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6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hidePivotFieldList="1"/>
  <mc:AlternateContent xmlns:mc="http://schemas.openxmlformats.org/markup-compatibility/2006">
    <mc:Choice Requires="x15">
      <x15ac:absPath xmlns:x15ac="http://schemas.microsoft.com/office/spreadsheetml/2010/11/ac" url="/Users/janelle/Desktop/"/>
    </mc:Choice>
  </mc:AlternateContent>
  <xr:revisionPtr revIDLastSave="0" documentId="8_{7F2139EF-25F1-654C-853D-C19FA1F13110}" xr6:coauthVersionLast="47" xr6:coauthVersionMax="47" xr10:uidLastSave="{00000000-0000-0000-0000-000000000000}"/>
  <bookViews>
    <workbookView xWindow="0" yWindow="760" windowWidth="25180" windowHeight="11400" activeTab="3" xr2:uid="{AD7070E9-FE3E-EB45-B2EF-7912F964A601}"/>
  </bookViews>
  <sheets>
    <sheet name="Overview" sheetId="20" r:id="rId1"/>
    <sheet name="Dataset" sheetId="5" r:id="rId2"/>
    <sheet name="Student Information" sheetId="17" r:id="rId3"/>
    <sheet name="Academic Habits Part One" sheetId="10" r:id="rId4"/>
    <sheet name="Academic Habits Part Two" sheetId="16" r:id="rId5"/>
    <sheet name="Health &amp; Lifestyle Part One" sheetId="12" r:id="rId6"/>
    <sheet name="Health &amp; Lifestyle Part Two" sheetId="19" r:id="rId7"/>
    <sheet name="Activities &amp; Performance Part 1" sheetId="15" r:id="rId8"/>
    <sheet name="Activities &amp; Performance Part 2" sheetId="18" r:id="rId9"/>
  </sheets>
  <externalReferences>
    <externalReference r:id="rId10"/>
  </externalReferences>
  <definedNames>
    <definedName name="_xlnm._FilterDatabase" localSheetId="1" hidden="1">Dataset!$A$1:$N$1001</definedName>
    <definedName name="Attendance" localSheetId="4">'Academic Habits Part Two'!$C$12</definedName>
    <definedName name="Diet_Quality">Data[Diet Quality]</definedName>
    <definedName name="Exam_Score" localSheetId="4">'Academic Habits Part Two'!$C$12</definedName>
    <definedName name="Exercise_Frequency">Data[Exercise Frequency]</definedName>
    <definedName name="Internet_Quality">Data[Internet Quality]</definedName>
    <definedName name="Mental_Health_Rating">Data[Mental Health Rating]</definedName>
    <definedName name="Netflix" localSheetId="4">'Academic Habits Part Two'!$C$12</definedName>
    <definedName name="Part_Time" localSheetId="4">'Academic Habits Part Two'!$C$12</definedName>
    <definedName name="Sleep_Hours">Data[Sleep Hours]</definedName>
    <definedName name="Social_Media" localSheetId="4">'Academic Habits Part Two'!$C$12</definedName>
    <definedName name="Study_Hours" localSheetId="4">'Academic Habits Part Two'!$C$12</definedName>
  </definedNames>
  <calcPr calcId="191028"/>
  <pivotCaches>
    <pivotCache cacheId="7" r:id="rId11"/>
    <pivotCache cacheId="8" r:id="rId12"/>
    <pivotCache cacheId="9" r:id="rId13"/>
    <pivotCache cacheId="10" r:id="rId14"/>
    <pivotCache cacheId="11" r:id="rId15"/>
    <pivotCache cacheId="12" r:id="rId16"/>
    <pivotCache cacheId="13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" i="19" l="1"/>
  <c r="D6" i="19"/>
  <c r="D13" i="19" a="1"/>
  <c r="D13" i="19" s="1"/>
  <c r="D11" i="19" a="1"/>
  <c r="D11" i="19" s="1"/>
  <c r="D14" i="19"/>
  <c r="D12" i="19"/>
  <c r="D10" i="19"/>
  <c r="J53" i="19"/>
  <c r="J52" i="19"/>
  <c r="J51" i="19"/>
  <c r="J50" i="19"/>
  <c r="J49" i="19"/>
  <c r="J48" i="19"/>
  <c r="J47" i="19"/>
  <c r="J46" i="19"/>
  <c r="J45" i="19"/>
  <c r="J38" i="19"/>
  <c r="J37" i="19"/>
  <c r="J36" i="19"/>
  <c r="J35" i="19"/>
  <c r="J34" i="19"/>
  <c r="J33" i="19"/>
  <c r="J32" i="19"/>
  <c r="J23" i="19"/>
  <c r="J22" i="19"/>
  <c r="J21" i="19"/>
  <c r="J10" i="19"/>
  <c r="J12" i="19"/>
  <c r="J11" i="19"/>
  <c r="B67" i="16"/>
  <c r="B66" i="16"/>
  <c r="B65" i="16"/>
  <c r="B64" i="16"/>
  <c r="B27" i="16"/>
  <c r="B26" i="16"/>
  <c r="B23" i="16"/>
  <c r="B18" i="16"/>
  <c r="B13" i="16"/>
  <c r="J8" i="16" l="1"/>
  <c r="I8" i="16"/>
  <c r="N8" i="16"/>
  <c r="M8" i="16"/>
  <c r="L8" i="16"/>
  <c r="K8" i="16"/>
  <c r="H8" i="16"/>
  <c r="G8" i="16"/>
  <c r="F8" i="16"/>
  <c r="E8" i="16"/>
  <c r="D8" i="16"/>
  <c r="C8" i="16"/>
  <c r="A8" i="16"/>
  <c r="B8" i="16"/>
  <c r="B4" i="19"/>
  <c r="B33" i="18"/>
  <c r="B32" i="18"/>
  <c r="C30" i="18"/>
  <c r="B30" i="18"/>
  <c r="C29" i="18"/>
  <c r="B29" i="18"/>
  <c r="D29" i="18" s="1"/>
  <c r="C28" i="18"/>
  <c r="B28" i="18"/>
  <c r="D28" i="18" s="1"/>
  <c r="C27" i="18"/>
  <c r="B27" i="18"/>
  <c r="D27" i="18" s="1"/>
  <c r="C26" i="18"/>
  <c r="B26" i="18"/>
  <c r="B20" i="18"/>
  <c r="B19" i="18"/>
  <c r="B13" i="18"/>
  <c r="B12" i="18"/>
  <c r="B11" i="18"/>
  <c r="B10" i="18"/>
  <c r="G9" i="18"/>
  <c r="B9" i="18"/>
  <c r="B8" i="18"/>
  <c r="B7" i="18"/>
  <c r="B2" i="18"/>
  <c r="H57" i="17"/>
  <c r="H56" i="17"/>
  <c r="H55" i="17"/>
  <c r="H54" i="17"/>
  <c r="H53" i="17"/>
  <c r="H52" i="17"/>
  <c r="H51" i="17"/>
  <c r="H50" i="17"/>
  <c r="R57" i="17"/>
  <c r="R56" i="17"/>
  <c r="R55" i="17"/>
  <c r="R54" i="17"/>
  <c r="R53" i="17"/>
  <c r="R52" i="17"/>
  <c r="R51" i="17"/>
  <c r="R50" i="17"/>
  <c r="B30" i="17"/>
  <c r="D8" i="17"/>
  <c r="B29" i="17"/>
  <c r="C8" i="17"/>
  <c r="B28" i="17"/>
  <c r="B8" i="17"/>
  <c r="B27" i="17"/>
  <c r="A8" i="17"/>
  <c r="G29" i="17"/>
  <c r="K8" i="17"/>
  <c r="G28" i="17"/>
  <c r="J8" i="17"/>
  <c r="G27" i="17"/>
  <c r="I8" i="17"/>
  <c r="L29" i="17"/>
  <c r="N8" i="17"/>
  <c r="L28" i="17"/>
  <c r="M8" i="17"/>
  <c r="L27" i="17"/>
  <c r="L8" i="17"/>
  <c r="Q29" i="17"/>
  <c r="Q8" i="17"/>
  <c r="Q28" i="17"/>
  <c r="P8" i="17"/>
  <c r="Q27" i="17"/>
  <c r="O8" i="17"/>
  <c r="H8" i="17"/>
  <c r="G8" i="17"/>
  <c r="F8" i="17"/>
  <c r="E8" i="17"/>
  <c r="B8" i="10"/>
  <c r="A8" i="10"/>
  <c r="C41" i="12"/>
  <c r="C40" i="12"/>
  <c r="C39" i="12"/>
  <c r="C38" i="12"/>
  <c r="C37" i="12"/>
  <c r="C36" i="12"/>
  <c r="C35" i="12"/>
  <c r="F8" i="10"/>
  <c r="C21" i="12"/>
  <c r="C20" i="12"/>
  <c r="C19" i="12"/>
  <c r="C18" i="12"/>
  <c r="C17" i="12"/>
  <c r="C16" i="12"/>
  <c r="B4" i="12"/>
  <c r="L9" i="12"/>
  <c r="M9" i="12"/>
  <c r="N9" i="12"/>
  <c r="I10" i="12"/>
  <c r="I9" i="12"/>
  <c r="I8" i="12"/>
  <c r="H10" i="12"/>
  <c r="H9" i="12"/>
  <c r="H8" i="12"/>
  <c r="G10" i="12"/>
  <c r="G9" i="12"/>
  <c r="G8" i="12"/>
  <c r="C8" i="12"/>
  <c r="B10" i="12"/>
  <c r="B9" i="12"/>
  <c r="B8" i="12"/>
  <c r="D10" i="12"/>
  <c r="D9" i="12"/>
  <c r="D8" i="12"/>
  <c r="C10" i="12"/>
  <c r="C9" i="12"/>
  <c r="N10" i="12"/>
  <c r="N8" i="12"/>
  <c r="M10" i="12"/>
  <c r="L10" i="12"/>
  <c r="C10" i="15"/>
  <c r="C9" i="15"/>
  <c r="B10" i="15"/>
  <c r="B9" i="15"/>
  <c r="B6" i="15"/>
  <c r="B5" i="15"/>
  <c r="B4" i="15"/>
  <c r="L8" i="12"/>
  <c r="M8" i="12"/>
  <c r="G4" i="10"/>
  <c r="D8" i="10"/>
  <c r="E8" i="10"/>
  <c r="C8" i="10"/>
  <c r="D30" i="18" l="1"/>
  <c r="D26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<sst xmlns="http://schemas.openxmlformats.org/spreadsheetml/2006/main" count="12217" uniqueCount="1206">
  <si>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</si>
  <si>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</si>
  <si>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</si>
  <si>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</si>
  <si>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</si>
  <si>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</si>
  <si>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</si>
  <si>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</si>
  <si>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</si>
  <si>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</si>
  <si>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</si>
  <si>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</si>
  <si>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</si>
  <si>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</si>
  <si>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</si>
  <si>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</si>
  <si>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</si>
  <si>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Female</t>
  </si>
  <si>
    <t>No</t>
  </si>
  <si>
    <t>Fair</t>
  </si>
  <si>
    <t>Master</t>
  </si>
  <si>
    <t>Average</t>
  </si>
  <si>
    <t>Yes</t>
  </si>
  <si>
    <t>S1001</t>
  </si>
  <si>
    <t>Good</t>
  </si>
  <si>
    <t>High School</t>
  </si>
  <si>
    <t>S1002</t>
  </si>
  <si>
    <t>Male</t>
  </si>
  <si>
    <t>Poor</t>
  </si>
  <si>
    <t>S1003</t>
  </si>
  <si>
    <t>S1004</t>
  </si>
  <si>
    <t>S1005</t>
  </si>
  <si>
    <t>S1006</t>
  </si>
  <si>
    <t>S1007</t>
  </si>
  <si>
    <t>Bachelor</t>
  </si>
  <si>
    <t>S1008</t>
  </si>
  <si>
    <t>S1009</t>
  </si>
  <si>
    <t>S1010</t>
  </si>
  <si>
    <t>None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</si>
  <si>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</si>
  <si>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</si>
  <si>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</si>
  <si>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</si>
  <si>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</si>
  <si>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</si>
  <si>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</si>
  <si>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</si>
  <si>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Other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</si>
  <si>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</si>
  <si>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</si>
  <si>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</si>
  <si>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</si>
  <si>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</si>
  <si>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</si>
  <si>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</si>
  <si>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</si>
  <si>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</si>
  <si>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</si>
  <si>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</si>
  <si>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</si>
  <si>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</si>
  <si>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</si>
  <si>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</si>
  <si>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</si>
  <si>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</si>
  <si>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</si>
  <si>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</si>
  <si>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</si>
  <si>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</si>
  <si>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</si>
  <si>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</si>
  <si>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</si>
  <si>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</si>
  <si>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</si>
  <si>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</si>
  <si>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</si>
  <si>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</si>
  <si>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</si>
  <si>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</si>
  <si>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</si>
  <si>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</si>
  <si>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</si>
  <si>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</si>
  <si>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</si>
  <si>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</si>
  <si>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</si>
  <si>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</si>
  <si>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</si>
  <si>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</si>
  <si>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</si>
  <si>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</si>
  <si>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</si>
  <si>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</si>
  <si>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</si>
  <si>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</si>
  <si>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</si>
  <si>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</si>
  <si>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</si>
  <si>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</si>
  <si>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</si>
  <si>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</si>
  <si>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</si>
  <si>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</si>
  <si>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</si>
  <si>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</si>
  <si>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</si>
  <si>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</si>
  <si>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</si>
  <si>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</si>
  <si>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</si>
  <si>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</si>
  <si>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</si>
  <si>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</si>
  <si>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</si>
  <si>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</si>
  <si>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</si>
  <si>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</si>
  <si>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</si>
  <si>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</si>
  <si>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</si>
  <si>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</si>
  <si>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</si>
  <si>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</si>
  <si>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</si>
  <si>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</si>
  <si>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</si>
  <si>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</si>
  <si>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</si>
  <si>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</si>
  <si>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</si>
  <si>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</si>
  <si>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</si>
  <si>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</si>
  <si>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</si>
  <si>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</si>
  <si>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</si>
  <si>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</si>
  <si>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</si>
  <si>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</si>
  <si>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</si>
  <si>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</si>
  <si>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</si>
  <si>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</si>
  <si>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</si>
  <si>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</si>
  <si>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</si>
  <si>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</si>
  <si>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</si>
  <si>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</si>
  <si>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</si>
  <si>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</si>
  <si>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</si>
  <si>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</si>
  <si>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</si>
  <si>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</si>
  <si>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</si>
  <si>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</si>
  <si>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</si>
  <si>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</si>
  <si>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</si>
  <si>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</si>
  <si>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</si>
  <si>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</si>
  <si>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</si>
  <si>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</si>
  <si>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</si>
  <si>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</si>
  <si>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</si>
  <si>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</si>
  <si>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</si>
  <si>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</si>
  <si>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</si>
  <si>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</si>
  <si>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</si>
  <si>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</si>
  <si>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</si>
  <si>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</si>
  <si>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</si>
  <si>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</si>
  <si>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</si>
  <si>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</si>
  <si>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</si>
  <si>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</si>
  <si>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</si>
  <si>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</si>
  <si>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</si>
  <si>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</si>
  <si>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</si>
  <si>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</si>
  <si>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</si>
  <si>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</si>
  <si>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</si>
  <si>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</si>
  <si>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</si>
  <si>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</si>
  <si>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</si>
  <si>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</si>
  <si>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</si>
  <si>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</si>
  <si>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</si>
  <si>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</si>
  <si>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</si>
  <si>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</si>
  <si>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</si>
  <si>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</si>
  <si>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</si>
  <si>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</si>
  <si>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</si>
  <si>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</si>
  <si>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</si>
  <si>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</si>
  <si>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</si>
  <si>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</si>
  <si>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</si>
  <si>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</si>
  <si>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</si>
  <si>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</si>
  <si>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</si>
  <si>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</si>
  <si>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</si>
  <si>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</si>
  <si>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</si>
  <si>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</si>
  <si>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</si>
  <si>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</si>
  <si>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</si>
  <si>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</si>
  <si>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</si>
  <si>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</si>
  <si>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</si>
  <si>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</si>
  <si>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</si>
  <si>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</si>
  <si>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</si>
  <si>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</si>
  <si>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</si>
  <si>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</si>
  <si>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</si>
  <si>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</si>
  <si>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</si>
  <si>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</si>
  <si>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</si>
  <si>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</si>
  <si>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</si>
  <si>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</si>
  <si>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</si>
  <si>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</si>
  <si>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</si>
  <si>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</si>
  <si>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</si>
  <si>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</si>
  <si>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</si>
  <si>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</si>
  <si>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</si>
  <si>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</si>
  <si>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</si>
  <si>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</si>
  <si>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</si>
  <si>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</si>
  <si>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</si>
  <si>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</si>
  <si>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</si>
  <si>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</si>
  <si>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</si>
  <si>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</si>
  <si>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</si>
  <si>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</si>
  <si>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</si>
  <si>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</si>
  <si>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</si>
  <si>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</si>
  <si>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</si>
  <si>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</si>
  <si>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</si>
  <si>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</si>
  <si>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</si>
  <si>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</si>
  <si>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</si>
  <si>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</si>
  <si>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</si>
  <si>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</si>
  <si>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</si>
  <si>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</si>
  <si>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</si>
  <si>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</si>
  <si>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</si>
  <si>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</si>
  <si>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</si>
  <si>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</si>
  <si>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</si>
  <si>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</si>
  <si>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</si>
  <si>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</si>
  <si>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</si>
  <si>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</si>
  <si>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</si>
  <si>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</si>
  <si>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</si>
  <si>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</si>
  <si>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</si>
  <si>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</si>
  <si>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</si>
  <si>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</si>
  <si>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</si>
  <si>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</si>
  <si>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</si>
  <si>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</si>
  <si>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</si>
  <si>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</si>
  <si>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</si>
  <si>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</si>
  <si>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</si>
  <si>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</si>
  <si>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</si>
  <si>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</si>
  <si>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</si>
  <si>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</si>
  <si>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</si>
  <si>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</si>
  <si>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</si>
  <si>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</si>
  <si>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</si>
  <si>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</si>
  <si>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</si>
  <si>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</si>
  <si>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</si>
  <si>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</si>
  <si>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</si>
  <si>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</si>
  <si>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</si>
  <si>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</si>
  <si>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</si>
  <si>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</si>
  <si>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</si>
  <si>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</si>
  <si>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</si>
  <si>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</si>
  <si>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</si>
  <si>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</si>
  <si>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</si>
  <si>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</si>
  <si>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</si>
  <si>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</si>
  <si>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</si>
  <si>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</si>
  <si>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</si>
  <si>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</si>
  <si>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</si>
  <si>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</si>
  <si>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</si>
  <si>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</si>
  <si>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</si>
  <si>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</si>
  <si>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</si>
  <si>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</si>
  <si>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</si>
  <si>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</si>
  <si>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</si>
  <si>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</si>
  <si>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</si>
  <si>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</si>
  <si>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</si>
  <si>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</si>
  <si>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</si>
  <si>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</si>
  <si>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</si>
  <si>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</si>
  <si>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</si>
  <si>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</si>
  <si>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</si>
  <si>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</si>
  <si>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</si>
  <si>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</si>
  <si>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</si>
  <si>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</si>
  <si>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</si>
  <si>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</si>
  <si>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</si>
  <si>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</si>
  <si>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</si>
  <si>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</si>
  <si>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</si>
  <si>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</si>
  <si>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</si>
  <si>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</si>
  <si>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</si>
  <si>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</si>
  <si>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</si>
  <si>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</si>
  <si>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</si>
  <si>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</si>
  <si>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</si>
  <si>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</si>
  <si>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</si>
  <si>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</si>
  <si>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</si>
  <si>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</si>
  <si>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</si>
  <si>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</si>
  <si>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</si>
  <si>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</si>
  <si>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</si>
  <si>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</si>
  <si>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</si>
  <si>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</si>
  <si>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</si>
  <si>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</si>
  <si>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</si>
  <si>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</si>
  <si>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</si>
  <si>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</si>
  <si>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</si>
  <si>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</si>
  <si>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</si>
  <si>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</si>
  <si>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</si>
  <si>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</si>
  <si>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</si>
  <si>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</si>
  <si>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</si>
  <si>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</si>
  <si>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</si>
  <si>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</si>
  <si>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</si>
  <si>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</si>
  <si>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</si>
  <si>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</si>
  <si>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</si>
  <si>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</si>
  <si>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</si>
  <si>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</si>
  <si>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</si>
  <si>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</si>
  <si>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</si>
  <si>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</si>
  <si>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</si>
  <si>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</si>
  <si>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</si>
  <si>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</si>
  <si>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</si>
  <si>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</si>
  <si>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</si>
  <si>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</si>
  <si>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</si>
  <si>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</si>
  <si>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</si>
  <si>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</si>
  <si>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</si>
  <si>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</si>
  <si>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</si>
  <si>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</si>
  <si>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</si>
  <si>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</si>
  <si>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</si>
  <si>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</si>
  <si>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</si>
  <si>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</si>
  <si>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</si>
  <si>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</si>
  <si>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</si>
  <si>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</si>
  <si>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</si>
  <si>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</si>
  <si>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</si>
  <si>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</si>
  <si>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</si>
  <si>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</si>
  <si>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</si>
  <si>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</si>
  <si>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</si>
  <si>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</si>
  <si>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</si>
  <si>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</si>
  <si>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</si>
  <si>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</si>
  <si>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</si>
  <si>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</si>
  <si>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</si>
  <si>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</si>
  <si>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</si>
  <si>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</si>
  <si>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</si>
  <si>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</si>
  <si>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</si>
  <si>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</si>
  <si>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</si>
  <si>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</si>
  <si>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</si>
  <si>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</si>
  <si>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</si>
  <si>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</si>
  <si>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</si>
  <si>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</si>
  <si>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</si>
  <si>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</si>
  <si>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</si>
  <si>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</si>
  <si>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</si>
  <si>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</si>
  <si>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</si>
  <si>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</si>
  <si>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</si>
  <si>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</si>
  <si>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</si>
  <si>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</si>
  <si>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</si>
  <si>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</si>
  <si>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</si>
  <si>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</si>
  <si>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</si>
  <si>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</si>
  <si>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</si>
  <si>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</si>
  <si>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</si>
  <si>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</si>
  <si>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</si>
  <si>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</si>
  <si>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</si>
  <si>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</si>
  <si>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</si>
  <si>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</si>
  <si>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</si>
  <si>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</si>
  <si>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</si>
  <si>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</si>
  <si>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</si>
  <si>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</si>
  <si>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</si>
  <si>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</si>
  <si>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</si>
  <si>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</si>
  <si>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</si>
  <si>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</si>
  <si>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</si>
  <si>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</si>
  <si>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</si>
  <si>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</si>
  <si>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</si>
  <si>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</si>
  <si>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</si>
  <si>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</si>
  <si>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</si>
  <si>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</si>
  <si>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</si>
  <si>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</si>
  <si>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</si>
  <si>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</si>
  <si>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</si>
  <si>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</si>
  <si>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</si>
  <si>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</si>
  <si>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</si>
  <si>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</si>
  <si>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</si>
  <si>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</si>
  <si>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</si>
  <si>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</si>
  <si>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</si>
  <si>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</si>
  <si>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</si>
  <si>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</si>
  <si>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</si>
  <si>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</si>
  <si>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</si>
  <si>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</si>
  <si>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</si>
  <si>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</si>
  <si>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</si>
  <si>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</si>
  <si>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</si>
  <si>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</si>
  <si>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</si>
  <si>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</si>
  <si>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</si>
  <si>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</si>
  <si>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</si>
  <si>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</si>
  <si>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</si>
  <si>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</si>
  <si>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</si>
  <si>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</si>
  <si>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</si>
  <si>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</si>
  <si>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</si>
  <si>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</si>
  <si>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</si>
  <si>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</si>
  <si>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</si>
  <si>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</si>
  <si>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</si>
  <si>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</si>
  <si>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</si>
  <si>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</si>
  <si>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</si>
  <si>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</si>
  <si>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</si>
  <si>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</si>
  <si>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</si>
  <si>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</si>
  <si>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</si>
  <si>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</si>
  <si>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</si>
  <si>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</si>
  <si>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</si>
  <si>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</si>
  <si>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</si>
  <si>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</si>
  <si>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</si>
  <si>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</si>
  <si>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</si>
  <si>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</si>
  <si>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</si>
  <si>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</si>
  <si>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</si>
  <si>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</si>
  <si>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</si>
  <si>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</si>
  <si>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</si>
  <si>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</si>
  <si>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</si>
  <si>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</si>
  <si>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</si>
  <si>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</si>
  <si>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</si>
  <si>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</si>
  <si>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</si>
  <si>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</si>
  <si>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</si>
  <si>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</si>
  <si>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</si>
  <si>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</si>
  <si>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</si>
  <si>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</si>
  <si>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</si>
  <si>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</si>
  <si>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</si>
  <si>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</si>
  <si>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</si>
  <si>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</si>
  <si>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</si>
  <si>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</si>
  <si>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</si>
  <si>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</si>
  <si>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</si>
  <si>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</si>
  <si>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</si>
  <si>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</si>
  <si>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</si>
  <si>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</si>
  <si>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</si>
  <si>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</si>
  <si>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</si>
  <si>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</si>
  <si>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</si>
  <si>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</si>
  <si>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</si>
  <si>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</si>
  <si>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</si>
  <si>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</si>
  <si>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</si>
  <si>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</si>
  <si>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</si>
  <si>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</si>
  <si>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</si>
  <si>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</si>
  <si>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</si>
  <si>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</si>
  <si>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</si>
  <si>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</si>
  <si>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</si>
  <si>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</si>
  <si>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</si>
  <si>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</si>
  <si>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</si>
  <si>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</si>
  <si>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</si>
  <si>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</si>
  <si>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</si>
  <si>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</si>
  <si>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</si>
  <si>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</si>
  <si>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</si>
  <si>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</si>
  <si>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</si>
  <si>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</si>
  <si>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</si>
  <si>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</si>
  <si>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</si>
  <si>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</si>
  <si>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</si>
  <si>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</si>
  <si>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</si>
  <si>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</si>
  <si>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</si>
  <si>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</si>
  <si>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</si>
  <si>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</si>
  <si>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</si>
  <si>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</si>
  <si>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</si>
  <si>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</si>
  <si>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</si>
  <si>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</si>
  <si>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</si>
  <si>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</si>
  <si>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</si>
  <si>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</si>
  <si>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</si>
  <si>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</si>
  <si>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</si>
  <si>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</si>
  <si>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</si>
  <si>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</si>
  <si>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</si>
  <si>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</si>
  <si>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</si>
  <si>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</si>
  <si>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</si>
  <si>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</si>
  <si>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</si>
  <si>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</si>
  <si>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</si>
  <si>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</si>
  <si>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</si>
  <si>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</si>
  <si>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</si>
  <si>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</si>
  <si>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</si>
  <si>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</si>
  <si>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</si>
  <si>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</si>
  <si>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</si>
  <si>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</si>
  <si>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</si>
  <si>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</si>
  <si>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</si>
  <si>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</si>
  <si>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</si>
  <si>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</si>
  <si>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</si>
  <si>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</si>
  <si>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</si>
  <si>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</si>
  <si>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</si>
  <si>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</si>
  <si>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</si>
  <si>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</si>
  <si>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</si>
  <si>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</si>
  <si>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</si>
  <si>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</si>
  <si>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</si>
  <si>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</si>
  <si>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</si>
  <si>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</si>
  <si>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</si>
  <si>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</si>
  <si>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</si>
  <si>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</si>
  <si>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</si>
  <si>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</si>
  <si>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</si>
  <si>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</si>
  <si>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</si>
  <si>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</si>
  <si>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</si>
  <si>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</si>
  <si>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</si>
  <si>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</si>
  <si>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</si>
  <si>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</si>
  <si>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</si>
  <si>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</si>
  <si>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</si>
  <si>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</si>
  <si>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</si>
  <si>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</si>
  <si>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</si>
  <si>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</si>
  <si>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</si>
  <si>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</si>
  <si>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</si>
  <si>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</si>
  <si>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</si>
  <si>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</si>
  <si>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</si>
  <si>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</si>
  <si>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</si>
  <si>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</si>
  <si>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</si>
  <si>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</si>
  <si>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</si>
  <si>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</si>
  <si>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</si>
  <si>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</si>
  <si>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</si>
  <si>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</si>
  <si>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</si>
  <si>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</si>
  <si>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</si>
  <si>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</si>
  <si>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</si>
  <si>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</si>
  <si>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</si>
  <si>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</si>
  <si>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</si>
  <si>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</si>
  <si>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</si>
  <si>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</si>
  <si>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</si>
  <si>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</si>
  <si>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</si>
  <si>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</si>
  <si>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</si>
  <si>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</si>
  <si>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</si>
  <si>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</si>
  <si>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</si>
  <si>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</si>
  <si>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</si>
  <si>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</si>
  <si>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</si>
  <si>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</si>
  <si>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</si>
  <si>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</si>
  <si>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</si>
  <si>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</si>
  <si>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</si>
  <si>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</si>
  <si>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</si>
  <si>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</si>
  <si>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</si>
  <si>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</si>
  <si>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</si>
  <si>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</si>
  <si>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</si>
  <si>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</si>
  <si>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</si>
  <si>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</si>
  <si>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</si>
  <si>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</si>
  <si>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</si>
  <si>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</si>
  <si>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</si>
  <si>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</si>
  <si>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</si>
  <si>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</si>
  <si>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</si>
  <si>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</si>
  <si>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</si>
  <si>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</si>
  <si>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</si>
  <si>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</si>
  <si>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</si>
  <si>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</si>
  <si>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</si>
  <si>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</si>
  <si>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</si>
  <si>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</si>
  <si>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</si>
  <si>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</si>
  <si>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</si>
  <si>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</si>
  <si>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</si>
  <si>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</si>
  <si>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</si>
  <si>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</si>
  <si>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</si>
  <si>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</si>
  <si>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</si>
  <si>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</si>
  <si>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</si>
  <si>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</si>
  <si>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</si>
  <si>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</si>
  <si>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</si>
  <si>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</si>
  <si>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</si>
  <si>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</si>
  <si>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</si>
  <si>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</si>
  <si>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</si>
  <si>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</si>
  <si>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</si>
  <si>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</si>
  <si>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</si>
  <si>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</si>
  <si>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</si>
  <si>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</si>
  <si>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</si>
  <si>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</si>
  <si>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</si>
  <si>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</si>
  <si>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</si>
  <si>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</si>
  <si>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</si>
  <si>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</si>
  <si>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</si>
  <si>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</si>
  <si>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</si>
  <si>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</si>
  <si>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</si>
  <si>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</si>
  <si>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</si>
  <si>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</si>
  <si>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</si>
  <si>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</si>
  <si>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</si>
  <si>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</si>
  <si>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</si>
  <si>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</si>
  <si>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</si>
  <si>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</si>
  <si>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</si>
  <si>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</si>
  <si>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</si>
  <si>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</si>
  <si>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</si>
  <si>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</si>
  <si>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</si>
  <si>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</si>
  <si>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</si>
  <si>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</si>
  <si>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</si>
  <si>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</si>
  <si>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</si>
  <si>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</si>
  <si>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</si>
  <si>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</si>
  <si>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</si>
  <si>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</si>
  <si>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</si>
  <si>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</si>
  <si>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</si>
  <si>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</si>
  <si>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</si>
  <si>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</si>
  <si>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</si>
  <si>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</si>
  <si>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</si>
  <si>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</si>
  <si>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</si>
  <si>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</si>
  <si>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</si>
  <si>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</si>
  <si>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</si>
  <si>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</si>
  <si>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</si>
  <si>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</si>
  <si>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</si>
  <si>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</si>
  <si>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</si>
  <si>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</si>
  <si>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</si>
  <si>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</si>
  <si>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</si>
  <si>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</si>
  <si>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</si>
  <si>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</si>
  <si>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</si>
  <si>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</si>
  <si>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</si>
  <si>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</si>
  <si>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</si>
  <si>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</si>
  <si>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</si>
  <si>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</si>
  <si>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</si>
  <si>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</si>
  <si>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</si>
  <si>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</si>
  <si>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</si>
  <si>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</si>
  <si>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</si>
  <si>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</si>
  <si>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</si>
  <si>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</si>
  <si>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</si>
  <si>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</si>
  <si>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</si>
  <si>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</si>
  <si>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</si>
  <si>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</si>
  <si>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</si>
  <si>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</si>
  <si>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</si>
  <si>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</si>
  <si>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</si>
  <si>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</si>
  <si>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</si>
  <si>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</si>
  <si>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</si>
  <si>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</si>
  <si>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</si>
  <si>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</si>
  <si>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</si>
  <si>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</si>
  <si>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</si>
  <si>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</si>
  <si>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</si>
  <si>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</si>
  <si>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</si>
  <si>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</si>
  <si>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</si>
  <si>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</si>
  <si>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</si>
  <si>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</si>
  <si>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</si>
  <si>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</si>
  <si>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</si>
  <si>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</si>
  <si>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</si>
  <si>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</si>
  <si>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</si>
  <si>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</si>
  <si>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</si>
  <si>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</si>
  <si>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</si>
  <si>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</si>
  <si>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</si>
  <si>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</si>
  <si>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</si>
  <si>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</si>
  <si>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</si>
  <si>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</si>
  <si>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</si>
  <si>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</si>
  <si>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</si>
  <si>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</si>
  <si>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Student Information</t>
  </si>
  <si>
    <t xml:space="preserve">Analyzing Student Information: Age &amp; Gender </t>
  </si>
  <si>
    <t>Summary</t>
  </si>
  <si>
    <t>Total Students</t>
  </si>
  <si>
    <t>Mean Student Age</t>
  </si>
  <si>
    <t>% Male Students</t>
  </si>
  <si>
    <t>% Female Students</t>
  </si>
  <si>
    <t>% Other Students</t>
  </si>
  <si>
    <t>Avg. Hours Studied per Male Student</t>
  </si>
  <si>
    <t>Avg. Hours Studied per Female Student</t>
  </si>
  <si>
    <t>Avg. Hours Studied per Other Student</t>
  </si>
  <si>
    <t>Avg. Exam Score per Male Student</t>
  </si>
  <si>
    <t>Avg. Exam Score per Female Student</t>
  </si>
  <si>
    <t>Avg. Exam Score per Other Student</t>
  </si>
  <si>
    <t>Average Exam Score</t>
  </si>
  <si>
    <t>Average Hours Studied</t>
  </si>
  <si>
    <t>Age</t>
  </si>
  <si>
    <t>Report Date: 10/2/2025</t>
  </si>
  <si>
    <t>Sum of Study Hours Per Day</t>
  </si>
  <si>
    <t>Average of age</t>
  </si>
  <si>
    <t>Count of gender</t>
  </si>
  <si>
    <t>Number of Male Students</t>
  </si>
  <si>
    <t>Number of Female Students</t>
  </si>
  <si>
    <t>Number of Other Students</t>
  </si>
  <si>
    <t>Median Student Age</t>
  </si>
  <si>
    <t>Std. Deviation Student Age</t>
  </si>
  <si>
    <t>Variance Student Age</t>
  </si>
  <si>
    <t>Grand Total</t>
  </si>
  <si>
    <t>Number of Students by Gender</t>
  </si>
  <si>
    <t>% of Students by Gender</t>
  </si>
  <si>
    <t>Study Hours by Gender</t>
  </si>
  <si>
    <t>Avg. Exam Score by Gender</t>
  </si>
  <si>
    <t>Total</t>
  </si>
  <si>
    <t>Academic Habits</t>
  </si>
  <si>
    <t>Analyzing the Effects of Student Habits on Academic Performance</t>
  </si>
  <si>
    <t>Report Date</t>
  </si>
  <si>
    <t>Study Population</t>
  </si>
  <si>
    <t>Avg. Exam Score %</t>
  </si>
  <si>
    <t>Avg. Hours Studied</t>
  </si>
  <si>
    <t>Avg. Attendance %</t>
  </si>
  <si>
    <t>Students with Jobs (%)</t>
  </si>
  <si>
    <t>Avg. Social Media Hours</t>
  </si>
  <si>
    <t>Avg. Netflix Hours</t>
  </si>
  <si>
    <t>Hours Studied vs. Average Exam Score</t>
  </si>
  <si>
    <t>Hours Studied</t>
  </si>
  <si>
    <t>Exam Score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</si>
  <si>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</si>
  <si>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</si>
  <si>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</si>
  <si>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</si>
  <si>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</si>
  <si>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</si>
  <si>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</si>
  <si>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</si>
  <si>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</si>
  <si>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Hours Studied vs. Hours on Netflix</t>
  </si>
  <si>
    <t>Netflix Hours</t>
  </si>
  <si>
    <t>Attendance % by Part-Time Job</t>
  </si>
  <si>
    <t>Part-Time Job</t>
  </si>
  <si>
    <t>Attendance %</t>
  </si>
  <si>
    <t>Distribution of Student Study Hours</t>
  </si>
  <si>
    <t>Study Hour Range</t>
  </si>
  <si>
    <t>Number of Students</t>
  </si>
  <si>
    <t>Mean Study Hours</t>
  </si>
  <si>
    <t>Median Study Hours</t>
  </si>
  <si>
    <t>Std. Dev. Study Hours</t>
  </si>
  <si>
    <t>Variance Study Hours</t>
  </si>
  <si>
    <t>Avg. Exam Score (0 - 2 hrs)</t>
  </si>
  <si>
    <t>Avg. Exam Score (3 - 5 hrs)</t>
  </si>
  <si>
    <t>Avg. Exam Score (6 - 8 hrs)</t>
  </si>
  <si>
    <t>Study Hrs vs. Exam Score</t>
  </si>
  <si>
    <t>Netflix Hrs vs Study Hrs</t>
  </si>
  <si>
    <t>Health and Lifestyle</t>
  </si>
  <si>
    <t>Analyzing the Impact of Lifestyle Habits on Mental Health</t>
  </si>
  <si>
    <t>Report Date:</t>
  </si>
  <si>
    <t xml:space="preserve"> Wellness By Diet Quality</t>
  </si>
  <si>
    <t>Wellness By Internet Quality</t>
  </si>
  <si>
    <t>Overall Health Averages</t>
  </si>
  <si>
    <t>Data</t>
  </si>
  <si>
    <t>Ratings</t>
  </si>
  <si>
    <t>Sleep Hours (Per Day)</t>
  </si>
  <si>
    <t>Exercise Frequency (Days Per Week)</t>
  </si>
  <si>
    <t>Mental Health Rating (Scale 1-10)</t>
  </si>
  <si>
    <t>Categories</t>
  </si>
  <si>
    <t>Sleep Hours</t>
  </si>
  <si>
    <t>Diet Quality</t>
  </si>
  <si>
    <t>Exercise Frequency</t>
  </si>
  <si>
    <t>Internet Quality</t>
  </si>
  <si>
    <t>Mental Health Rating</t>
  </si>
  <si>
    <t>Avg</t>
  </si>
  <si>
    <t>Min</t>
  </si>
  <si>
    <t>Max</t>
  </si>
  <si>
    <t xml:space="preserve">Exercise vs. Mental Health </t>
  </si>
  <si>
    <t xml:space="preserve">Frequency </t>
  </si>
  <si>
    <t>Rating</t>
  </si>
  <si>
    <t>Sleep vs. Mental Health</t>
  </si>
  <si>
    <t xml:space="preserve">Hours </t>
  </si>
  <si>
    <t>9-10</t>
  </si>
  <si>
    <t>Activities &amp; Performance</t>
  </si>
  <si>
    <t>% in Extracurriculars</t>
  </si>
  <si>
    <t>Std Dev (Scores)</t>
  </si>
  <si>
    <t>Extracurricular</t>
  </si>
  <si>
    <t>Avg Exam Score</t>
  </si>
  <si>
    <t># Students</t>
  </si>
  <si>
    <t>Activities &amp; Performance — Extracurriculars &amp; Scores</t>
  </si>
  <si>
    <t>Filter: Extracurricular</t>
  </si>
  <si>
    <t>Filter: Grade</t>
  </si>
  <si>
    <t>70-79</t>
  </si>
  <si>
    <t>Participation &amp; Performance Summary</t>
  </si>
  <si>
    <t>Metric</t>
  </si>
  <si>
    <t>Value</t>
  </si>
  <si>
    <t>Notes</t>
  </si>
  <si>
    <t>Count of student_id</t>
  </si>
  <si>
    <t>F</t>
  </si>
  <si>
    <t>D</t>
  </si>
  <si>
    <t>C</t>
  </si>
  <si>
    <t>B</t>
  </si>
  <si>
    <t>A</t>
  </si>
  <si>
    <t>Cap</t>
  </si>
  <si>
    <t>Yes / Total</t>
  </si>
  <si>
    <t>Avg Score</t>
  </si>
  <si>
    <t>Median Exam Score</t>
  </si>
  <si>
    <t>Variance (Scores)</t>
  </si>
  <si>
    <t>CORREL Study Hours vs Score</t>
  </si>
  <si>
    <t>Strength &amp; direction</t>
  </si>
  <si>
    <t>Average Exam Score by Extracurricular Participation</t>
  </si>
  <si>
    <t>Participation</t>
  </si>
  <si>
    <t>Score Distribution by Participation (Counts)</t>
  </si>
  <si>
    <t>Grade</t>
  </si>
  <si>
    <t>0-59</t>
  </si>
  <si>
    <t>60-69</t>
  </si>
  <si>
    <t>80-89</t>
  </si>
  <si>
    <t>90-100</t>
  </si>
  <si>
    <t>PivotTable - Participation &amp; Average Score</t>
  </si>
  <si>
    <t>Average Score</t>
  </si>
  <si>
    <t>Social Media vs Exam Score</t>
  </si>
  <si>
    <t>Attendance vs Exam Score</t>
  </si>
  <si>
    <t>Avg. Attendance w/ Job</t>
  </si>
  <si>
    <t>Avg. Attendance w/o Job</t>
  </si>
  <si>
    <t>Target Exam Score</t>
  </si>
  <si>
    <t>Predicted Exam Score</t>
  </si>
  <si>
    <t>Study Hrs Needed for 90 on Exam</t>
  </si>
  <si>
    <t>Study Hrs Needed for 80 on Exam</t>
  </si>
  <si>
    <t>Study Hrs Needed for 70 on Exam</t>
  </si>
  <si>
    <t>Part-Time Job Count</t>
  </si>
  <si>
    <t>With Job</t>
  </si>
  <si>
    <t>Without Job</t>
  </si>
  <si>
    <t># of Students</t>
  </si>
  <si>
    <t>Netflix Hours vs. Num of Students</t>
  </si>
  <si>
    <t>Social Media Hours vs. Num of Students</t>
  </si>
  <si>
    <t>Social Media Hours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</si>
  <si>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</si>
  <si>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</si>
  <si>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</si>
  <si>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</si>
  <si>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</si>
  <si>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</si>
  <si>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</si>
  <si>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</si>
  <si>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Distribution of Students by Exam Score</t>
  </si>
  <si>
    <t>Score Range</t>
  </si>
  <si>
    <t>Num of Students vs. Grade</t>
  </si>
  <si>
    <t>Fail</t>
  </si>
  <si>
    <t>Diet Quality vs Student Population</t>
  </si>
  <si>
    <t>Quality</t>
  </si>
  <si>
    <t xml:space="preserve"># of Students </t>
  </si>
  <si>
    <t>Internet Quality vs Student Population</t>
  </si>
  <si>
    <t>Total Student Population:</t>
  </si>
  <si>
    <t>Exercise Frequency vs Student Population</t>
  </si>
  <si>
    <t>Days Per Week</t>
  </si>
  <si>
    <t>Mental Health Rating vs Student Population</t>
  </si>
  <si>
    <t>Average Summary</t>
  </si>
  <si>
    <t>Category</t>
  </si>
  <si>
    <t>ISCI 534 - Knowledge Discovery Techniques and Applications</t>
  </si>
  <si>
    <t>Course Project Parts I and II</t>
  </si>
  <si>
    <t>Student Habits vs. Academic Performance</t>
  </si>
  <si>
    <t>Extracurricular Participation vs. Exam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</si>
</sst>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mm/dd/yy;@"/>
    <numFmt numFmtId="166" formatCode="m/d/yy;@"/>
    <numFmt numFmtId="167" formatCode="0.0%"/>
  </numFmts>
  <fonts count="3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b/>
      <sz val="15"/>
      <color theme="6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/>
      <top/>
      <bottom style="thick">
        <color theme="6"/>
      </bottom>
      <diagonal/>
    </border>
    <border>
      <left style="thin">
        <color theme="6"/>
      </left>
      <right style="thin">
        <color theme="9" tint="0.39997558519241921"/>
      </right>
      <top style="thin">
        <color theme="6"/>
      </top>
      <bottom style="thin">
        <color theme="6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6"/>
      </top>
      <bottom style="thin">
        <color theme="6"/>
      </bottom>
      <diagonal/>
    </border>
    <border>
      <left style="thin">
        <color theme="9" tint="0.3999755851924192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9" tint="0.39997558519241921"/>
      </left>
      <right style="thin">
        <color theme="6"/>
      </right>
      <top style="thin">
        <color indexed="64"/>
      </top>
      <bottom style="thin">
        <color theme="6"/>
      </bottom>
      <diagonal/>
    </border>
    <border>
      <left style="thin">
        <color theme="9" tint="0.39997558519241921"/>
      </left>
      <right/>
      <top style="thin">
        <color theme="6"/>
      </top>
      <bottom style="thin">
        <color theme="6"/>
      </bottom>
      <diagonal/>
    </border>
    <border>
      <left/>
      <right style="thin">
        <color theme="9" tint="0.39997558519241921"/>
      </right>
      <top style="thin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0" borderId="1" applyBorder="0">
      <alignment horizontal="center"/>
    </xf>
    <xf numFmtId="0" fontId="5" fillId="0" borderId="0">
      <alignment horizontal="center"/>
    </xf>
    <xf numFmtId="0" fontId="3" fillId="0" borderId="11">
      <alignment horizontal="center"/>
    </xf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9" fillId="0" borderId="0" xfId="0" applyFont="1"/>
    <xf numFmtId="165" fontId="18" fillId="0" borderId="0" xfId="0" applyNumberFormat="1" applyFont="1"/>
    <xf numFmtId="0" fontId="18" fillId="0" borderId="0" xfId="0" applyFont="1"/>
    <xf numFmtId="164" fontId="18" fillId="0" borderId="0" xfId="0" applyNumberFormat="1" applyFont="1"/>
    <xf numFmtId="0" fontId="18" fillId="0" borderId="10" xfId="0" pivotButton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20" fillId="27" borderId="10" xfId="36" applyFont="1" applyBorder="1" applyAlignment="1">
      <alignment horizontal="center" vertical="center" wrapText="1"/>
    </xf>
    <xf numFmtId="0" fontId="1" fillId="26" borderId="0" xfId="35"/>
    <xf numFmtId="0" fontId="19" fillId="26" borderId="0" xfId="35" applyFont="1"/>
    <xf numFmtId="165" fontId="18" fillId="26" borderId="0" xfId="35" applyNumberFormat="1" applyFont="1"/>
    <xf numFmtId="0" fontId="18" fillId="26" borderId="0" xfId="35" applyFont="1"/>
    <xf numFmtId="1" fontId="0" fillId="0" borderId="0" xfId="0" applyNumberFormat="1"/>
    <xf numFmtId="0" fontId="0" fillId="34" borderId="12" xfId="0" applyFill="1" applyBorder="1"/>
    <xf numFmtId="1" fontId="22" fillId="35" borderId="12" xfId="0" applyNumberFormat="1" applyFont="1" applyFill="1" applyBorder="1"/>
    <xf numFmtId="0" fontId="0" fillId="35" borderId="12" xfId="0" applyFill="1" applyBorder="1"/>
    <xf numFmtId="0" fontId="21" fillId="35" borderId="12" xfId="0" applyFont="1" applyFill="1" applyBorder="1"/>
    <xf numFmtId="1" fontId="0" fillId="34" borderId="12" xfId="0" applyNumberFormat="1" applyFill="1" applyBorder="1"/>
    <xf numFmtId="2" fontId="0" fillId="34" borderId="12" xfId="0" applyNumberFormat="1" applyFill="1" applyBorder="1" applyAlignment="1">
      <alignment wrapText="1"/>
    </xf>
    <xf numFmtId="0" fontId="0" fillId="34" borderId="12" xfId="0" applyFill="1" applyBorder="1" applyAlignment="1">
      <alignment wrapText="1"/>
    </xf>
    <xf numFmtId="2" fontId="0" fillId="34" borderId="12" xfId="0" applyNumberFormat="1" applyFill="1" applyBorder="1"/>
    <xf numFmtId="164" fontId="0" fillId="34" borderId="12" xfId="0" applyNumberFormat="1" applyFill="1" applyBorder="1"/>
    <xf numFmtId="10" fontId="0" fillId="34" borderId="12" xfId="0" applyNumberFormat="1" applyFill="1" applyBorder="1" applyAlignment="1">
      <alignment wrapText="1"/>
    </xf>
    <xf numFmtId="1" fontId="0" fillId="34" borderId="12" xfId="0" applyNumberFormat="1" applyFill="1" applyBorder="1" applyAlignment="1">
      <alignment wrapText="1"/>
    </xf>
    <xf numFmtId="0" fontId="19" fillId="37" borderId="0" xfId="35" applyFont="1" applyFill="1"/>
    <xf numFmtId="165" fontId="18" fillId="37" borderId="0" xfId="35" applyNumberFormat="1" applyFont="1" applyFill="1"/>
    <xf numFmtId="0" fontId="18" fillId="37" borderId="0" xfId="35" applyFont="1" applyFill="1"/>
    <xf numFmtId="0" fontId="1" fillId="37" borderId="0" xfId="35" applyFill="1"/>
    <xf numFmtId="0" fontId="0" fillId="37" borderId="18" xfId="0" applyFill="1" applyBorder="1" applyAlignment="1">
      <alignment horizontal="center"/>
    </xf>
    <xf numFmtId="164" fontId="0" fillId="37" borderId="14" xfId="0" applyNumberFormat="1" applyFill="1" applyBorder="1" applyAlignment="1">
      <alignment horizontal="center"/>
    </xf>
    <xf numFmtId="164" fontId="0" fillId="37" borderId="19" xfId="0" applyNumberFormat="1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164" fontId="0" fillId="37" borderId="16" xfId="0" applyNumberFormat="1" applyFill="1" applyBorder="1" applyAlignment="1">
      <alignment horizontal="center"/>
    </xf>
    <xf numFmtId="164" fontId="0" fillId="37" borderId="17" xfId="0" applyNumberFormat="1" applyFill="1" applyBorder="1" applyAlignment="1">
      <alignment horizontal="center"/>
    </xf>
    <xf numFmtId="0" fontId="16" fillId="36" borderId="21" xfId="0" applyFont="1" applyFill="1" applyBorder="1" applyAlignment="1">
      <alignment horizontal="center" vertical="center" wrapText="1"/>
    </xf>
    <xf numFmtId="0" fontId="16" fillId="36" borderId="22" xfId="0" applyFont="1" applyFill="1" applyBorder="1" applyAlignment="1">
      <alignment horizontal="center" vertical="center" wrapText="1"/>
    </xf>
    <xf numFmtId="0" fontId="16" fillId="36" borderId="23" xfId="0" applyFont="1" applyFill="1" applyBorder="1" applyAlignment="1">
      <alignment horizontal="center" vertical="center" wrapText="1"/>
    </xf>
    <xf numFmtId="0" fontId="16" fillId="36" borderId="15" xfId="0" applyFont="1" applyFill="1" applyBorder="1" applyAlignment="1">
      <alignment horizontal="center" vertical="center" wrapText="1"/>
    </xf>
    <xf numFmtId="0" fontId="16" fillId="36" borderId="16" xfId="0" applyFont="1" applyFill="1" applyBorder="1" applyAlignment="1">
      <alignment horizontal="center" vertical="center" wrapText="1"/>
    </xf>
    <xf numFmtId="0" fontId="16" fillId="36" borderId="17" xfId="0" applyFont="1" applyFill="1" applyBorder="1" applyAlignment="1">
      <alignment horizontal="center" vertical="center" wrapText="1"/>
    </xf>
    <xf numFmtId="0" fontId="16" fillId="36" borderId="24" xfId="0" applyFont="1" applyFill="1" applyBorder="1" applyAlignment="1">
      <alignment horizontal="center" vertical="center" wrapText="1"/>
    </xf>
    <xf numFmtId="0" fontId="16" fillId="36" borderId="25" xfId="0" applyFont="1" applyFill="1" applyBorder="1" applyAlignment="1">
      <alignment horizontal="center" vertical="center" wrapText="1"/>
    </xf>
    <xf numFmtId="0" fontId="16" fillId="36" borderId="26" xfId="0" applyFont="1" applyFill="1" applyBorder="1" applyAlignment="1">
      <alignment horizontal="center" vertical="center" wrapText="1"/>
    </xf>
    <xf numFmtId="0" fontId="0" fillId="37" borderId="16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7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1" fontId="0" fillId="37" borderId="15" xfId="0" applyNumberFormat="1" applyFill="1" applyBorder="1" applyAlignment="1">
      <alignment horizontal="center"/>
    </xf>
    <xf numFmtId="1" fontId="0" fillId="37" borderId="18" xfId="0" applyNumberFormat="1" applyFill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0" fontId="18" fillId="0" borderId="10" xfId="0" pivotButton="1" applyFont="1" applyBorder="1" applyAlignment="1">
      <alignment horizontal="center" wrapText="1"/>
    </xf>
    <xf numFmtId="0" fontId="18" fillId="0" borderId="1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2" fontId="0" fillId="0" borderId="31" xfId="0" applyNumberFormat="1" applyBorder="1" applyAlignment="1">
      <alignment horizontal="center" wrapText="1"/>
    </xf>
    <xf numFmtId="0" fontId="20" fillId="38" borderId="10" xfId="36" applyFont="1" applyFill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wrapText="1"/>
    </xf>
    <xf numFmtId="10" fontId="18" fillId="0" borderId="10" xfId="0" applyNumberFormat="1" applyFont="1" applyBorder="1" applyAlignment="1">
      <alignment horizontal="center" wrapText="1"/>
    </xf>
    <xf numFmtId="2" fontId="0" fillId="0" borderId="0" xfId="0" applyNumberFormat="1"/>
    <xf numFmtId="0" fontId="20" fillId="39" borderId="10" xfId="36" applyFont="1" applyFill="1" applyBorder="1" applyAlignment="1">
      <alignment horizontal="center" vertical="center" wrapText="1"/>
    </xf>
    <xf numFmtId="0" fontId="20" fillId="39" borderId="33" xfId="36" applyFont="1" applyFill="1" applyBorder="1" applyAlignment="1">
      <alignment horizontal="center" vertical="center" wrapText="1"/>
    </xf>
    <xf numFmtId="0" fontId="20" fillId="0" borderId="0" xfId="36" applyFont="1" applyFill="1" applyBorder="1" applyAlignment="1">
      <alignment horizontal="center" vertical="center" wrapText="1"/>
    </xf>
    <xf numFmtId="2" fontId="18" fillId="0" borderId="0" xfId="0" applyNumberFormat="1" applyFont="1" applyAlignment="1">
      <alignment horizontal="center" wrapText="1"/>
    </xf>
    <xf numFmtId="1" fontId="16" fillId="26" borderId="0" xfId="35" applyNumberFormat="1" applyFont="1"/>
    <xf numFmtId="0" fontId="1" fillId="0" borderId="0" xfId="0" applyFont="1"/>
    <xf numFmtId="1" fontId="16" fillId="37" borderId="0" xfId="35" applyNumberFormat="1" applyFont="1" applyFill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10" fontId="0" fillId="0" borderId="28" xfId="0" applyNumberFormat="1" applyBorder="1" applyAlignment="1">
      <alignment horizontal="center" vertical="center"/>
    </xf>
    <xf numFmtId="10" fontId="0" fillId="0" borderId="37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" fontId="0" fillId="0" borderId="36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 vertic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left"/>
    </xf>
    <xf numFmtId="0" fontId="16" fillId="0" borderId="0" xfId="0" applyFont="1"/>
    <xf numFmtId="0" fontId="16" fillId="35" borderId="10" xfId="0" applyFont="1" applyFill="1" applyBorder="1"/>
    <xf numFmtId="0" fontId="0" fillId="40" borderId="0" xfId="0" applyFill="1"/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0" borderId="10" xfId="0" applyBorder="1"/>
    <xf numFmtId="167" fontId="0" fillId="34" borderId="10" xfId="0" applyNumberFormat="1" applyFill="1" applyBorder="1"/>
    <xf numFmtId="2" fontId="0" fillId="34" borderId="10" xfId="0" applyNumberFormat="1" applyFill="1" applyBorder="1"/>
    <xf numFmtId="0" fontId="16" fillId="41" borderId="0" xfId="0" applyFont="1" applyFill="1"/>
    <xf numFmtId="0" fontId="0" fillId="41" borderId="0" xfId="0" applyFill="1"/>
    <xf numFmtId="10" fontId="0" fillId="34" borderId="10" xfId="0" applyNumberFormat="1" applyFill="1" applyBorder="1"/>
    <xf numFmtId="10" fontId="0" fillId="0" borderId="0" xfId="0" applyNumberFormat="1"/>
    <xf numFmtId="0" fontId="16" fillId="40" borderId="13" xfId="0" applyFont="1" applyFill="1" applyBorder="1"/>
    <xf numFmtId="0" fontId="0" fillId="35" borderId="10" xfId="0" applyFill="1" applyBorder="1"/>
    <xf numFmtId="0" fontId="16" fillId="34" borderId="10" xfId="0" applyFont="1" applyFill="1" applyBorder="1"/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0" fontId="0" fillId="37" borderId="0" xfId="35" applyFont="1" applyFill="1"/>
    <xf numFmtId="10" fontId="18" fillId="0" borderId="33" xfId="0" applyNumberFormat="1" applyFont="1" applyBorder="1" applyAlignment="1">
      <alignment horizontal="center" wrapText="1"/>
    </xf>
    <xf numFmtId="0" fontId="1" fillId="27" borderId="10" xfId="36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wrapText="1"/>
    </xf>
    <xf numFmtId="9" fontId="18" fillId="0" borderId="10" xfId="45" applyFont="1" applyBorder="1" applyAlignment="1">
      <alignment horizontal="center" wrapText="1"/>
    </xf>
    <xf numFmtId="0" fontId="29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9" fillId="39" borderId="10" xfId="0" applyFont="1" applyFill="1" applyBorder="1" applyAlignment="1">
      <alignment horizontal="center" vertical="center" wrapText="1"/>
    </xf>
    <xf numFmtId="0" fontId="29" fillId="39" borderId="1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2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0" fontId="30" fillId="0" borderId="0" xfId="0" applyFont="1"/>
    <xf numFmtId="0" fontId="29" fillId="0" borderId="0" xfId="0" applyFont="1"/>
    <xf numFmtId="0" fontId="29" fillId="39" borderId="10" xfId="0" applyFont="1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0" borderId="38" xfId="0" applyBorder="1" applyAlignment="1">
      <alignment wrapText="1"/>
    </xf>
    <xf numFmtId="0" fontId="0" fillId="0" borderId="0" xfId="0" applyAlignment="1">
      <alignment wrapText="1"/>
    </xf>
    <xf numFmtId="0" fontId="0" fillId="39" borderId="10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/>
    </xf>
    <xf numFmtId="0" fontId="20" fillId="0" borderId="0" xfId="36" applyFont="1" applyFill="1" applyBorder="1" applyAlignment="1">
      <alignment vertical="center" wrapText="1"/>
    </xf>
    <xf numFmtId="164" fontId="18" fillId="0" borderId="0" xfId="0" applyNumberFormat="1" applyFont="1" applyAlignment="1">
      <alignment horizontal="center" wrapText="1"/>
    </xf>
    <xf numFmtId="0" fontId="16" fillId="36" borderId="21" xfId="0" applyFont="1" applyFill="1" applyBorder="1" applyAlignment="1">
      <alignment horizontal="center" vertical="center"/>
    </xf>
    <xf numFmtId="0" fontId="16" fillId="36" borderId="25" xfId="0" applyFont="1" applyFill="1" applyBorder="1" applyAlignment="1">
      <alignment horizontal="center" vertical="center"/>
    </xf>
    <xf numFmtId="0" fontId="16" fillId="36" borderId="26" xfId="0" applyFont="1" applyFill="1" applyBorder="1" applyAlignment="1">
      <alignment horizontal="center" vertical="center"/>
    </xf>
    <xf numFmtId="0" fontId="16" fillId="36" borderId="33" xfId="0" applyFont="1" applyFill="1" applyBorder="1" applyAlignment="1">
      <alignment horizontal="center" vertical="center"/>
    </xf>
    <xf numFmtId="0" fontId="16" fillId="36" borderId="39" xfId="0" applyFont="1" applyFill="1" applyBorder="1" applyAlignment="1">
      <alignment horizontal="center" vertical="center"/>
    </xf>
    <xf numFmtId="0" fontId="0" fillId="0" borderId="42" xfId="0" applyBorder="1"/>
    <xf numFmtId="0" fontId="16" fillId="36" borderId="41" xfId="0" applyFont="1" applyFill="1" applyBorder="1" applyAlignment="1">
      <alignment horizontal="center" vertical="center"/>
    </xf>
    <xf numFmtId="2" fontId="19" fillId="0" borderId="0" xfId="0" applyNumberFormat="1" applyFont="1"/>
    <xf numFmtId="0" fontId="16" fillId="36" borderId="40" xfId="0" applyFont="1" applyFill="1" applyBorder="1" applyAlignment="1">
      <alignment horizontal="center" vertical="center"/>
    </xf>
    <xf numFmtId="0" fontId="16" fillId="36" borderId="42" xfId="0" applyFont="1" applyFill="1" applyBorder="1" applyAlignment="1">
      <alignment horizontal="center" vertical="center"/>
    </xf>
    <xf numFmtId="0" fontId="16" fillId="36" borderId="44" xfId="0" applyFont="1" applyFill="1" applyBorder="1" applyAlignment="1">
      <alignment horizontal="center" vertical="center"/>
    </xf>
    <xf numFmtId="2" fontId="0" fillId="37" borderId="41" xfId="0" applyNumberFormat="1" applyFill="1" applyBorder="1" applyAlignment="1">
      <alignment horizontal="center"/>
    </xf>
    <xf numFmtId="0" fontId="0" fillId="37" borderId="43" xfId="0" applyFill="1" applyBorder="1" applyAlignment="1">
      <alignment horizontal="center"/>
    </xf>
    <xf numFmtId="2" fontId="0" fillId="37" borderId="43" xfId="0" applyNumberFormat="1" applyFill="1" applyBorder="1" applyAlignment="1">
      <alignment horizontal="center"/>
    </xf>
    <xf numFmtId="2" fontId="0" fillId="37" borderId="45" xfId="0" applyNumberFormat="1" applyFill="1" applyBorder="1" applyAlignment="1">
      <alignment horizontal="center"/>
    </xf>
    <xf numFmtId="0" fontId="0" fillId="37" borderId="40" xfId="0" applyFill="1" applyBorder="1" applyAlignment="1">
      <alignment horizontal="center" vertical="center"/>
    </xf>
    <xf numFmtId="0" fontId="0" fillId="37" borderId="43" xfId="0" applyFill="1" applyBorder="1" applyAlignment="1">
      <alignment horizontal="center" vertical="center"/>
    </xf>
    <xf numFmtId="0" fontId="0" fillId="37" borderId="42" xfId="0" applyFill="1" applyBorder="1" applyAlignment="1">
      <alignment horizontal="center" vertical="center"/>
    </xf>
    <xf numFmtId="0" fontId="0" fillId="37" borderId="44" xfId="0" applyFill="1" applyBorder="1" applyAlignment="1">
      <alignment horizontal="center" vertical="center"/>
    </xf>
    <xf numFmtId="0" fontId="0" fillId="37" borderId="45" xfId="0" applyFill="1" applyBorder="1" applyAlignment="1">
      <alignment horizontal="center" vertical="center"/>
    </xf>
    <xf numFmtId="0" fontId="0" fillId="37" borderId="45" xfId="0" applyFill="1" applyBorder="1" applyAlignment="1">
      <alignment horizontal="center"/>
    </xf>
    <xf numFmtId="0" fontId="0" fillId="37" borderId="42" xfId="0" applyFill="1" applyBorder="1" applyAlignment="1">
      <alignment horizontal="center"/>
    </xf>
    <xf numFmtId="0" fontId="0" fillId="37" borderId="44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26" fillId="0" borderId="0" xfId="44" applyFont="1" applyBorder="1" applyAlignment="1">
      <alignment horizontal="center" vertical="center"/>
    </xf>
    <xf numFmtId="0" fontId="27" fillId="0" borderId="0" xfId="43" applyFont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9" fillId="38" borderId="0" xfId="35" applyFont="1" applyFill="1" applyAlignment="1">
      <alignment horizontal="left"/>
    </xf>
    <xf numFmtId="0" fontId="26" fillId="0" borderId="11" xfId="44" applyFont="1">
      <alignment horizontal="center"/>
    </xf>
    <xf numFmtId="0" fontId="27" fillId="0" borderId="0" xfId="43" applyFont="1">
      <alignment horizontal="center"/>
    </xf>
    <xf numFmtId="0" fontId="3" fillId="0" borderId="11" xfId="44">
      <alignment horizontal="center"/>
    </xf>
    <xf numFmtId="0" fontId="29" fillId="0" borderId="0" xfId="0" applyFont="1" applyAlignment="1">
      <alignment horizontal="left"/>
    </xf>
    <xf numFmtId="0" fontId="29" fillId="0" borderId="13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19" fillId="0" borderId="0" xfId="0" applyFont="1" applyAlignment="1">
      <alignment horizontal="left"/>
    </xf>
    <xf numFmtId="0" fontId="24" fillId="0" borderId="20" xfId="2" applyFont="1" applyBorder="1" applyAlignment="1">
      <alignment horizontal="center"/>
    </xf>
    <xf numFmtId="0" fontId="25" fillId="0" borderId="27" xfId="43" applyFont="1" applyBorder="1">
      <alignment horizontal="center"/>
    </xf>
    <xf numFmtId="0" fontId="5" fillId="0" borderId="27" xfId="43" applyBorder="1">
      <alignment horizontal="center"/>
    </xf>
    <xf numFmtId="0" fontId="5" fillId="0" borderId="0" xfId="43">
      <alignment horizontal="center"/>
    </xf>
    <xf numFmtId="0" fontId="19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16" fillId="0" borderId="0" xfId="0" applyFont="1" applyAlignment="1">
      <alignment horizontal="center" wrapText="1"/>
    </xf>
    <xf numFmtId="0" fontId="19" fillId="0" borderId="14" xfId="0" applyFont="1" applyBorder="1" applyAlignment="1">
      <alignment horizontal="center"/>
    </xf>
    <xf numFmtId="0" fontId="0" fillId="33" borderId="0" xfId="0" applyFill="1" applyAlignment="1">
      <alignment horizontal="center"/>
    </xf>
    <xf numFmtId="0" fontId="23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28" fillId="0" borderId="0" xfId="0" applyFont="1" applyAlignment="1">
      <alignment horizontal="center"/>
    </xf>
    <xf numFmtId="0" fontId="3" fillId="0" borderId="1" xfId="2" applyAlignment="1">
      <alignment horizontal="center"/>
    </xf>
    <xf numFmtId="0" fontId="4" fillId="0" borderId="2" xfId="3" applyAlignment="1">
      <alignment horizontal="center"/>
    </xf>
    <xf numFmtId="0" fontId="5" fillId="0" borderId="3" xfId="4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5" builtinId="5"/>
    <cellStyle name="Style 1" xfId="42" xr:uid="{5EB15C03-ACFA-C045-8527-224EAFDFF029}"/>
    <cellStyle name="Style 2" xfId="43" xr:uid="{6C0E4969-EBD8-B941-BBDE-0860114396DE}"/>
    <cellStyle name="Style 3" xfId="44" xr:uid="{D34F58C5-5669-B547-BDE8-161828B1A645}"/>
    <cellStyle name="Title" xfId="1" builtinId="15" customBuiltin="1"/>
    <cellStyle name="Total" xfId="17" builtinId="25" customBuiltin="1"/>
    <cellStyle name="Warning Text" xfId="14" builtinId="11" customBuiltin="1"/>
  </cellStyles>
  <dxfs count="168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164" formatCode="0.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/>
        </top>
        <bottom style="thin">
          <color theme="6"/>
        </bottom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vertical="center"/>
    </dxf>
    <dxf>
      <alignment vertical="center"/>
    </dxf>
    <dxf>
      <alignment wrapText="1"/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numFmt numFmtId="2" formatCode="0.00"/>
    </dxf>
    <dxf>
      <numFmt numFmtId="164" formatCode="0.0"/>
    </dxf>
    <dxf>
      <font>
        <name val="Calibri"/>
        <scheme val="none"/>
      </font>
    </dxf>
    <dxf>
      <font>
        <name val="Calibri"/>
        <scheme val="none"/>
      </font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"/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font>
        <name val="Calibri"/>
        <family val="2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alignment wrapText="1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Students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12-4A74-BF1E-246D6639622B}"/>
              </c:ext>
            </c:extLst>
          </c:dPt>
          <c:dPt>
            <c:idx val="1"/>
            <c:bubble3D val="0"/>
            <c:spPr>
              <a:solidFill>
                <a:srgbClr val="F2CE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912-4A74-BF1E-246D6639622B}"/>
              </c:ext>
            </c:extLst>
          </c:dPt>
          <c:dPt>
            <c:idx val="2"/>
            <c:bubble3D val="0"/>
            <c:spPr>
              <a:solidFill>
                <a:srgbClr val="B5E6A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12-4A74-BF1E-246D663962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'Student Information'!$I$7:$K$7</c:f>
              <c:strCache>
                <c:ptCount val="3"/>
                <c:pt idx="0">
                  <c:v>% Male Students</c:v>
                </c:pt>
                <c:pt idx="1">
                  <c:v>% Female Students</c:v>
                </c:pt>
                <c:pt idx="2">
                  <c:v>% Other Students</c:v>
                </c:pt>
              </c:strCache>
            </c:strRef>
          </c:cat>
          <c:val>
            <c:numRef>
              <c:f>'Student Information'!$I$8:$K$8</c:f>
              <c:numCache>
                <c:formatCode>0.00%</c:formatCode>
                <c:ptCount val="3"/>
                <c:pt idx="0">
                  <c:v>0.47747747747747749</c:v>
                </c:pt>
                <c:pt idx="1">
                  <c:v>0.48048048048048048</c:v>
                </c:pt>
                <c:pt idx="2">
                  <c:v>4.2042042042042045E-2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2-4A74-BF1E-246D663962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Students by Gender</a:t>
            </a:r>
          </a:p>
        </c:rich>
      </c:tx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2CEE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08-45EC-AB41-941098E9CBC0}"/>
              </c:ext>
            </c:extLst>
          </c:dPt>
          <c:dPt>
            <c:idx val="2"/>
            <c:invertIfNegative val="0"/>
            <c:bubble3D val="0"/>
            <c:spPr>
              <a:solidFill>
                <a:srgbClr val="B5E6A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08-45EC-AB41-941098E9CB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'Student Information'!$A$28:$A$30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'Student Information'!$B$28:$B$30</c:f>
              <c:numCache>
                <c:formatCode>0.00</c:formatCode>
                <c:ptCount val="3"/>
                <c:pt idx="0">
                  <c:v>477</c:v>
                </c:pt>
                <c:pt idx="1">
                  <c:v>481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D2-4E74-ACC1-370AED69A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90274311"/>
        <c:axId val="2122263559"/>
      </c:barChart>
      <c:catAx>
        <c:axId val="1690274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63559"/>
        <c:crosses val="autoZero"/>
        <c:auto val="1"/>
        <c:lblAlgn val="ctr"/>
        <c:lblOffset val="100"/>
        <c:noMultiLvlLbl val="0"/>
      </c:catAx>
      <c:valAx>
        <c:axId val="2122263559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274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Study Hours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2CEE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D2B-4D66-9C68-D10035ADFB7F}"/>
              </c:ext>
            </c:extLst>
          </c:dPt>
          <c:dPt>
            <c:idx val="2"/>
            <c:invertIfNegative val="0"/>
            <c:bubble3D val="0"/>
            <c:spPr>
              <a:solidFill>
                <a:srgbClr val="B5E6A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519-4D38-AC9B-1CEC731301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'Student Information'!$K$27:$K$29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'Student Information'!$L$27:$L$29</c:f>
              <c:numCache>
                <c:formatCode>0.00</c:formatCode>
                <c:ptCount val="3"/>
                <c:pt idx="0">
                  <c:v>3.5106918238993692</c:v>
                </c:pt>
                <c:pt idx="1">
                  <c:v>3.5822916666666651</c:v>
                </c:pt>
                <c:pt idx="2">
                  <c:v>3.6119047619047597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B-4D66-9C68-D10035ADF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479117832"/>
        <c:axId val="1479145480"/>
      </c:barChart>
      <c:catAx>
        <c:axId val="1479117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45480"/>
        <c:crosses val="autoZero"/>
        <c:auto val="1"/>
        <c:lblAlgn val="ctr"/>
        <c:lblOffset val="100"/>
        <c:noMultiLvlLbl val="0"/>
      </c:catAx>
      <c:valAx>
        <c:axId val="1479145480"/>
        <c:scaling>
          <c:orientation val="minMax"/>
          <c:max val="3.7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Studied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117832"/>
        <c:crosses val="autoZero"/>
        <c:crossBetween val="between"/>
        <c:majorUnit val="0.05"/>
        <c:minorUnit val="0.0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Exam Score Trend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637CEF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'Student Information'!$P$27:$P$29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'Student Information'!$Q$27:$Q$29</c:f>
              <c:numCache>
                <c:formatCode>0.00</c:formatCode>
                <c:ptCount val="3"/>
                <c:pt idx="0">
                  <c:v>69.368343815513626</c:v>
                </c:pt>
                <c:pt idx="1">
                  <c:v>69.730625000000046</c:v>
                </c:pt>
                <c:pt idx="2">
                  <c:v>70.64761904761906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01-42E6-92DF-7FC42B8528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7534984"/>
        <c:axId val="257554952"/>
      </c:lineChart>
      <c:catAx>
        <c:axId val="257534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554952"/>
        <c:crosses val="autoZero"/>
        <c:auto val="1"/>
        <c:lblAlgn val="ctr"/>
        <c:lblOffset val="100"/>
        <c:noMultiLvlLbl val="0"/>
      </c:catAx>
      <c:valAx>
        <c:axId val="257554952"/>
        <c:scaling>
          <c:orientation val="minMax"/>
          <c:max val="71"/>
          <c:min val="6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Exam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534984"/>
        <c:crosses val="autoZero"/>
        <c:crossBetween val="between"/>
        <c:majorUnit val="0.2"/>
        <c:minorUnit val="0.0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 Studied Trend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637CEF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'Student Information'!$K$27:$K$29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'Student Information'!$L$27:$L$29</c:f>
              <c:numCache>
                <c:formatCode>0.00</c:formatCode>
                <c:ptCount val="3"/>
                <c:pt idx="0">
                  <c:v>3.5106918238993692</c:v>
                </c:pt>
                <c:pt idx="1">
                  <c:v>3.5822916666666651</c:v>
                </c:pt>
                <c:pt idx="2">
                  <c:v>3.6119047619047597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F-4A94-89B4-8599019E6A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8610951"/>
        <c:axId val="1139217415"/>
      </c:lineChart>
      <c:catAx>
        <c:axId val="438610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217415"/>
        <c:crosses val="autoZero"/>
        <c:auto val="1"/>
        <c:lblAlgn val="ctr"/>
        <c:lblOffset val="100"/>
        <c:noMultiLvlLbl val="0"/>
      </c:catAx>
      <c:valAx>
        <c:axId val="1139217415"/>
        <c:scaling>
          <c:orientation val="minMax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Studied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10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Exam Score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B5E6A2"/>
            </a:solidFill>
            <a:ln w="2540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01-4F76-B0A7-E2FA82645457}"/>
              </c:ext>
            </c:extLst>
          </c:dPt>
          <c:dPt>
            <c:idx val="1"/>
            <c:invertIfNegative val="0"/>
            <c:bubble3D val="0"/>
            <c:spPr>
              <a:solidFill>
                <a:srgbClr val="F2CEEF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01-4F76-B0A7-E2FA826454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'Student Information'!$P$27:$P$29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'Student Information'!$Q$27:$Q$29</c:f>
              <c:numCache>
                <c:formatCode>0.00</c:formatCode>
                <c:ptCount val="3"/>
                <c:pt idx="0">
                  <c:v>69.368343815513626</c:v>
                </c:pt>
                <c:pt idx="1">
                  <c:v>69.730625000000046</c:v>
                </c:pt>
                <c:pt idx="2">
                  <c:v>70.64761904761906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1-4F76-B0A7-E2FA826454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202533383"/>
        <c:axId val="202569223"/>
      </c:barChart>
      <c:catAx>
        <c:axId val="202533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69223"/>
        <c:crosses val="autoZero"/>
        <c:auto val="1"/>
        <c:lblAlgn val="ctr"/>
        <c:lblOffset val="100"/>
        <c:noMultiLvlLbl val="0"/>
      </c:catAx>
      <c:valAx>
        <c:axId val="202569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Exam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3383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Students by Gender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9965846994535518E-2"/>
                  <c:y val="-4.88161824599511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ADC-4F00-A913-6FC6304B9BFB}"/>
                </c:ext>
              </c:extLst>
            </c:dLbl>
            <c:dLbl>
              <c:idx val="1"/>
              <c:layout>
                <c:manualLayout>
                  <c:x val="-5.2527376188632159E-2"/>
                  <c:y val="-3.58851479771925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DC-4F00-A913-6FC6304B9BFB}"/>
                </c:ext>
              </c:extLst>
            </c:dLbl>
            <c:dLbl>
              <c:idx val="2"/>
              <c:layout>
                <c:manualLayout>
                  <c:x val="-1.812158469945355E-2"/>
                  <c:y val="-5.74367816091954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DC-4F00-A913-6FC6304B9B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637CEF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'Student Information'!$A$28:$A$30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'Student Information'!$B$28:$B$30</c:f>
              <c:numCache>
                <c:formatCode>0.00</c:formatCode>
                <c:ptCount val="3"/>
                <c:pt idx="0">
                  <c:v>477</c:v>
                </c:pt>
                <c:pt idx="1">
                  <c:v>481</c:v>
                </c:pt>
                <c:pt idx="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4-4771-976C-2655371EAF6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7534472"/>
        <c:axId val="667587080"/>
      </c:lineChart>
      <c:catAx>
        <c:axId val="257534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587080"/>
        <c:crosses val="autoZero"/>
        <c:auto val="1"/>
        <c:lblAlgn val="ctr"/>
        <c:lblOffset val="100"/>
        <c:noMultiLvlLbl val="0"/>
      </c:catAx>
      <c:valAx>
        <c:axId val="66758708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534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Students by Gender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2.0723043181246181E-2"/>
                  <c:y val="-2.99238330502804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7E0-42ED-8297-15232B8488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637CEF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'Student Information'!$F$27:$F$29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Other</c:v>
                </c:pt>
              </c:strCache>
            </c:strRef>
          </c:cat>
          <c:val>
            <c:numRef>
              <c:f>'Student Information'!$G$27:$G$29</c:f>
              <c:numCache>
                <c:formatCode>0.00%</c:formatCode>
                <c:ptCount val="3"/>
                <c:pt idx="0">
                  <c:v>0.47747747747747749</c:v>
                </c:pt>
                <c:pt idx="1">
                  <c:v>0.48048048048048048</c:v>
                </c:pt>
                <c:pt idx="2">
                  <c:v>4.2042042042042045E-2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0-42ED-8297-15232B8488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16969223"/>
        <c:axId val="1375104007"/>
      </c:lineChart>
      <c:catAx>
        <c:axId val="2016969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104007"/>
        <c:crosses val="autoZero"/>
        <c:auto val="1"/>
        <c:lblAlgn val="ctr"/>
        <c:lblOffset val="100"/>
        <c:noMultiLvlLbl val="0"/>
      </c:catAx>
      <c:valAx>
        <c:axId val="1375104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69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Exam Score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'Student Information'!$R$49</c:f>
              <c:strCache>
                <c:ptCount val="1"/>
                <c:pt idx="0">
                  <c:v>Average Exam 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254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637CEF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'Student Information'!$Q$50:$Q$57</c:f>
              <c:numCache>
                <c:formatCode>General</c:formatCode>
                <c:ptCount val="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</c:numCache>
            </c:numRef>
          </c:xVal>
          <c:yVal>
            <c:numRef>
              <c:f>'Student Information'!$R$50:$R$57</c:f>
              <c:numCache>
                <c:formatCode>0.00</c:formatCode>
                <c:ptCount val="8"/>
                <c:pt idx="0">
                  <c:v>70.342857142857099</c:v>
                </c:pt>
                <c:pt idx="1">
                  <c:v>70.939316239316199</c:v>
                </c:pt>
                <c:pt idx="2">
                  <c:v>68.293805309734481</c:v>
                </c:pt>
                <c:pt idx="3">
                  <c:v>69.919863013698631</c:v>
                </c:pt>
                <c:pt idx="4">
                  <c:v>67.544000000000011</c:v>
                </c:pt>
                <c:pt idx="5">
                  <c:v>69.102654867256618</c:v>
                </c:pt>
                <c:pt idx="6">
                  <c:v>70.90168067226891</c:v>
                </c:pt>
                <c:pt idx="7">
                  <c:v>69.638805970149249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6A-4B66-97F4-D16EE84258F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18862343"/>
        <c:axId val="518864391"/>
      </c:scatterChart>
      <c:valAx>
        <c:axId val="518862343"/>
        <c:scaling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64391"/>
        <c:crosses val="autoZero"/>
        <c:crossBetween val="midCat"/>
      </c:valAx>
      <c:valAx>
        <c:axId val="518864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Exam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862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 Studied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Hours Studied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637CEF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'Student Information'!$G$50:$G$57</c:f>
              <c:numCache>
                <c:formatCode>General</c:formatCode>
                <c:ptCount val="8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</c:numCache>
            </c:numRef>
          </c:xVal>
          <c:yVal>
            <c:numRef>
              <c:f>'Student Information'!$H$50:$H$57</c:f>
              <c:numCache>
                <c:formatCode>0.00</c:formatCode>
                <c:ptCount val="8"/>
                <c:pt idx="0">
                  <c:v>3.5473684210526315</c:v>
                </c:pt>
                <c:pt idx="1">
                  <c:v>3.6239316239316239</c:v>
                </c:pt>
                <c:pt idx="2">
                  <c:v>3.4575221238938059</c:v>
                </c:pt>
                <c:pt idx="3">
                  <c:v>3.569178082191784</c:v>
                </c:pt>
                <c:pt idx="4">
                  <c:v>3.4527999999999994</c:v>
                </c:pt>
                <c:pt idx="5">
                  <c:v>3.6026548672566365</c:v>
                </c:pt>
                <c:pt idx="6">
                  <c:v>3.575630252100841</c:v>
                </c:pt>
                <c:pt idx="7">
                  <c:v>3.5694029850746274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8-4133-803C-BB4A2EBACF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72728840"/>
        <c:axId val="1172762120"/>
      </c:scatterChart>
      <c:valAx>
        <c:axId val="1172728840"/>
        <c:scaling>
          <c:orientation val="minMax"/>
          <c:min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762120"/>
        <c:crosses val="autoZero"/>
        <c:crossBetween val="midCat"/>
      </c:valAx>
      <c:valAx>
        <c:axId val="117276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Studied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728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[Course Project - Student Habits vs. Academic Performance.xlsx]Academic Habits Part One!Study Hours vs. Exam Score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b="1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Hours</a:t>
            </a:r>
            <a:r>
              <a:rPr lang="en-US" b="1" baseline="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 Studied vs. Exam Score</a:t>
            </a:r>
            <a:endParaRPr lang="en-US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Habits Part One'!$B$11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'Academic Habits Part One'!$A$12:$A$20</c:f>
              <c:strCache>
                <c:ptCount val="9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</c:strCache>
            </c:strRef>
          </c:cat>
          <c:val>
            <c:numRef>
              <c:f>'Academic Habits Part One'!$B$12:$B$20</c:f>
              <c:numCache>
                <c:formatCode>0.0</c:formatCode>
                <c:ptCount val="9"/>
                <c:pt idx="0">
                  <c:v>39.225641025641025</c:v>
                </c:pt>
                <c:pt idx="1">
                  <c:v>48.193617021276594</c:v>
                </c:pt>
                <c:pt idx="2">
                  <c:v>59.453233830845761</c:v>
                </c:pt>
                <c:pt idx="3">
                  <c:v>69.200355871886146</c:v>
                </c:pt>
                <c:pt idx="4">
                  <c:v>78.28394495412843</c:v>
                </c:pt>
                <c:pt idx="5">
                  <c:v>87.002631578947387</c:v>
                </c:pt>
                <c:pt idx="6">
                  <c:v>96.814634146341461</c:v>
                </c:pt>
                <c:pt idx="7">
                  <c:v>99.25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4-F942-8824-A7698E26E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872015"/>
        <c:axId val="782873727"/>
      </c:barChart>
      <c:catAx>
        <c:axId val="782872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Hours Studied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782873727"/>
        <c:crosses val="autoZero"/>
        <c:auto val="1"/>
        <c:lblAlgn val="ctr"/>
        <c:lblOffset val="100"/>
        <c:noMultiLvlLbl val="0"/>
      </c:catAx>
      <c:valAx>
        <c:axId val="78287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Average</a:t>
                </a:r>
                <a:r>
                  <a:rPr lang="en-US" baseline="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 Exam Score</a:t>
                </a:r>
                <a:endParaRPr lang="en-US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78287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[Course Project - Student Habits vs. Academic Performance.xlsx]Academic Habits Part One!PivotTable2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US" b="1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Hours Studied vs. Netflix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Habits Part One'!$B$24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'Academic Habits Part One'!$A$25:$A$33</c:f>
              <c:strCache>
                <c:ptCount val="9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</c:strCache>
            </c:strRef>
          </c:cat>
          <c:val>
            <c:numRef>
              <c:f>'Academic Habits Part One'!$B$25:$B$33</c:f>
              <c:numCache>
                <c:formatCode>0.0</c:formatCode>
                <c:ptCount val="9"/>
                <c:pt idx="0">
                  <c:v>1.7410256410256408</c:v>
                </c:pt>
                <c:pt idx="1">
                  <c:v>1.985106382978723</c:v>
                </c:pt>
                <c:pt idx="2">
                  <c:v>1.8542288557213922</c:v>
                </c:pt>
                <c:pt idx="3">
                  <c:v>1.8206405693950181</c:v>
                </c:pt>
                <c:pt idx="4">
                  <c:v>1.7779816513761464</c:v>
                </c:pt>
                <c:pt idx="5">
                  <c:v>1.7517543859649125</c:v>
                </c:pt>
                <c:pt idx="6">
                  <c:v>1.7682926829268293</c:v>
                </c:pt>
                <c:pt idx="7">
                  <c:v>1.7</c:v>
                </c:pt>
                <c:pt idx="8">
                  <c:v>2.0499999999999998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7-3C42-8A51-40FA2CF3C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3760239"/>
        <c:axId val="2129363535"/>
      </c:barChart>
      <c:catAx>
        <c:axId val="983760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Netflix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2129363535"/>
        <c:crosses val="autoZero"/>
        <c:auto val="1"/>
        <c:lblAlgn val="ctr"/>
        <c:lblOffset val="100"/>
        <c:noMultiLvlLbl val="0"/>
      </c:catAx>
      <c:valAx>
        <c:axId val="212936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Hours Studied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98376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[Course Project - Student Habits vs. Academic Performance.xlsx]Academic Habits Part One!PivotTable6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Attendance % by Part-Time</a:t>
            </a:r>
            <a:r>
              <a:rPr lang="en-US" b="1" baseline="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 Job</a:t>
            </a:r>
            <a:endParaRPr lang="en-US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Habits Part One'!$B$37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'Academic Habits Part One'!$A$38:$A$39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'Academic Habits Part One'!$B$38:$B$39</c:f>
              <c:numCache>
                <c:formatCode>0.00</c:formatCode>
                <c:ptCount val="2"/>
                <c:pt idx="0">
                  <c:v>84.337070063694171</c:v>
                </c:pt>
                <c:pt idx="1">
                  <c:v>83.381860465116233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7-B146-B70D-D1DA6C28F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06816"/>
        <c:axId val="1881774479"/>
      </c:barChart>
      <c:catAx>
        <c:axId val="84306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Yes</a:t>
                </a:r>
                <a:r>
                  <a:rPr lang="en-US" baseline="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 vs. No</a:t>
                </a:r>
                <a:endParaRPr lang="en-US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881774479"/>
        <c:crosses val="autoZero"/>
        <c:auto val="1"/>
        <c:lblAlgn val="ctr"/>
        <c:lblOffset val="100"/>
        <c:noMultiLvlLbl val="0"/>
      </c:catAx>
      <c:valAx>
        <c:axId val="188177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Attendance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843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 Project - Student Habits vs. Academic Performance.xlsx]Academic Habits Part One!PivotTable7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Distribution</a:t>
            </a:r>
            <a:r>
              <a:rPr lang="en-US" b="1" baseline="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 of Study Hours</a:t>
            </a:r>
            <a:endParaRPr lang="en-US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'Academic Habits Part One'!$B$49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FC-428C-A1D8-6DF80D89901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FC-428C-A1D8-6DF80D89901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FC-428C-A1D8-6DF80D89901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FC-428C-A1D8-6DF80D89901B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FC-428C-A1D8-6DF80D89901B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EFC-428C-A1D8-6DF80D8990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EFC-428C-A1D8-6DF80D89901B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EFC-428C-A1D8-6DF80D89901B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EFC-428C-A1D8-6DF80D89901B}"/>
              </c:ext>
            </c:extLst>
          </c:dPt>
          <c:cat>
            <c:strRef>
              <c:f>'Academic Habits Part One'!$A$50:$A$58</c:f>
              <c:strCache>
                <c:ptCount val="9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</c:strCache>
            </c:strRef>
          </c:cat>
          <c:val>
            <c:numRef>
              <c:f>'Academic Habits Part One'!$B$50:$B$58</c:f>
              <c:numCache>
                <c:formatCode>General</c:formatCode>
                <c:ptCount val="9"/>
                <c:pt idx="0">
                  <c:v>39</c:v>
                </c:pt>
                <c:pt idx="1">
                  <c:v>94</c:v>
                </c:pt>
                <c:pt idx="2">
                  <c:v>201</c:v>
                </c:pt>
                <c:pt idx="3">
                  <c:v>281</c:v>
                </c:pt>
                <c:pt idx="4">
                  <c:v>218</c:v>
                </c:pt>
                <c:pt idx="5">
                  <c:v>114</c:v>
                </c:pt>
                <c:pt idx="6">
                  <c:v>41</c:v>
                </c:pt>
                <c:pt idx="7">
                  <c:v>10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4-2A40-98E8-34432F6DC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 Studied vs.</a:t>
            </a:r>
            <a:r>
              <a:rPr lang="en-US" baseline="0"/>
              <a:t> Exam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'Academic Habits Part Two'!$Q$1</c:f>
              <c:strCache>
                <c:ptCount val="1"/>
                <c:pt idx="0">
                  <c:v>exam_score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9023754516771691E-2"/>
                  <c:y val="0.415890913858660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'Academic Habits Part Two'!$P$2:$P$1001</c:f>
              <c:numCache>
                <c:formatCode>General</c:formatCode>
                <c:ptCount val="1000"/>
                <c:pt idx="0">
                  <c:v>0</c:v>
                </c:pt>
                <c:pt idx="1">
                  <c:v>6.9</c:v>
                </c:pt>
                <c:pt idx="2">
                  <c:v>1.4</c:v>
                </c:pt>
                <c:pt idx="3">
                  <c:v>1</c:v>
                </c:pt>
                <c:pt idx="4">
                  <c:v>5</c:v>
                </c:pt>
                <c:pt idx="5">
                  <c:v>7.2</c:v>
                </c:pt>
                <c:pt idx="6">
                  <c:v>5.6</c:v>
                </c:pt>
                <c:pt idx="7">
                  <c:v>4.3</c:v>
                </c:pt>
                <c:pt idx="8">
                  <c:v>4.4000000000000004</c:v>
                </c:pt>
                <c:pt idx="9">
                  <c:v>4.8</c:v>
                </c:pt>
                <c:pt idx="10">
                  <c:v>4.5999999999999996</c:v>
                </c:pt>
                <c:pt idx="11">
                  <c:v>3.9</c:v>
                </c:pt>
                <c:pt idx="12">
                  <c:v>3.7</c:v>
                </c:pt>
                <c:pt idx="13">
                  <c:v>3.4</c:v>
                </c:pt>
                <c:pt idx="14">
                  <c:v>2.4</c:v>
                </c:pt>
                <c:pt idx="15">
                  <c:v>3.1</c:v>
                </c:pt>
                <c:pt idx="16">
                  <c:v>1</c:v>
                </c:pt>
                <c:pt idx="17">
                  <c:v>3.4</c:v>
                </c:pt>
                <c:pt idx="18">
                  <c:v>2</c:v>
                </c:pt>
                <c:pt idx="19">
                  <c:v>1.8</c:v>
                </c:pt>
                <c:pt idx="20">
                  <c:v>3.8</c:v>
                </c:pt>
                <c:pt idx="21">
                  <c:v>5.6</c:v>
                </c:pt>
                <c:pt idx="22">
                  <c:v>4.9000000000000004</c:v>
                </c:pt>
                <c:pt idx="23">
                  <c:v>1.1000000000000001</c:v>
                </c:pt>
                <c:pt idx="24">
                  <c:v>2</c:v>
                </c:pt>
                <c:pt idx="25">
                  <c:v>4.9000000000000004</c:v>
                </c:pt>
                <c:pt idx="26">
                  <c:v>2</c:v>
                </c:pt>
                <c:pt idx="27">
                  <c:v>3.2</c:v>
                </c:pt>
                <c:pt idx="28">
                  <c:v>4.3</c:v>
                </c:pt>
                <c:pt idx="29">
                  <c:v>2</c:v>
                </c:pt>
                <c:pt idx="30">
                  <c:v>3.7</c:v>
                </c:pt>
                <c:pt idx="31">
                  <c:v>1.5</c:v>
                </c:pt>
                <c:pt idx="32">
                  <c:v>2.6</c:v>
                </c:pt>
                <c:pt idx="33">
                  <c:v>4</c:v>
                </c:pt>
                <c:pt idx="34">
                  <c:v>1.1000000000000001</c:v>
                </c:pt>
                <c:pt idx="35">
                  <c:v>4.2</c:v>
                </c:pt>
                <c:pt idx="36">
                  <c:v>3.5</c:v>
                </c:pt>
                <c:pt idx="37">
                  <c:v>4.3</c:v>
                </c:pt>
                <c:pt idx="38">
                  <c:v>3.8</c:v>
                </c:pt>
                <c:pt idx="39">
                  <c:v>5.5</c:v>
                </c:pt>
                <c:pt idx="40">
                  <c:v>3.7</c:v>
                </c:pt>
                <c:pt idx="41">
                  <c:v>2.9</c:v>
                </c:pt>
                <c:pt idx="42">
                  <c:v>3.7</c:v>
                </c:pt>
                <c:pt idx="43">
                  <c:v>4.3</c:v>
                </c:pt>
                <c:pt idx="44">
                  <c:v>3.6</c:v>
                </c:pt>
                <c:pt idx="45">
                  <c:v>3.6</c:v>
                </c:pt>
                <c:pt idx="46">
                  <c:v>2.4</c:v>
                </c:pt>
                <c:pt idx="47">
                  <c:v>2.5</c:v>
                </c:pt>
                <c:pt idx="48">
                  <c:v>1.4</c:v>
                </c:pt>
                <c:pt idx="49">
                  <c:v>6.1</c:v>
                </c:pt>
                <c:pt idx="50">
                  <c:v>1.6</c:v>
                </c:pt>
                <c:pt idx="51">
                  <c:v>2.5</c:v>
                </c:pt>
                <c:pt idx="52">
                  <c:v>2.4</c:v>
                </c:pt>
                <c:pt idx="53">
                  <c:v>4.8</c:v>
                </c:pt>
                <c:pt idx="54">
                  <c:v>3.1</c:v>
                </c:pt>
                <c:pt idx="55">
                  <c:v>5.4</c:v>
                </c:pt>
                <c:pt idx="56">
                  <c:v>2.5</c:v>
                </c:pt>
                <c:pt idx="57">
                  <c:v>3.9</c:v>
                </c:pt>
                <c:pt idx="58">
                  <c:v>2.2000000000000002</c:v>
                </c:pt>
                <c:pt idx="59">
                  <c:v>6.7</c:v>
                </c:pt>
                <c:pt idx="60">
                  <c:v>1.7</c:v>
                </c:pt>
                <c:pt idx="61">
                  <c:v>4</c:v>
                </c:pt>
                <c:pt idx="62">
                  <c:v>4.5</c:v>
                </c:pt>
                <c:pt idx="63">
                  <c:v>4.0999999999999996</c:v>
                </c:pt>
                <c:pt idx="64">
                  <c:v>3.2</c:v>
                </c:pt>
                <c:pt idx="65">
                  <c:v>3.3</c:v>
                </c:pt>
                <c:pt idx="66">
                  <c:v>3.6</c:v>
                </c:pt>
                <c:pt idx="67">
                  <c:v>3.3</c:v>
                </c:pt>
                <c:pt idx="68">
                  <c:v>4.9000000000000004</c:v>
                </c:pt>
                <c:pt idx="69">
                  <c:v>6.8</c:v>
                </c:pt>
                <c:pt idx="70">
                  <c:v>2.7</c:v>
                </c:pt>
                <c:pt idx="71">
                  <c:v>1.4</c:v>
                </c:pt>
                <c:pt idx="72">
                  <c:v>3.4</c:v>
                </c:pt>
                <c:pt idx="73">
                  <c:v>7.4</c:v>
                </c:pt>
                <c:pt idx="74">
                  <c:v>2.2999999999999998</c:v>
                </c:pt>
                <c:pt idx="75">
                  <c:v>6</c:v>
                </c:pt>
                <c:pt idx="76">
                  <c:v>6</c:v>
                </c:pt>
                <c:pt idx="77">
                  <c:v>2.7</c:v>
                </c:pt>
                <c:pt idx="78">
                  <c:v>4.4000000000000004</c:v>
                </c:pt>
                <c:pt idx="79">
                  <c:v>5.9</c:v>
                </c:pt>
                <c:pt idx="80">
                  <c:v>2.9</c:v>
                </c:pt>
                <c:pt idx="81">
                  <c:v>3.2</c:v>
                </c:pt>
                <c:pt idx="82">
                  <c:v>2.6</c:v>
                </c:pt>
                <c:pt idx="83">
                  <c:v>2</c:v>
                </c:pt>
                <c:pt idx="84">
                  <c:v>2.5</c:v>
                </c:pt>
                <c:pt idx="85">
                  <c:v>1.7</c:v>
                </c:pt>
                <c:pt idx="86">
                  <c:v>3.6</c:v>
                </c:pt>
                <c:pt idx="87">
                  <c:v>2.2999999999999998</c:v>
                </c:pt>
                <c:pt idx="88">
                  <c:v>3.9</c:v>
                </c:pt>
                <c:pt idx="89">
                  <c:v>1.2</c:v>
                </c:pt>
                <c:pt idx="90">
                  <c:v>4</c:v>
                </c:pt>
                <c:pt idx="91">
                  <c:v>4.8</c:v>
                </c:pt>
                <c:pt idx="92">
                  <c:v>0.5</c:v>
                </c:pt>
                <c:pt idx="93">
                  <c:v>4.0999999999999996</c:v>
                </c:pt>
                <c:pt idx="94">
                  <c:v>5.3</c:v>
                </c:pt>
                <c:pt idx="95">
                  <c:v>1.7</c:v>
                </c:pt>
                <c:pt idx="96">
                  <c:v>6</c:v>
                </c:pt>
                <c:pt idx="97">
                  <c:v>4.0999999999999996</c:v>
                </c:pt>
                <c:pt idx="98">
                  <c:v>2.4</c:v>
                </c:pt>
                <c:pt idx="99">
                  <c:v>3.4</c:v>
                </c:pt>
                <c:pt idx="100">
                  <c:v>4.3</c:v>
                </c:pt>
                <c:pt idx="101">
                  <c:v>3.6</c:v>
                </c:pt>
                <c:pt idx="102">
                  <c:v>4.3</c:v>
                </c:pt>
                <c:pt idx="103">
                  <c:v>2.1</c:v>
                </c:pt>
                <c:pt idx="104">
                  <c:v>3.8</c:v>
                </c:pt>
                <c:pt idx="105">
                  <c:v>1.4</c:v>
                </c:pt>
                <c:pt idx="106">
                  <c:v>3.3</c:v>
                </c:pt>
                <c:pt idx="107">
                  <c:v>2.1</c:v>
                </c:pt>
                <c:pt idx="108">
                  <c:v>2.4</c:v>
                </c:pt>
                <c:pt idx="109">
                  <c:v>5.4</c:v>
                </c:pt>
                <c:pt idx="110">
                  <c:v>5.0999999999999996</c:v>
                </c:pt>
                <c:pt idx="111">
                  <c:v>4.4000000000000004</c:v>
                </c:pt>
                <c:pt idx="112">
                  <c:v>1.9</c:v>
                </c:pt>
                <c:pt idx="113">
                  <c:v>3</c:v>
                </c:pt>
                <c:pt idx="114">
                  <c:v>5.3</c:v>
                </c:pt>
                <c:pt idx="115">
                  <c:v>3.7</c:v>
                </c:pt>
                <c:pt idx="116">
                  <c:v>7</c:v>
                </c:pt>
                <c:pt idx="117">
                  <c:v>4.0999999999999996</c:v>
                </c:pt>
                <c:pt idx="118">
                  <c:v>3.8</c:v>
                </c:pt>
                <c:pt idx="119">
                  <c:v>3</c:v>
                </c:pt>
                <c:pt idx="120">
                  <c:v>3.7</c:v>
                </c:pt>
                <c:pt idx="121">
                  <c:v>3.3</c:v>
                </c:pt>
                <c:pt idx="122">
                  <c:v>4.5999999999999996</c:v>
                </c:pt>
                <c:pt idx="123">
                  <c:v>4.9000000000000004</c:v>
                </c:pt>
                <c:pt idx="124">
                  <c:v>2.2999999999999998</c:v>
                </c:pt>
                <c:pt idx="125">
                  <c:v>1.5</c:v>
                </c:pt>
                <c:pt idx="126">
                  <c:v>0.7</c:v>
                </c:pt>
                <c:pt idx="127">
                  <c:v>4.3</c:v>
                </c:pt>
                <c:pt idx="128">
                  <c:v>1.8</c:v>
                </c:pt>
                <c:pt idx="129">
                  <c:v>0.3</c:v>
                </c:pt>
                <c:pt idx="130">
                  <c:v>4.0999999999999996</c:v>
                </c:pt>
                <c:pt idx="131">
                  <c:v>7.2</c:v>
                </c:pt>
                <c:pt idx="132">
                  <c:v>3.5</c:v>
                </c:pt>
                <c:pt idx="133">
                  <c:v>4.8</c:v>
                </c:pt>
                <c:pt idx="134">
                  <c:v>3.6</c:v>
                </c:pt>
                <c:pt idx="135">
                  <c:v>3.4</c:v>
                </c:pt>
                <c:pt idx="136">
                  <c:v>4.9000000000000004</c:v>
                </c:pt>
                <c:pt idx="137">
                  <c:v>3.1</c:v>
                </c:pt>
                <c:pt idx="138">
                  <c:v>3.9</c:v>
                </c:pt>
                <c:pt idx="139">
                  <c:v>4</c:v>
                </c:pt>
                <c:pt idx="140">
                  <c:v>2.5</c:v>
                </c:pt>
                <c:pt idx="141">
                  <c:v>5</c:v>
                </c:pt>
                <c:pt idx="142">
                  <c:v>3.2</c:v>
                </c:pt>
                <c:pt idx="143">
                  <c:v>2.4</c:v>
                </c:pt>
                <c:pt idx="144">
                  <c:v>4.3</c:v>
                </c:pt>
                <c:pt idx="145">
                  <c:v>2.2000000000000002</c:v>
                </c:pt>
                <c:pt idx="146">
                  <c:v>3.5</c:v>
                </c:pt>
                <c:pt idx="147">
                  <c:v>3.5</c:v>
                </c:pt>
                <c:pt idx="148">
                  <c:v>5.0999999999999996</c:v>
                </c:pt>
                <c:pt idx="149">
                  <c:v>4.2</c:v>
                </c:pt>
                <c:pt idx="150">
                  <c:v>3.5</c:v>
                </c:pt>
                <c:pt idx="151">
                  <c:v>4.7</c:v>
                </c:pt>
                <c:pt idx="152">
                  <c:v>5.6</c:v>
                </c:pt>
                <c:pt idx="153">
                  <c:v>4.3</c:v>
                </c:pt>
                <c:pt idx="154">
                  <c:v>3.5</c:v>
                </c:pt>
                <c:pt idx="155">
                  <c:v>1.5</c:v>
                </c:pt>
                <c:pt idx="156">
                  <c:v>1.9</c:v>
                </c:pt>
                <c:pt idx="157">
                  <c:v>3</c:v>
                </c:pt>
                <c:pt idx="158">
                  <c:v>2.6</c:v>
                </c:pt>
                <c:pt idx="159">
                  <c:v>3.2</c:v>
                </c:pt>
                <c:pt idx="160">
                  <c:v>3.6</c:v>
                </c:pt>
                <c:pt idx="161">
                  <c:v>4.3</c:v>
                </c:pt>
                <c:pt idx="162">
                  <c:v>3.4</c:v>
                </c:pt>
                <c:pt idx="163">
                  <c:v>4.2</c:v>
                </c:pt>
                <c:pt idx="164">
                  <c:v>3.6</c:v>
                </c:pt>
                <c:pt idx="165">
                  <c:v>0.5</c:v>
                </c:pt>
                <c:pt idx="166">
                  <c:v>2.1</c:v>
                </c:pt>
                <c:pt idx="167">
                  <c:v>3.3</c:v>
                </c:pt>
                <c:pt idx="168">
                  <c:v>1.7</c:v>
                </c:pt>
                <c:pt idx="169">
                  <c:v>4.4000000000000004</c:v>
                </c:pt>
                <c:pt idx="170">
                  <c:v>5.8</c:v>
                </c:pt>
                <c:pt idx="171">
                  <c:v>5.3</c:v>
                </c:pt>
                <c:pt idx="172">
                  <c:v>3.2</c:v>
                </c:pt>
                <c:pt idx="173">
                  <c:v>5.7</c:v>
                </c:pt>
                <c:pt idx="174">
                  <c:v>3.7</c:v>
                </c:pt>
                <c:pt idx="175">
                  <c:v>3</c:v>
                </c:pt>
                <c:pt idx="176">
                  <c:v>2.6</c:v>
                </c:pt>
                <c:pt idx="177">
                  <c:v>3</c:v>
                </c:pt>
                <c:pt idx="178">
                  <c:v>2.9</c:v>
                </c:pt>
                <c:pt idx="179">
                  <c:v>3.8</c:v>
                </c:pt>
                <c:pt idx="180">
                  <c:v>3.7</c:v>
                </c:pt>
                <c:pt idx="181">
                  <c:v>3.5</c:v>
                </c:pt>
                <c:pt idx="182">
                  <c:v>4.2</c:v>
                </c:pt>
                <c:pt idx="183">
                  <c:v>5.3</c:v>
                </c:pt>
                <c:pt idx="184">
                  <c:v>4.9000000000000004</c:v>
                </c:pt>
                <c:pt idx="185">
                  <c:v>1.3</c:v>
                </c:pt>
                <c:pt idx="186">
                  <c:v>0</c:v>
                </c:pt>
                <c:pt idx="187">
                  <c:v>4.9000000000000004</c:v>
                </c:pt>
                <c:pt idx="188">
                  <c:v>1.4</c:v>
                </c:pt>
                <c:pt idx="189">
                  <c:v>3.2</c:v>
                </c:pt>
                <c:pt idx="190">
                  <c:v>1.7</c:v>
                </c:pt>
                <c:pt idx="191">
                  <c:v>0.8</c:v>
                </c:pt>
                <c:pt idx="192">
                  <c:v>4.3</c:v>
                </c:pt>
                <c:pt idx="193">
                  <c:v>4.5999999999999996</c:v>
                </c:pt>
                <c:pt idx="194">
                  <c:v>2.6</c:v>
                </c:pt>
                <c:pt idx="195">
                  <c:v>0</c:v>
                </c:pt>
                <c:pt idx="196">
                  <c:v>2.7</c:v>
                </c:pt>
                <c:pt idx="197">
                  <c:v>4.0999999999999996</c:v>
                </c:pt>
                <c:pt idx="198">
                  <c:v>1.3</c:v>
                </c:pt>
                <c:pt idx="199">
                  <c:v>3.8</c:v>
                </c:pt>
                <c:pt idx="200">
                  <c:v>3.5</c:v>
                </c:pt>
                <c:pt idx="201">
                  <c:v>4.4000000000000004</c:v>
                </c:pt>
                <c:pt idx="202">
                  <c:v>3.7</c:v>
                </c:pt>
                <c:pt idx="203">
                  <c:v>2</c:v>
                </c:pt>
                <c:pt idx="204">
                  <c:v>5.3</c:v>
                </c:pt>
                <c:pt idx="205">
                  <c:v>3.3</c:v>
                </c:pt>
                <c:pt idx="206">
                  <c:v>3.5</c:v>
                </c:pt>
                <c:pt idx="207">
                  <c:v>2.1</c:v>
                </c:pt>
                <c:pt idx="208">
                  <c:v>2.8</c:v>
                </c:pt>
                <c:pt idx="209">
                  <c:v>2.2000000000000002</c:v>
                </c:pt>
                <c:pt idx="210">
                  <c:v>3.2</c:v>
                </c:pt>
                <c:pt idx="211">
                  <c:v>6.1</c:v>
                </c:pt>
                <c:pt idx="212">
                  <c:v>1.4</c:v>
                </c:pt>
                <c:pt idx="213">
                  <c:v>1.1000000000000001</c:v>
                </c:pt>
                <c:pt idx="214">
                  <c:v>5.7</c:v>
                </c:pt>
                <c:pt idx="215">
                  <c:v>3.2</c:v>
                </c:pt>
                <c:pt idx="216">
                  <c:v>2.5</c:v>
                </c:pt>
                <c:pt idx="217">
                  <c:v>5.0999999999999996</c:v>
                </c:pt>
                <c:pt idx="218">
                  <c:v>2.6</c:v>
                </c:pt>
                <c:pt idx="219">
                  <c:v>6.2</c:v>
                </c:pt>
                <c:pt idx="220">
                  <c:v>4.5</c:v>
                </c:pt>
                <c:pt idx="221">
                  <c:v>2.8</c:v>
                </c:pt>
                <c:pt idx="222">
                  <c:v>6.7</c:v>
                </c:pt>
                <c:pt idx="223">
                  <c:v>2.6</c:v>
                </c:pt>
                <c:pt idx="224">
                  <c:v>4.5999999999999996</c:v>
                </c:pt>
                <c:pt idx="225">
                  <c:v>3.9</c:v>
                </c:pt>
                <c:pt idx="226">
                  <c:v>5.5</c:v>
                </c:pt>
                <c:pt idx="227">
                  <c:v>5.8</c:v>
                </c:pt>
                <c:pt idx="228">
                  <c:v>3.5</c:v>
                </c:pt>
                <c:pt idx="229">
                  <c:v>2.4</c:v>
                </c:pt>
                <c:pt idx="230">
                  <c:v>4.2</c:v>
                </c:pt>
                <c:pt idx="231">
                  <c:v>2.5</c:v>
                </c:pt>
                <c:pt idx="232">
                  <c:v>6.5</c:v>
                </c:pt>
                <c:pt idx="233">
                  <c:v>3.7</c:v>
                </c:pt>
                <c:pt idx="234">
                  <c:v>3</c:v>
                </c:pt>
                <c:pt idx="235">
                  <c:v>3.8</c:v>
                </c:pt>
                <c:pt idx="236">
                  <c:v>1.5</c:v>
                </c:pt>
                <c:pt idx="237">
                  <c:v>2</c:v>
                </c:pt>
                <c:pt idx="238">
                  <c:v>5.3</c:v>
                </c:pt>
                <c:pt idx="239">
                  <c:v>2.5</c:v>
                </c:pt>
                <c:pt idx="240">
                  <c:v>1.9</c:v>
                </c:pt>
                <c:pt idx="241">
                  <c:v>4.3</c:v>
                </c:pt>
                <c:pt idx="242">
                  <c:v>5.3</c:v>
                </c:pt>
                <c:pt idx="243">
                  <c:v>4.5999999999999996</c:v>
                </c:pt>
                <c:pt idx="244">
                  <c:v>5</c:v>
                </c:pt>
                <c:pt idx="245">
                  <c:v>2.4</c:v>
                </c:pt>
                <c:pt idx="246">
                  <c:v>1.4</c:v>
                </c:pt>
                <c:pt idx="247">
                  <c:v>5.8</c:v>
                </c:pt>
                <c:pt idx="248">
                  <c:v>3</c:v>
                </c:pt>
                <c:pt idx="249">
                  <c:v>3.1</c:v>
                </c:pt>
                <c:pt idx="250">
                  <c:v>5.5</c:v>
                </c:pt>
                <c:pt idx="251">
                  <c:v>4.3</c:v>
                </c:pt>
                <c:pt idx="252">
                  <c:v>4.2</c:v>
                </c:pt>
                <c:pt idx="253">
                  <c:v>6.7</c:v>
                </c:pt>
                <c:pt idx="254">
                  <c:v>2.5</c:v>
                </c:pt>
                <c:pt idx="255">
                  <c:v>4.9000000000000004</c:v>
                </c:pt>
                <c:pt idx="256">
                  <c:v>3.6</c:v>
                </c:pt>
                <c:pt idx="257">
                  <c:v>3.9</c:v>
                </c:pt>
                <c:pt idx="258">
                  <c:v>5.8</c:v>
                </c:pt>
                <c:pt idx="259">
                  <c:v>4.3</c:v>
                </c:pt>
                <c:pt idx="260">
                  <c:v>4.3</c:v>
                </c:pt>
                <c:pt idx="261">
                  <c:v>5.0999999999999996</c:v>
                </c:pt>
                <c:pt idx="262">
                  <c:v>3</c:v>
                </c:pt>
                <c:pt idx="263">
                  <c:v>2.2000000000000002</c:v>
                </c:pt>
                <c:pt idx="264">
                  <c:v>1.9</c:v>
                </c:pt>
                <c:pt idx="265">
                  <c:v>0.6</c:v>
                </c:pt>
                <c:pt idx="266">
                  <c:v>6.6</c:v>
                </c:pt>
                <c:pt idx="267">
                  <c:v>1.8</c:v>
                </c:pt>
                <c:pt idx="268">
                  <c:v>3.2</c:v>
                </c:pt>
                <c:pt idx="269">
                  <c:v>3.1</c:v>
                </c:pt>
                <c:pt idx="270">
                  <c:v>4</c:v>
                </c:pt>
                <c:pt idx="271">
                  <c:v>4.7</c:v>
                </c:pt>
                <c:pt idx="272">
                  <c:v>4.8</c:v>
                </c:pt>
                <c:pt idx="273">
                  <c:v>2.6</c:v>
                </c:pt>
                <c:pt idx="274">
                  <c:v>3.2</c:v>
                </c:pt>
                <c:pt idx="275">
                  <c:v>3.9</c:v>
                </c:pt>
                <c:pt idx="276">
                  <c:v>3.1</c:v>
                </c:pt>
                <c:pt idx="277">
                  <c:v>5.9</c:v>
                </c:pt>
                <c:pt idx="278">
                  <c:v>4.2</c:v>
                </c:pt>
                <c:pt idx="279">
                  <c:v>4.5999999999999996</c:v>
                </c:pt>
                <c:pt idx="280">
                  <c:v>4.5</c:v>
                </c:pt>
                <c:pt idx="281">
                  <c:v>5.3</c:v>
                </c:pt>
                <c:pt idx="282">
                  <c:v>3.8</c:v>
                </c:pt>
                <c:pt idx="283">
                  <c:v>1.6</c:v>
                </c:pt>
                <c:pt idx="284">
                  <c:v>4.0999999999999996</c:v>
                </c:pt>
                <c:pt idx="285">
                  <c:v>2.5</c:v>
                </c:pt>
                <c:pt idx="286">
                  <c:v>2.7</c:v>
                </c:pt>
                <c:pt idx="287">
                  <c:v>4.4000000000000004</c:v>
                </c:pt>
                <c:pt idx="288">
                  <c:v>5.4</c:v>
                </c:pt>
                <c:pt idx="289">
                  <c:v>3.5</c:v>
                </c:pt>
                <c:pt idx="290">
                  <c:v>4</c:v>
                </c:pt>
                <c:pt idx="291">
                  <c:v>6.1</c:v>
                </c:pt>
                <c:pt idx="292">
                  <c:v>3.9</c:v>
                </c:pt>
                <c:pt idx="293">
                  <c:v>7.4</c:v>
                </c:pt>
                <c:pt idx="294">
                  <c:v>4.3</c:v>
                </c:pt>
                <c:pt idx="295">
                  <c:v>0.9</c:v>
                </c:pt>
                <c:pt idx="296">
                  <c:v>4.5999999999999996</c:v>
                </c:pt>
                <c:pt idx="297">
                  <c:v>4.0999999999999996</c:v>
                </c:pt>
                <c:pt idx="298">
                  <c:v>5.4</c:v>
                </c:pt>
                <c:pt idx="299">
                  <c:v>4.5</c:v>
                </c:pt>
                <c:pt idx="300">
                  <c:v>3.3</c:v>
                </c:pt>
                <c:pt idx="301">
                  <c:v>1.7</c:v>
                </c:pt>
                <c:pt idx="302">
                  <c:v>3.2</c:v>
                </c:pt>
                <c:pt idx="303">
                  <c:v>2.2000000000000002</c:v>
                </c:pt>
                <c:pt idx="304">
                  <c:v>2.6</c:v>
                </c:pt>
                <c:pt idx="305">
                  <c:v>4.4000000000000004</c:v>
                </c:pt>
                <c:pt idx="306">
                  <c:v>6</c:v>
                </c:pt>
                <c:pt idx="307">
                  <c:v>4.0999999999999996</c:v>
                </c:pt>
                <c:pt idx="308">
                  <c:v>1.7</c:v>
                </c:pt>
                <c:pt idx="309">
                  <c:v>4.2</c:v>
                </c:pt>
                <c:pt idx="310">
                  <c:v>5.3</c:v>
                </c:pt>
                <c:pt idx="311">
                  <c:v>2.6</c:v>
                </c:pt>
                <c:pt idx="312">
                  <c:v>3.3</c:v>
                </c:pt>
                <c:pt idx="313">
                  <c:v>3.5</c:v>
                </c:pt>
                <c:pt idx="314">
                  <c:v>2.2999999999999998</c:v>
                </c:pt>
                <c:pt idx="315">
                  <c:v>4.5</c:v>
                </c:pt>
                <c:pt idx="316">
                  <c:v>3.3</c:v>
                </c:pt>
                <c:pt idx="317">
                  <c:v>4.0999999999999996</c:v>
                </c:pt>
                <c:pt idx="318">
                  <c:v>2.2000000000000002</c:v>
                </c:pt>
                <c:pt idx="319">
                  <c:v>2.8</c:v>
                </c:pt>
                <c:pt idx="320">
                  <c:v>4.5999999999999996</c:v>
                </c:pt>
                <c:pt idx="321">
                  <c:v>2.9</c:v>
                </c:pt>
                <c:pt idx="322">
                  <c:v>6.1</c:v>
                </c:pt>
                <c:pt idx="323">
                  <c:v>2.9</c:v>
                </c:pt>
                <c:pt idx="324">
                  <c:v>3.8</c:v>
                </c:pt>
                <c:pt idx="325">
                  <c:v>4.9000000000000004</c:v>
                </c:pt>
                <c:pt idx="326">
                  <c:v>1.4</c:v>
                </c:pt>
                <c:pt idx="327">
                  <c:v>0.9</c:v>
                </c:pt>
                <c:pt idx="328">
                  <c:v>1.2</c:v>
                </c:pt>
                <c:pt idx="329">
                  <c:v>5.4</c:v>
                </c:pt>
                <c:pt idx="330">
                  <c:v>2.7</c:v>
                </c:pt>
                <c:pt idx="331">
                  <c:v>7.3</c:v>
                </c:pt>
                <c:pt idx="332">
                  <c:v>2.7</c:v>
                </c:pt>
                <c:pt idx="333">
                  <c:v>3.8</c:v>
                </c:pt>
                <c:pt idx="334">
                  <c:v>5.8</c:v>
                </c:pt>
                <c:pt idx="335">
                  <c:v>6.5</c:v>
                </c:pt>
                <c:pt idx="336">
                  <c:v>6.6</c:v>
                </c:pt>
                <c:pt idx="337">
                  <c:v>5.3</c:v>
                </c:pt>
                <c:pt idx="338">
                  <c:v>5</c:v>
                </c:pt>
                <c:pt idx="339">
                  <c:v>4.4000000000000004</c:v>
                </c:pt>
                <c:pt idx="340">
                  <c:v>4.7</c:v>
                </c:pt>
                <c:pt idx="341">
                  <c:v>2.7</c:v>
                </c:pt>
                <c:pt idx="342">
                  <c:v>2.2999999999999998</c:v>
                </c:pt>
                <c:pt idx="343">
                  <c:v>3.5</c:v>
                </c:pt>
                <c:pt idx="344">
                  <c:v>3.2</c:v>
                </c:pt>
                <c:pt idx="345">
                  <c:v>2.8</c:v>
                </c:pt>
                <c:pt idx="346">
                  <c:v>4.5</c:v>
                </c:pt>
                <c:pt idx="347">
                  <c:v>4.9000000000000004</c:v>
                </c:pt>
                <c:pt idx="348">
                  <c:v>3.6</c:v>
                </c:pt>
                <c:pt idx="349">
                  <c:v>5.7</c:v>
                </c:pt>
                <c:pt idx="350">
                  <c:v>1.8</c:v>
                </c:pt>
                <c:pt idx="351">
                  <c:v>3.2</c:v>
                </c:pt>
                <c:pt idx="352">
                  <c:v>2.4</c:v>
                </c:pt>
                <c:pt idx="353">
                  <c:v>0.7</c:v>
                </c:pt>
                <c:pt idx="354">
                  <c:v>3.4</c:v>
                </c:pt>
                <c:pt idx="355">
                  <c:v>3.3</c:v>
                </c:pt>
                <c:pt idx="356">
                  <c:v>5.8</c:v>
                </c:pt>
                <c:pt idx="357">
                  <c:v>4.4000000000000004</c:v>
                </c:pt>
                <c:pt idx="358">
                  <c:v>2</c:v>
                </c:pt>
                <c:pt idx="359">
                  <c:v>6.3</c:v>
                </c:pt>
                <c:pt idx="360">
                  <c:v>5.3</c:v>
                </c:pt>
                <c:pt idx="361">
                  <c:v>4.4000000000000004</c:v>
                </c:pt>
                <c:pt idx="362">
                  <c:v>3.2</c:v>
                </c:pt>
                <c:pt idx="363">
                  <c:v>2.1</c:v>
                </c:pt>
                <c:pt idx="364">
                  <c:v>2.9</c:v>
                </c:pt>
                <c:pt idx="365">
                  <c:v>5.0999999999999996</c:v>
                </c:pt>
                <c:pt idx="366">
                  <c:v>6.3</c:v>
                </c:pt>
                <c:pt idx="367">
                  <c:v>5.8</c:v>
                </c:pt>
                <c:pt idx="368">
                  <c:v>2.8</c:v>
                </c:pt>
                <c:pt idx="369">
                  <c:v>1.8</c:v>
                </c:pt>
                <c:pt idx="370">
                  <c:v>3.7</c:v>
                </c:pt>
                <c:pt idx="371">
                  <c:v>0.8</c:v>
                </c:pt>
                <c:pt idx="372">
                  <c:v>4</c:v>
                </c:pt>
                <c:pt idx="373">
                  <c:v>3.3</c:v>
                </c:pt>
                <c:pt idx="374">
                  <c:v>2.8</c:v>
                </c:pt>
                <c:pt idx="375">
                  <c:v>1.1000000000000001</c:v>
                </c:pt>
                <c:pt idx="376">
                  <c:v>4.3</c:v>
                </c:pt>
                <c:pt idx="377">
                  <c:v>2.7</c:v>
                </c:pt>
                <c:pt idx="378">
                  <c:v>1.7</c:v>
                </c:pt>
                <c:pt idx="379">
                  <c:v>0</c:v>
                </c:pt>
                <c:pt idx="380">
                  <c:v>3.5</c:v>
                </c:pt>
                <c:pt idx="381">
                  <c:v>6.2</c:v>
                </c:pt>
                <c:pt idx="382">
                  <c:v>6</c:v>
                </c:pt>
                <c:pt idx="383">
                  <c:v>2.8</c:v>
                </c:pt>
                <c:pt idx="384">
                  <c:v>2.6</c:v>
                </c:pt>
                <c:pt idx="385">
                  <c:v>4.2</c:v>
                </c:pt>
                <c:pt idx="386">
                  <c:v>2</c:v>
                </c:pt>
                <c:pt idx="387">
                  <c:v>4</c:v>
                </c:pt>
                <c:pt idx="388">
                  <c:v>4.5999999999999996</c:v>
                </c:pt>
                <c:pt idx="389">
                  <c:v>5.3</c:v>
                </c:pt>
                <c:pt idx="390">
                  <c:v>3.3</c:v>
                </c:pt>
                <c:pt idx="391">
                  <c:v>3.2</c:v>
                </c:pt>
                <c:pt idx="392">
                  <c:v>2.2000000000000002</c:v>
                </c:pt>
                <c:pt idx="393">
                  <c:v>2.2999999999999998</c:v>
                </c:pt>
                <c:pt idx="394">
                  <c:v>3.2</c:v>
                </c:pt>
                <c:pt idx="395">
                  <c:v>4.0999999999999996</c:v>
                </c:pt>
                <c:pt idx="396">
                  <c:v>4.9000000000000004</c:v>
                </c:pt>
                <c:pt idx="397">
                  <c:v>2.2999999999999998</c:v>
                </c:pt>
                <c:pt idx="398">
                  <c:v>5.7</c:v>
                </c:pt>
                <c:pt idx="399">
                  <c:v>3.1</c:v>
                </c:pt>
                <c:pt idx="400">
                  <c:v>3.5</c:v>
                </c:pt>
                <c:pt idx="401">
                  <c:v>2.4</c:v>
                </c:pt>
                <c:pt idx="402">
                  <c:v>0</c:v>
                </c:pt>
                <c:pt idx="403">
                  <c:v>4.8</c:v>
                </c:pt>
                <c:pt idx="404">
                  <c:v>4.5999999999999996</c:v>
                </c:pt>
                <c:pt idx="405">
                  <c:v>3.1</c:v>
                </c:pt>
                <c:pt idx="406">
                  <c:v>3.6</c:v>
                </c:pt>
                <c:pt idx="407">
                  <c:v>4.3</c:v>
                </c:pt>
                <c:pt idx="408">
                  <c:v>1.2</c:v>
                </c:pt>
                <c:pt idx="409">
                  <c:v>2.7</c:v>
                </c:pt>
                <c:pt idx="410">
                  <c:v>4.7</c:v>
                </c:pt>
                <c:pt idx="411">
                  <c:v>1.6</c:v>
                </c:pt>
                <c:pt idx="412">
                  <c:v>3.9</c:v>
                </c:pt>
                <c:pt idx="413">
                  <c:v>1.5</c:v>
                </c:pt>
                <c:pt idx="414">
                  <c:v>4.2</c:v>
                </c:pt>
                <c:pt idx="415">
                  <c:v>3.4</c:v>
                </c:pt>
                <c:pt idx="416">
                  <c:v>1.1000000000000001</c:v>
                </c:pt>
                <c:pt idx="417">
                  <c:v>5.2</c:v>
                </c:pt>
                <c:pt idx="418">
                  <c:v>2.4</c:v>
                </c:pt>
                <c:pt idx="419">
                  <c:v>2.2999999999999998</c:v>
                </c:pt>
                <c:pt idx="420">
                  <c:v>3.8</c:v>
                </c:pt>
                <c:pt idx="421">
                  <c:v>5.2</c:v>
                </c:pt>
                <c:pt idx="422">
                  <c:v>2</c:v>
                </c:pt>
                <c:pt idx="423">
                  <c:v>3.6</c:v>
                </c:pt>
                <c:pt idx="424">
                  <c:v>4.0999999999999996</c:v>
                </c:pt>
                <c:pt idx="425">
                  <c:v>4.5</c:v>
                </c:pt>
                <c:pt idx="426">
                  <c:v>3.8</c:v>
                </c:pt>
                <c:pt idx="427">
                  <c:v>2.9</c:v>
                </c:pt>
                <c:pt idx="428">
                  <c:v>2.2999999999999998</c:v>
                </c:pt>
                <c:pt idx="429">
                  <c:v>3.6</c:v>
                </c:pt>
                <c:pt idx="430">
                  <c:v>1.9</c:v>
                </c:pt>
                <c:pt idx="431">
                  <c:v>0</c:v>
                </c:pt>
                <c:pt idx="432">
                  <c:v>4.2</c:v>
                </c:pt>
                <c:pt idx="433">
                  <c:v>4.9000000000000004</c:v>
                </c:pt>
                <c:pt idx="434">
                  <c:v>0</c:v>
                </c:pt>
                <c:pt idx="435">
                  <c:v>2</c:v>
                </c:pt>
                <c:pt idx="436">
                  <c:v>4.4000000000000004</c:v>
                </c:pt>
                <c:pt idx="437">
                  <c:v>6.6</c:v>
                </c:pt>
                <c:pt idx="438">
                  <c:v>3.5</c:v>
                </c:pt>
                <c:pt idx="439">
                  <c:v>2.4</c:v>
                </c:pt>
                <c:pt idx="440">
                  <c:v>3.2</c:v>
                </c:pt>
                <c:pt idx="441">
                  <c:v>5.6</c:v>
                </c:pt>
                <c:pt idx="442">
                  <c:v>2.5</c:v>
                </c:pt>
                <c:pt idx="443">
                  <c:v>2.2999999999999998</c:v>
                </c:pt>
                <c:pt idx="444">
                  <c:v>2.8</c:v>
                </c:pt>
                <c:pt idx="445">
                  <c:v>2.1</c:v>
                </c:pt>
                <c:pt idx="446">
                  <c:v>3.7</c:v>
                </c:pt>
                <c:pt idx="447">
                  <c:v>5.9</c:v>
                </c:pt>
                <c:pt idx="448">
                  <c:v>4</c:v>
                </c:pt>
                <c:pt idx="449">
                  <c:v>3.1</c:v>
                </c:pt>
                <c:pt idx="450">
                  <c:v>3.1</c:v>
                </c:pt>
                <c:pt idx="451">
                  <c:v>1.2</c:v>
                </c:pt>
                <c:pt idx="452">
                  <c:v>4.8</c:v>
                </c:pt>
                <c:pt idx="453">
                  <c:v>3.4</c:v>
                </c:pt>
                <c:pt idx="454">
                  <c:v>3.2</c:v>
                </c:pt>
                <c:pt idx="455">
                  <c:v>8.3000000000000007</c:v>
                </c:pt>
                <c:pt idx="456">
                  <c:v>3.9</c:v>
                </c:pt>
                <c:pt idx="457">
                  <c:v>2.4</c:v>
                </c:pt>
                <c:pt idx="458">
                  <c:v>2.9</c:v>
                </c:pt>
                <c:pt idx="459">
                  <c:v>5.2</c:v>
                </c:pt>
                <c:pt idx="460">
                  <c:v>3.7</c:v>
                </c:pt>
                <c:pt idx="461">
                  <c:v>1.3</c:v>
                </c:pt>
                <c:pt idx="462">
                  <c:v>4.9000000000000004</c:v>
                </c:pt>
                <c:pt idx="463">
                  <c:v>2.5</c:v>
                </c:pt>
                <c:pt idx="464">
                  <c:v>6.3</c:v>
                </c:pt>
                <c:pt idx="465">
                  <c:v>5.0999999999999996</c:v>
                </c:pt>
                <c:pt idx="466">
                  <c:v>2.8</c:v>
                </c:pt>
                <c:pt idx="467">
                  <c:v>5.4</c:v>
                </c:pt>
                <c:pt idx="468">
                  <c:v>3.6</c:v>
                </c:pt>
                <c:pt idx="469">
                  <c:v>4.8</c:v>
                </c:pt>
                <c:pt idx="470">
                  <c:v>4.2</c:v>
                </c:pt>
                <c:pt idx="471">
                  <c:v>2.2000000000000002</c:v>
                </c:pt>
                <c:pt idx="472">
                  <c:v>2.5</c:v>
                </c:pt>
                <c:pt idx="473">
                  <c:v>5</c:v>
                </c:pt>
                <c:pt idx="474">
                  <c:v>3</c:v>
                </c:pt>
                <c:pt idx="475">
                  <c:v>2.9</c:v>
                </c:pt>
                <c:pt idx="476">
                  <c:v>2.1</c:v>
                </c:pt>
                <c:pt idx="477">
                  <c:v>4.0999999999999996</c:v>
                </c:pt>
                <c:pt idx="478">
                  <c:v>6.6</c:v>
                </c:pt>
                <c:pt idx="479">
                  <c:v>1.9</c:v>
                </c:pt>
                <c:pt idx="480">
                  <c:v>3.5</c:v>
                </c:pt>
                <c:pt idx="481">
                  <c:v>5.6</c:v>
                </c:pt>
                <c:pt idx="482">
                  <c:v>3.4</c:v>
                </c:pt>
                <c:pt idx="483">
                  <c:v>4.2</c:v>
                </c:pt>
                <c:pt idx="484">
                  <c:v>1.9</c:v>
                </c:pt>
                <c:pt idx="485">
                  <c:v>4.0999999999999996</c:v>
                </c:pt>
                <c:pt idx="486">
                  <c:v>3.2</c:v>
                </c:pt>
                <c:pt idx="487">
                  <c:v>5</c:v>
                </c:pt>
                <c:pt idx="488">
                  <c:v>5.3</c:v>
                </c:pt>
                <c:pt idx="489">
                  <c:v>7.4</c:v>
                </c:pt>
                <c:pt idx="490">
                  <c:v>4.4000000000000004</c:v>
                </c:pt>
                <c:pt idx="491">
                  <c:v>4</c:v>
                </c:pt>
                <c:pt idx="492">
                  <c:v>3.8</c:v>
                </c:pt>
                <c:pt idx="493">
                  <c:v>3</c:v>
                </c:pt>
                <c:pt idx="494">
                  <c:v>4</c:v>
                </c:pt>
                <c:pt idx="495">
                  <c:v>3.1</c:v>
                </c:pt>
                <c:pt idx="496">
                  <c:v>3.8</c:v>
                </c:pt>
                <c:pt idx="497">
                  <c:v>5.5</c:v>
                </c:pt>
                <c:pt idx="498">
                  <c:v>2</c:v>
                </c:pt>
                <c:pt idx="499">
                  <c:v>5.2</c:v>
                </c:pt>
                <c:pt idx="500">
                  <c:v>5.5</c:v>
                </c:pt>
                <c:pt idx="501">
                  <c:v>3.3</c:v>
                </c:pt>
                <c:pt idx="502">
                  <c:v>0.3</c:v>
                </c:pt>
                <c:pt idx="503">
                  <c:v>2.6</c:v>
                </c:pt>
                <c:pt idx="504">
                  <c:v>5.4</c:v>
                </c:pt>
                <c:pt idx="505">
                  <c:v>3.5</c:v>
                </c:pt>
                <c:pt idx="506">
                  <c:v>2</c:v>
                </c:pt>
                <c:pt idx="507">
                  <c:v>2.7</c:v>
                </c:pt>
                <c:pt idx="508">
                  <c:v>4.8</c:v>
                </c:pt>
                <c:pt idx="509">
                  <c:v>4.3</c:v>
                </c:pt>
                <c:pt idx="510">
                  <c:v>3.1</c:v>
                </c:pt>
                <c:pt idx="511">
                  <c:v>2.9</c:v>
                </c:pt>
                <c:pt idx="512">
                  <c:v>2.9</c:v>
                </c:pt>
                <c:pt idx="513">
                  <c:v>2.1</c:v>
                </c:pt>
                <c:pt idx="514">
                  <c:v>5.9</c:v>
                </c:pt>
                <c:pt idx="515">
                  <c:v>3</c:v>
                </c:pt>
                <c:pt idx="516">
                  <c:v>5.3</c:v>
                </c:pt>
                <c:pt idx="517">
                  <c:v>5.8</c:v>
                </c:pt>
                <c:pt idx="518">
                  <c:v>5</c:v>
                </c:pt>
                <c:pt idx="519">
                  <c:v>2.9</c:v>
                </c:pt>
                <c:pt idx="520">
                  <c:v>4.0999999999999996</c:v>
                </c:pt>
                <c:pt idx="521">
                  <c:v>3.5</c:v>
                </c:pt>
                <c:pt idx="522">
                  <c:v>2.1</c:v>
                </c:pt>
                <c:pt idx="523">
                  <c:v>4</c:v>
                </c:pt>
                <c:pt idx="524">
                  <c:v>1.7</c:v>
                </c:pt>
                <c:pt idx="525">
                  <c:v>5.3</c:v>
                </c:pt>
                <c:pt idx="526">
                  <c:v>2.8</c:v>
                </c:pt>
                <c:pt idx="527">
                  <c:v>3.8</c:v>
                </c:pt>
                <c:pt idx="528">
                  <c:v>3.9</c:v>
                </c:pt>
                <c:pt idx="529">
                  <c:v>3.1</c:v>
                </c:pt>
                <c:pt idx="530">
                  <c:v>4.4000000000000004</c:v>
                </c:pt>
                <c:pt idx="531">
                  <c:v>2.8</c:v>
                </c:pt>
                <c:pt idx="532">
                  <c:v>4.8</c:v>
                </c:pt>
                <c:pt idx="533">
                  <c:v>1.5</c:v>
                </c:pt>
                <c:pt idx="534">
                  <c:v>3.7</c:v>
                </c:pt>
                <c:pt idx="535">
                  <c:v>6.4</c:v>
                </c:pt>
                <c:pt idx="536">
                  <c:v>2</c:v>
                </c:pt>
                <c:pt idx="537">
                  <c:v>2.5</c:v>
                </c:pt>
                <c:pt idx="538">
                  <c:v>4.3</c:v>
                </c:pt>
                <c:pt idx="539">
                  <c:v>3.8</c:v>
                </c:pt>
                <c:pt idx="540">
                  <c:v>4</c:v>
                </c:pt>
                <c:pt idx="541">
                  <c:v>4.2</c:v>
                </c:pt>
                <c:pt idx="542">
                  <c:v>4.5</c:v>
                </c:pt>
                <c:pt idx="543">
                  <c:v>5.2</c:v>
                </c:pt>
                <c:pt idx="544">
                  <c:v>4.0999999999999996</c:v>
                </c:pt>
                <c:pt idx="545">
                  <c:v>3.1</c:v>
                </c:pt>
                <c:pt idx="546">
                  <c:v>4.5</c:v>
                </c:pt>
                <c:pt idx="547">
                  <c:v>6.3</c:v>
                </c:pt>
                <c:pt idx="548">
                  <c:v>3.3</c:v>
                </c:pt>
                <c:pt idx="549">
                  <c:v>2</c:v>
                </c:pt>
                <c:pt idx="550">
                  <c:v>5.2</c:v>
                </c:pt>
                <c:pt idx="551">
                  <c:v>3.3</c:v>
                </c:pt>
                <c:pt idx="552">
                  <c:v>0.2</c:v>
                </c:pt>
                <c:pt idx="553">
                  <c:v>4.8</c:v>
                </c:pt>
                <c:pt idx="554">
                  <c:v>2.7</c:v>
                </c:pt>
                <c:pt idx="555">
                  <c:v>3.4</c:v>
                </c:pt>
                <c:pt idx="556">
                  <c:v>4</c:v>
                </c:pt>
                <c:pt idx="557">
                  <c:v>3.8</c:v>
                </c:pt>
                <c:pt idx="558">
                  <c:v>4.5999999999999996</c:v>
                </c:pt>
                <c:pt idx="559">
                  <c:v>2.8</c:v>
                </c:pt>
                <c:pt idx="560">
                  <c:v>4.3</c:v>
                </c:pt>
                <c:pt idx="561">
                  <c:v>3.1</c:v>
                </c:pt>
                <c:pt idx="562">
                  <c:v>4.5999999999999996</c:v>
                </c:pt>
                <c:pt idx="563">
                  <c:v>4.4000000000000004</c:v>
                </c:pt>
                <c:pt idx="564">
                  <c:v>2.1</c:v>
                </c:pt>
                <c:pt idx="565">
                  <c:v>5.0999999999999996</c:v>
                </c:pt>
                <c:pt idx="566">
                  <c:v>2.7</c:v>
                </c:pt>
                <c:pt idx="567">
                  <c:v>4.7</c:v>
                </c:pt>
                <c:pt idx="568">
                  <c:v>4.0999999999999996</c:v>
                </c:pt>
                <c:pt idx="569">
                  <c:v>6.3</c:v>
                </c:pt>
                <c:pt idx="570">
                  <c:v>3.2</c:v>
                </c:pt>
                <c:pt idx="571">
                  <c:v>3</c:v>
                </c:pt>
                <c:pt idx="572">
                  <c:v>3.5</c:v>
                </c:pt>
                <c:pt idx="573">
                  <c:v>3</c:v>
                </c:pt>
                <c:pt idx="574">
                  <c:v>4.7</c:v>
                </c:pt>
                <c:pt idx="575">
                  <c:v>1.1000000000000001</c:v>
                </c:pt>
                <c:pt idx="576">
                  <c:v>1.9</c:v>
                </c:pt>
                <c:pt idx="577">
                  <c:v>1.9</c:v>
                </c:pt>
                <c:pt idx="578">
                  <c:v>4.9000000000000004</c:v>
                </c:pt>
                <c:pt idx="579">
                  <c:v>6.1</c:v>
                </c:pt>
                <c:pt idx="580">
                  <c:v>3.3</c:v>
                </c:pt>
                <c:pt idx="581">
                  <c:v>3.2</c:v>
                </c:pt>
                <c:pt idx="582">
                  <c:v>3.6</c:v>
                </c:pt>
                <c:pt idx="583">
                  <c:v>5.2</c:v>
                </c:pt>
                <c:pt idx="584">
                  <c:v>2.1</c:v>
                </c:pt>
                <c:pt idx="585">
                  <c:v>3.9</c:v>
                </c:pt>
                <c:pt idx="586">
                  <c:v>5</c:v>
                </c:pt>
                <c:pt idx="587">
                  <c:v>4.3</c:v>
                </c:pt>
                <c:pt idx="588">
                  <c:v>3.8</c:v>
                </c:pt>
                <c:pt idx="589">
                  <c:v>5</c:v>
                </c:pt>
                <c:pt idx="590">
                  <c:v>0</c:v>
                </c:pt>
                <c:pt idx="591">
                  <c:v>4.5</c:v>
                </c:pt>
                <c:pt idx="592">
                  <c:v>2.5</c:v>
                </c:pt>
                <c:pt idx="593">
                  <c:v>0.8</c:v>
                </c:pt>
                <c:pt idx="594">
                  <c:v>4.3</c:v>
                </c:pt>
                <c:pt idx="595">
                  <c:v>5.6</c:v>
                </c:pt>
                <c:pt idx="596">
                  <c:v>3.3</c:v>
                </c:pt>
                <c:pt idx="597">
                  <c:v>4.9000000000000004</c:v>
                </c:pt>
                <c:pt idx="598">
                  <c:v>5.9</c:v>
                </c:pt>
                <c:pt idx="599">
                  <c:v>5.5</c:v>
                </c:pt>
                <c:pt idx="600">
                  <c:v>6</c:v>
                </c:pt>
                <c:pt idx="601">
                  <c:v>4.5999999999999996</c:v>
                </c:pt>
                <c:pt idx="602">
                  <c:v>3.6</c:v>
                </c:pt>
                <c:pt idx="603">
                  <c:v>1.1000000000000001</c:v>
                </c:pt>
                <c:pt idx="604">
                  <c:v>3.1</c:v>
                </c:pt>
                <c:pt idx="605">
                  <c:v>2.2000000000000002</c:v>
                </c:pt>
                <c:pt idx="606">
                  <c:v>6.8</c:v>
                </c:pt>
                <c:pt idx="607">
                  <c:v>3.2</c:v>
                </c:pt>
                <c:pt idx="608">
                  <c:v>3.7</c:v>
                </c:pt>
                <c:pt idx="609">
                  <c:v>4.3</c:v>
                </c:pt>
                <c:pt idx="610">
                  <c:v>3.6</c:v>
                </c:pt>
                <c:pt idx="611">
                  <c:v>6</c:v>
                </c:pt>
                <c:pt idx="612">
                  <c:v>2.6</c:v>
                </c:pt>
                <c:pt idx="613">
                  <c:v>3.8</c:v>
                </c:pt>
                <c:pt idx="614">
                  <c:v>2.4</c:v>
                </c:pt>
                <c:pt idx="615">
                  <c:v>1.5</c:v>
                </c:pt>
                <c:pt idx="616">
                  <c:v>2.6</c:v>
                </c:pt>
                <c:pt idx="617">
                  <c:v>3.4</c:v>
                </c:pt>
                <c:pt idx="618">
                  <c:v>2.9</c:v>
                </c:pt>
                <c:pt idx="619">
                  <c:v>2.5</c:v>
                </c:pt>
                <c:pt idx="620">
                  <c:v>1.4</c:v>
                </c:pt>
                <c:pt idx="621">
                  <c:v>3.4</c:v>
                </c:pt>
                <c:pt idx="622">
                  <c:v>1.2</c:v>
                </c:pt>
                <c:pt idx="623">
                  <c:v>4.5999999999999996</c:v>
                </c:pt>
                <c:pt idx="624">
                  <c:v>3.6</c:v>
                </c:pt>
                <c:pt idx="625">
                  <c:v>1.3</c:v>
                </c:pt>
                <c:pt idx="626">
                  <c:v>3</c:v>
                </c:pt>
                <c:pt idx="627">
                  <c:v>2.4</c:v>
                </c:pt>
                <c:pt idx="628">
                  <c:v>4</c:v>
                </c:pt>
                <c:pt idx="629">
                  <c:v>5.5</c:v>
                </c:pt>
                <c:pt idx="630">
                  <c:v>0.7</c:v>
                </c:pt>
                <c:pt idx="631">
                  <c:v>3.7</c:v>
                </c:pt>
                <c:pt idx="632">
                  <c:v>3.3</c:v>
                </c:pt>
                <c:pt idx="633">
                  <c:v>4.5</c:v>
                </c:pt>
                <c:pt idx="634">
                  <c:v>3.8</c:v>
                </c:pt>
                <c:pt idx="635">
                  <c:v>2.4</c:v>
                </c:pt>
                <c:pt idx="636">
                  <c:v>3</c:v>
                </c:pt>
                <c:pt idx="637">
                  <c:v>2.2999999999999998</c:v>
                </c:pt>
                <c:pt idx="638">
                  <c:v>5.0999999999999996</c:v>
                </c:pt>
                <c:pt idx="639">
                  <c:v>3.5</c:v>
                </c:pt>
                <c:pt idx="640">
                  <c:v>6.4</c:v>
                </c:pt>
                <c:pt idx="641">
                  <c:v>3.4</c:v>
                </c:pt>
                <c:pt idx="642">
                  <c:v>2.4</c:v>
                </c:pt>
                <c:pt idx="643">
                  <c:v>1.2</c:v>
                </c:pt>
                <c:pt idx="644">
                  <c:v>0.8</c:v>
                </c:pt>
                <c:pt idx="645">
                  <c:v>1.1000000000000001</c:v>
                </c:pt>
                <c:pt idx="646">
                  <c:v>3.9</c:v>
                </c:pt>
                <c:pt idx="647">
                  <c:v>4.3</c:v>
                </c:pt>
                <c:pt idx="648">
                  <c:v>1.1000000000000001</c:v>
                </c:pt>
                <c:pt idx="649">
                  <c:v>4.8</c:v>
                </c:pt>
                <c:pt idx="650">
                  <c:v>2.8</c:v>
                </c:pt>
                <c:pt idx="651">
                  <c:v>3.7</c:v>
                </c:pt>
                <c:pt idx="652">
                  <c:v>5.9</c:v>
                </c:pt>
                <c:pt idx="653">
                  <c:v>4.8</c:v>
                </c:pt>
                <c:pt idx="654">
                  <c:v>3.1</c:v>
                </c:pt>
                <c:pt idx="655">
                  <c:v>2.2000000000000002</c:v>
                </c:pt>
                <c:pt idx="656">
                  <c:v>0.3</c:v>
                </c:pt>
                <c:pt idx="657">
                  <c:v>2.4</c:v>
                </c:pt>
                <c:pt idx="658">
                  <c:v>3.2</c:v>
                </c:pt>
                <c:pt idx="659">
                  <c:v>2</c:v>
                </c:pt>
                <c:pt idx="660">
                  <c:v>3.3</c:v>
                </c:pt>
                <c:pt idx="661">
                  <c:v>3.6</c:v>
                </c:pt>
                <c:pt idx="662">
                  <c:v>3.2</c:v>
                </c:pt>
                <c:pt idx="663">
                  <c:v>2.5</c:v>
                </c:pt>
                <c:pt idx="664">
                  <c:v>3.8</c:v>
                </c:pt>
                <c:pt idx="665">
                  <c:v>4.2</c:v>
                </c:pt>
                <c:pt idx="666">
                  <c:v>1.9</c:v>
                </c:pt>
                <c:pt idx="667">
                  <c:v>5.6</c:v>
                </c:pt>
                <c:pt idx="668">
                  <c:v>3.4</c:v>
                </c:pt>
                <c:pt idx="669">
                  <c:v>3.5</c:v>
                </c:pt>
                <c:pt idx="670">
                  <c:v>4.5999999999999996</c:v>
                </c:pt>
                <c:pt idx="671">
                  <c:v>3.8</c:v>
                </c:pt>
                <c:pt idx="672">
                  <c:v>4.9000000000000004</c:v>
                </c:pt>
                <c:pt idx="673">
                  <c:v>3.9</c:v>
                </c:pt>
                <c:pt idx="674">
                  <c:v>2.6</c:v>
                </c:pt>
                <c:pt idx="675">
                  <c:v>4</c:v>
                </c:pt>
                <c:pt idx="676">
                  <c:v>1.8</c:v>
                </c:pt>
                <c:pt idx="677">
                  <c:v>3.7</c:v>
                </c:pt>
                <c:pt idx="678">
                  <c:v>3.5</c:v>
                </c:pt>
                <c:pt idx="679">
                  <c:v>3.2</c:v>
                </c:pt>
                <c:pt idx="680">
                  <c:v>3.3</c:v>
                </c:pt>
                <c:pt idx="681">
                  <c:v>0.7</c:v>
                </c:pt>
                <c:pt idx="682">
                  <c:v>2.7</c:v>
                </c:pt>
                <c:pt idx="683">
                  <c:v>3.6</c:v>
                </c:pt>
                <c:pt idx="684">
                  <c:v>3.7</c:v>
                </c:pt>
                <c:pt idx="685">
                  <c:v>2</c:v>
                </c:pt>
                <c:pt idx="686">
                  <c:v>5.4</c:v>
                </c:pt>
                <c:pt idx="687">
                  <c:v>2.2000000000000002</c:v>
                </c:pt>
                <c:pt idx="688">
                  <c:v>5</c:v>
                </c:pt>
                <c:pt idx="689">
                  <c:v>4.0999999999999996</c:v>
                </c:pt>
                <c:pt idx="690">
                  <c:v>2.5</c:v>
                </c:pt>
                <c:pt idx="691">
                  <c:v>6.2</c:v>
                </c:pt>
                <c:pt idx="692">
                  <c:v>1.7</c:v>
                </c:pt>
                <c:pt idx="693">
                  <c:v>4.9000000000000004</c:v>
                </c:pt>
                <c:pt idx="694">
                  <c:v>5</c:v>
                </c:pt>
                <c:pt idx="695">
                  <c:v>2.5</c:v>
                </c:pt>
                <c:pt idx="696">
                  <c:v>5.6</c:v>
                </c:pt>
                <c:pt idx="697">
                  <c:v>3.1</c:v>
                </c:pt>
                <c:pt idx="698">
                  <c:v>3.9</c:v>
                </c:pt>
                <c:pt idx="699">
                  <c:v>3.9</c:v>
                </c:pt>
                <c:pt idx="700">
                  <c:v>3.3</c:v>
                </c:pt>
                <c:pt idx="701">
                  <c:v>4.7</c:v>
                </c:pt>
                <c:pt idx="702">
                  <c:v>4.7</c:v>
                </c:pt>
                <c:pt idx="703">
                  <c:v>0.9</c:v>
                </c:pt>
                <c:pt idx="704">
                  <c:v>5.5</c:v>
                </c:pt>
                <c:pt idx="705">
                  <c:v>1</c:v>
                </c:pt>
                <c:pt idx="706">
                  <c:v>5</c:v>
                </c:pt>
                <c:pt idx="707">
                  <c:v>5.2</c:v>
                </c:pt>
                <c:pt idx="708">
                  <c:v>1.9</c:v>
                </c:pt>
                <c:pt idx="709">
                  <c:v>2.9</c:v>
                </c:pt>
                <c:pt idx="710">
                  <c:v>1.8</c:v>
                </c:pt>
                <c:pt idx="711">
                  <c:v>3.2</c:v>
                </c:pt>
                <c:pt idx="712">
                  <c:v>3</c:v>
                </c:pt>
                <c:pt idx="713">
                  <c:v>4.7</c:v>
                </c:pt>
                <c:pt idx="714">
                  <c:v>5.5</c:v>
                </c:pt>
                <c:pt idx="715">
                  <c:v>5.6</c:v>
                </c:pt>
                <c:pt idx="716">
                  <c:v>2.7</c:v>
                </c:pt>
                <c:pt idx="717">
                  <c:v>3.2</c:v>
                </c:pt>
                <c:pt idx="718">
                  <c:v>1</c:v>
                </c:pt>
                <c:pt idx="719">
                  <c:v>2.2999999999999998</c:v>
                </c:pt>
                <c:pt idx="720">
                  <c:v>4.9000000000000004</c:v>
                </c:pt>
                <c:pt idx="721">
                  <c:v>5.9</c:v>
                </c:pt>
                <c:pt idx="722">
                  <c:v>1.6</c:v>
                </c:pt>
                <c:pt idx="723">
                  <c:v>2.6</c:v>
                </c:pt>
                <c:pt idx="724">
                  <c:v>3.5</c:v>
                </c:pt>
                <c:pt idx="725">
                  <c:v>3.9</c:v>
                </c:pt>
                <c:pt idx="726">
                  <c:v>2.2999999999999998</c:v>
                </c:pt>
                <c:pt idx="727">
                  <c:v>4.0999999999999996</c:v>
                </c:pt>
                <c:pt idx="728">
                  <c:v>2.8</c:v>
                </c:pt>
                <c:pt idx="729">
                  <c:v>3.5</c:v>
                </c:pt>
                <c:pt idx="730">
                  <c:v>4.3</c:v>
                </c:pt>
                <c:pt idx="731">
                  <c:v>3.5</c:v>
                </c:pt>
                <c:pt idx="732">
                  <c:v>2.8</c:v>
                </c:pt>
                <c:pt idx="733">
                  <c:v>3.3</c:v>
                </c:pt>
                <c:pt idx="734">
                  <c:v>3.4</c:v>
                </c:pt>
                <c:pt idx="735">
                  <c:v>2.9</c:v>
                </c:pt>
                <c:pt idx="736">
                  <c:v>3.1</c:v>
                </c:pt>
                <c:pt idx="737">
                  <c:v>5.9</c:v>
                </c:pt>
                <c:pt idx="738">
                  <c:v>4.3</c:v>
                </c:pt>
                <c:pt idx="739">
                  <c:v>3.1</c:v>
                </c:pt>
                <c:pt idx="740">
                  <c:v>4.5</c:v>
                </c:pt>
                <c:pt idx="741">
                  <c:v>3</c:v>
                </c:pt>
                <c:pt idx="742">
                  <c:v>5.3</c:v>
                </c:pt>
                <c:pt idx="743">
                  <c:v>4.0999999999999996</c:v>
                </c:pt>
                <c:pt idx="744">
                  <c:v>3.3</c:v>
                </c:pt>
                <c:pt idx="745">
                  <c:v>4.2</c:v>
                </c:pt>
                <c:pt idx="746">
                  <c:v>1.1000000000000001</c:v>
                </c:pt>
                <c:pt idx="747">
                  <c:v>1.8</c:v>
                </c:pt>
                <c:pt idx="748">
                  <c:v>1.7</c:v>
                </c:pt>
                <c:pt idx="749">
                  <c:v>3.7</c:v>
                </c:pt>
                <c:pt idx="750">
                  <c:v>6.1</c:v>
                </c:pt>
                <c:pt idx="751">
                  <c:v>6.8</c:v>
                </c:pt>
                <c:pt idx="752">
                  <c:v>4.5</c:v>
                </c:pt>
                <c:pt idx="753">
                  <c:v>4.3</c:v>
                </c:pt>
                <c:pt idx="754">
                  <c:v>0.8</c:v>
                </c:pt>
                <c:pt idx="755">
                  <c:v>2.7</c:v>
                </c:pt>
                <c:pt idx="756">
                  <c:v>2.2999999999999998</c:v>
                </c:pt>
                <c:pt idx="757">
                  <c:v>2.6</c:v>
                </c:pt>
                <c:pt idx="758">
                  <c:v>3.2</c:v>
                </c:pt>
                <c:pt idx="759">
                  <c:v>2.8</c:v>
                </c:pt>
                <c:pt idx="760">
                  <c:v>0.5</c:v>
                </c:pt>
                <c:pt idx="761">
                  <c:v>4.5999999999999996</c:v>
                </c:pt>
                <c:pt idx="762">
                  <c:v>1.9</c:v>
                </c:pt>
                <c:pt idx="763">
                  <c:v>3.9</c:v>
                </c:pt>
                <c:pt idx="764">
                  <c:v>6.6</c:v>
                </c:pt>
                <c:pt idx="765">
                  <c:v>2.1</c:v>
                </c:pt>
                <c:pt idx="766">
                  <c:v>0</c:v>
                </c:pt>
                <c:pt idx="767">
                  <c:v>3.1</c:v>
                </c:pt>
                <c:pt idx="768">
                  <c:v>5.2</c:v>
                </c:pt>
                <c:pt idx="769">
                  <c:v>6.4</c:v>
                </c:pt>
                <c:pt idx="770">
                  <c:v>1.7</c:v>
                </c:pt>
                <c:pt idx="771">
                  <c:v>4.2</c:v>
                </c:pt>
                <c:pt idx="772">
                  <c:v>2.8</c:v>
                </c:pt>
                <c:pt idx="773">
                  <c:v>3.3</c:v>
                </c:pt>
                <c:pt idx="774">
                  <c:v>7.5</c:v>
                </c:pt>
                <c:pt idx="775">
                  <c:v>1.2</c:v>
                </c:pt>
                <c:pt idx="776">
                  <c:v>3.9</c:v>
                </c:pt>
                <c:pt idx="777">
                  <c:v>4.2</c:v>
                </c:pt>
                <c:pt idx="778">
                  <c:v>5.0999999999999996</c:v>
                </c:pt>
                <c:pt idx="779">
                  <c:v>3.6</c:v>
                </c:pt>
                <c:pt idx="780">
                  <c:v>4</c:v>
                </c:pt>
                <c:pt idx="781">
                  <c:v>2.9</c:v>
                </c:pt>
                <c:pt idx="782">
                  <c:v>3.9</c:v>
                </c:pt>
                <c:pt idx="783">
                  <c:v>3</c:v>
                </c:pt>
                <c:pt idx="784">
                  <c:v>4.4000000000000004</c:v>
                </c:pt>
                <c:pt idx="785">
                  <c:v>2.9</c:v>
                </c:pt>
                <c:pt idx="786">
                  <c:v>4.0999999999999996</c:v>
                </c:pt>
                <c:pt idx="787">
                  <c:v>3.5</c:v>
                </c:pt>
                <c:pt idx="788">
                  <c:v>5.2</c:v>
                </c:pt>
                <c:pt idx="789">
                  <c:v>3.4</c:v>
                </c:pt>
                <c:pt idx="790">
                  <c:v>0.8</c:v>
                </c:pt>
                <c:pt idx="791">
                  <c:v>5.4</c:v>
                </c:pt>
                <c:pt idx="792">
                  <c:v>2.1</c:v>
                </c:pt>
                <c:pt idx="793">
                  <c:v>2.5</c:v>
                </c:pt>
                <c:pt idx="794">
                  <c:v>2.6</c:v>
                </c:pt>
                <c:pt idx="795">
                  <c:v>5.6</c:v>
                </c:pt>
                <c:pt idx="796">
                  <c:v>0.3</c:v>
                </c:pt>
                <c:pt idx="797">
                  <c:v>8.1999999999999993</c:v>
                </c:pt>
                <c:pt idx="798">
                  <c:v>5.0999999999999996</c:v>
                </c:pt>
                <c:pt idx="799">
                  <c:v>3.8</c:v>
                </c:pt>
                <c:pt idx="800">
                  <c:v>3.4</c:v>
                </c:pt>
                <c:pt idx="801">
                  <c:v>3.9</c:v>
                </c:pt>
                <c:pt idx="802">
                  <c:v>4.3</c:v>
                </c:pt>
                <c:pt idx="803">
                  <c:v>4.5</c:v>
                </c:pt>
                <c:pt idx="804">
                  <c:v>4.3</c:v>
                </c:pt>
                <c:pt idx="805">
                  <c:v>3.6</c:v>
                </c:pt>
                <c:pt idx="806">
                  <c:v>3.2</c:v>
                </c:pt>
                <c:pt idx="807">
                  <c:v>3.3</c:v>
                </c:pt>
                <c:pt idx="808">
                  <c:v>3.2</c:v>
                </c:pt>
                <c:pt idx="809">
                  <c:v>5.2</c:v>
                </c:pt>
                <c:pt idx="810">
                  <c:v>4.4000000000000004</c:v>
                </c:pt>
                <c:pt idx="811">
                  <c:v>0</c:v>
                </c:pt>
                <c:pt idx="812">
                  <c:v>4.5</c:v>
                </c:pt>
                <c:pt idx="813">
                  <c:v>3.8</c:v>
                </c:pt>
                <c:pt idx="814">
                  <c:v>3.5</c:v>
                </c:pt>
                <c:pt idx="815">
                  <c:v>2.9</c:v>
                </c:pt>
                <c:pt idx="816">
                  <c:v>5.2</c:v>
                </c:pt>
                <c:pt idx="817">
                  <c:v>4.9000000000000004</c:v>
                </c:pt>
                <c:pt idx="818">
                  <c:v>2.2999999999999998</c:v>
                </c:pt>
                <c:pt idx="819">
                  <c:v>4.0999999999999996</c:v>
                </c:pt>
                <c:pt idx="820">
                  <c:v>2</c:v>
                </c:pt>
                <c:pt idx="821">
                  <c:v>1.4</c:v>
                </c:pt>
                <c:pt idx="822">
                  <c:v>2.6</c:v>
                </c:pt>
                <c:pt idx="823">
                  <c:v>4.8</c:v>
                </c:pt>
                <c:pt idx="824">
                  <c:v>4.9000000000000004</c:v>
                </c:pt>
                <c:pt idx="825">
                  <c:v>4.3</c:v>
                </c:pt>
                <c:pt idx="826">
                  <c:v>4.5999999999999996</c:v>
                </c:pt>
                <c:pt idx="827">
                  <c:v>4.3</c:v>
                </c:pt>
                <c:pt idx="828">
                  <c:v>2.5</c:v>
                </c:pt>
                <c:pt idx="829">
                  <c:v>4.0999999999999996</c:v>
                </c:pt>
                <c:pt idx="830">
                  <c:v>4.7</c:v>
                </c:pt>
                <c:pt idx="831">
                  <c:v>4.5999999999999996</c:v>
                </c:pt>
                <c:pt idx="832">
                  <c:v>5.3</c:v>
                </c:pt>
                <c:pt idx="833">
                  <c:v>4.5999999999999996</c:v>
                </c:pt>
                <c:pt idx="834">
                  <c:v>4</c:v>
                </c:pt>
                <c:pt idx="835">
                  <c:v>5.0999999999999996</c:v>
                </c:pt>
                <c:pt idx="836">
                  <c:v>3.5</c:v>
                </c:pt>
                <c:pt idx="837">
                  <c:v>2.2000000000000002</c:v>
                </c:pt>
                <c:pt idx="838">
                  <c:v>3.3</c:v>
                </c:pt>
                <c:pt idx="839">
                  <c:v>2.4</c:v>
                </c:pt>
                <c:pt idx="840">
                  <c:v>2.5</c:v>
                </c:pt>
                <c:pt idx="841">
                  <c:v>3.3</c:v>
                </c:pt>
                <c:pt idx="842">
                  <c:v>2.2999999999999998</c:v>
                </c:pt>
                <c:pt idx="843">
                  <c:v>3</c:v>
                </c:pt>
                <c:pt idx="844">
                  <c:v>0.7</c:v>
                </c:pt>
                <c:pt idx="845">
                  <c:v>3.8</c:v>
                </c:pt>
                <c:pt idx="846">
                  <c:v>3.5</c:v>
                </c:pt>
                <c:pt idx="847">
                  <c:v>2.2999999999999998</c:v>
                </c:pt>
                <c:pt idx="848">
                  <c:v>4.5</c:v>
                </c:pt>
                <c:pt idx="849">
                  <c:v>4.9000000000000004</c:v>
                </c:pt>
                <c:pt idx="850">
                  <c:v>1.1000000000000001</c:v>
                </c:pt>
                <c:pt idx="851">
                  <c:v>2.4</c:v>
                </c:pt>
                <c:pt idx="852">
                  <c:v>2.2999999999999998</c:v>
                </c:pt>
                <c:pt idx="853">
                  <c:v>2.1</c:v>
                </c:pt>
                <c:pt idx="854">
                  <c:v>4.7</c:v>
                </c:pt>
                <c:pt idx="855">
                  <c:v>3.2</c:v>
                </c:pt>
                <c:pt idx="856">
                  <c:v>3.1</c:v>
                </c:pt>
                <c:pt idx="857">
                  <c:v>0.5</c:v>
                </c:pt>
                <c:pt idx="858">
                  <c:v>4.5</c:v>
                </c:pt>
                <c:pt idx="859">
                  <c:v>1.6</c:v>
                </c:pt>
                <c:pt idx="860">
                  <c:v>3.6</c:v>
                </c:pt>
                <c:pt idx="861">
                  <c:v>3.9</c:v>
                </c:pt>
                <c:pt idx="862">
                  <c:v>5.5</c:v>
                </c:pt>
                <c:pt idx="863">
                  <c:v>1.5</c:v>
                </c:pt>
                <c:pt idx="864">
                  <c:v>0</c:v>
                </c:pt>
                <c:pt idx="865">
                  <c:v>3.8</c:v>
                </c:pt>
                <c:pt idx="866">
                  <c:v>6.2</c:v>
                </c:pt>
                <c:pt idx="867">
                  <c:v>5.4</c:v>
                </c:pt>
                <c:pt idx="868">
                  <c:v>3.8</c:v>
                </c:pt>
                <c:pt idx="869">
                  <c:v>2.8</c:v>
                </c:pt>
                <c:pt idx="870">
                  <c:v>4.7</c:v>
                </c:pt>
                <c:pt idx="871">
                  <c:v>2</c:v>
                </c:pt>
                <c:pt idx="872">
                  <c:v>4.2</c:v>
                </c:pt>
                <c:pt idx="873">
                  <c:v>4.3</c:v>
                </c:pt>
                <c:pt idx="874">
                  <c:v>5.0999999999999996</c:v>
                </c:pt>
                <c:pt idx="875">
                  <c:v>7.6</c:v>
                </c:pt>
                <c:pt idx="876">
                  <c:v>4.0999999999999996</c:v>
                </c:pt>
                <c:pt idx="877">
                  <c:v>2.7</c:v>
                </c:pt>
                <c:pt idx="878">
                  <c:v>3.5</c:v>
                </c:pt>
                <c:pt idx="879">
                  <c:v>0.8</c:v>
                </c:pt>
                <c:pt idx="880">
                  <c:v>2.5</c:v>
                </c:pt>
                <c:pt idx="881">
                  <c:v>2.9</c:v>
                </c:pt>
                <c:pt idx="882">
                  <c:v>2.7</c:v>
                </c:pt>
                <c:pt idx="883">
                  <c:v>3.7</c:v>
                </c:pt>
                <c:pt idx="884">
                  <c:v>2.2999999999999998</c:v>
                </c:pt>
                <c:pt idx="885">
                  <c:v>5.2</c:v>
                </c:pt>
                <c:pt idx="886">
                  <c:v>3.5</c:v>
                </c:pt>
                <c:pt idx="887">
                  <c:v>3.5</c:v>
                </c:pt>
                <c:pt idx="888">
                  <c:v>3</c:v>
                </c:pt>
                <c:pt idx="889">
                  <c:v>3.7</c:v>
                </c:pt>
                <c:pt idx="890">
                  <c:v>4.7</c:v>
                </c:pt>
                <c:pt idx="891">
                  <c:v>2.2000000000000002</c:v>
                </c:pt>
                <c:pt idx="892">
                  <c:v>2.5</c:v>
                </c:pt>
                <c:pt idx="893">
                  <c:v>3</c:v>
                </c:pt>
                <c:pt idx="894">
                  <c:v>1.5</c:v>
                </c:pt>
                <c:pt idx="895">
                  <c:v>2.2999999999999998</c:v>
                </c:pt>
                <c:pt idx="896">
                  <c:v>2.8</c:v>
                </c:pt>
                <c:pt idx="897">
                  <c:v>4.8</c:v>
                </c:pt>
                <c:pt idx="898">
                  <c:v>3.9</c:v>
                </c:pt>
                <c:pt idx="899">
                  <c:v>3.8</c:v>
                </c:pt>
                <c:pt idx="900">
                  <c:v>4.8</c:v>
                </c:pt>
                <c:pt idx="901">
                  <c:v>3.3</c:v>
                </c:pt>
                <c:pt idx="902">
                  <c:v>4.0999999999999996</c:v>
                </c:pt>
                <c:pt idx="903">
                  <c:v>3.3</c:v>
                </c:pt>
                <c:pt idx="904">
                  <c:v>3.9</c:v>
                </c:pt>
                <c:pt idx="905">
                  <c:v>2.6</c:v>
                </c:pt>
                <c:pt idx="906">
                  <c:v>0</c:v>
                </c:pt>
                <c:pt idx="907">
                  <c:v>3.3</c:v>
                </c:pt>
                <c:pt idx="908">
                  <c:v>5.6</c:v>
                </c:pt>
                <c:pt idx="909">
                  <c:v>4.9000000000000004</c:v>
                </c:pt>
                <c:pt idx="910">
                  <c:v>4.9000000000000004</c:v>
                </c:pt>
                <c:pt idx="911">
                  <c:v>5.4</c:v>
                </c:pt>
                <c:pt idx="912">
                  <c:v>3.6</c:v>
                </c:pt>
                <c:pt idx="913">
                  <c:v>3.8</c:v>
                </c:pt>
                <c:pt idx="914">
                  <c:v>2.6</c:v>
                </c:pt>
                <c:pt idx="915">
                  <c:v>3</c:v>
                </c:pt>
                <c:pt idx="916">
                  <c:v>4.4000000000000004</c:v>
                </c:pt>
                <c:pt idx="917">
                  <c:v>5.3</c:v>
                </c:pt>
                <c:pt idx="918">
                  <c:v>3.3</c:v>
                </c:pt>
                <c:pt idx="919">
                  <c:v>2.8</c:v>
                </c:pt>
                <c:pt idx="920">
                  <c:v>3.5</c:v>
                </c:pt>
                <c:pt idx="921">
                  <c:v>4.4000000000000004</c:v>
                </c:pt>
                <c:pt idx="922">
                  <c:v>1.3</c:v>
                </c:pt>
                <c:pt idx="923">
                  <c:v>0.1</c:v>
                </c:pt>
                <c:pt idx="924">
                  <c:v>2.7</c:v>
                </c:pt>
                <c:pt idx="925">
                  <c:v>1.7</c:v>
                </c:pt>
                <c:pt idx="926">
                  <c:v>2.7</c:v>
                </c:pt>
                <c:pt idx="927">
                  <c:v>3.3</c:v>
                </c:pt>
                <c:pt idx="928">
                  <c:v>2.8</c:v>
                </c:pt>
                <c:pt idx="929">
                  <c:v>5.7</c:v>
                </c:pt>
                <c:pt idx="930">
                  <c:v>4</c:v>
                </c:pt>
                <c:pt idx="931">
                  <c:v>4</c:v>
                </c:pt>
                <c:pt idx="932">
                  <c:v>4.4000000000000004</c:v>
                </c:pt>
                <c:pt idx="933">
                  <c:v>1.8</c:v>
                </c:pt>
                <c:pt idx="934">
                  <c:v>5.0999999999999996</c:v>
                </c:pt>
                <c:pt idx="935">
                  <c:v>3.4</c:v>
                </c:pt>
                <c:pt idx="936">
                  <c:v>4.5</c:v>
                </c:pt>
                <c:pt idx="937">
                  <c:v>1.9</c:v>
                </c:pt>
                <c:pt idx="938">
                  <c:v>1.2</c:v>
                </c:pt>
                <c:pt idx="939">
                  <c:v>4.7</c:v>
                </c:pt>
                <c:pt idx="940">
                  <c:v>4.0999999999999996</c:v>
                </c:pt>
                <c:pt idx="941">
                  <c:v>2.1</c:v>
                </c:pt>
                <c:pt idx="942">
                  <c:v>2.2000000000000002</c:v>
                </c:pt>
                <c:pt idx="943">
                  <c:v>5.2</c:v>
                </c:pt>
                <c:pt idx="944">
                  <c:v>1.7</c:v>
                </c:pt>
                <c:pt idx="945">
                  <c:v>6</c:v>
                </c:pt>
                <c:pt idx="946">
                  <c:v>2.1</c:v>
                </c:pt>
                <c:pt idx="947">
                  <c:v>4.5</c:v>
                </c:pt>
                <c:pt idx="948">
                  <c:v>3</c:v>
                </c:pt>
                <c:pt idx="949">
                  <c:v>4.4000000000000004</c:v>
                </c:pt>
                <c:pt idx="950">
                  <c:v>2.7</c:v>
                </c:pt>
                <c:pt idx="951">
                  <c:v>3.3</c:v>
                </c:pt>
                <c:pt idx="952">
                  <c:v>3.6</c:v>
                </c:pt>
                <c:pt idx="953">
                  <c:v>2</c:v>
                </c:pt>
                <c:pt idx="954">
                  <c:v>4.5999999999999996</c:v>
                </c:pt>
                <c:pt idx="955">
                  <c:v>2.7</c:v>
                </c:pt>
                <c:pt idx="956">
                  <c:v>3.2</c:v>
                </c:pt>
                <c:pt idx="957">
                  <c:v>2</c:v>
                </c:pt>
                <c:pt idx="958">
                  <c:v>0</c:v>
                </c:pt>
                <c:pt idx="959">
                  <c:v>3.2</c:v>
                </c:pt>
                <c:pt idx="960">
                  <c:v>7.1</c:v>
                </c:pt>
                <c:pt idx="961">
                  <c:v>4.7</c:v>
                </c:pt>
                <c:pt idx="962">
                  <c:v>3.5</c:v>
                </c:pt>
                <c:pt idx="963">
                  <c:v>3.1</c:v>
                </c:pt>
                <c:pt idx="964">
                  <c:v>3.5</c:v>
                </c:pt>
                <c:pt idx="965">
                  <c:v>4.3</c:v>
                </c:pt>
                <c:pt idx="966">
                  <c:v>1.7</c:v>
                </c:pt>
                <c:pt idx="967">
                  <c:v>5.2</c:v>
                </c:pt>
                <c:pt idx="968">
                  <c:v>4.5999999999999996</c:v>
                </c:pt>
                <c:pt idx="969">
                  <c:v>4.5999999999999996</c:v>
                </c:pt>
                <c:pt idx="970">
                  <c:v>4.2</c:v>
                </c:pt>
                <c:pt idx="971">
                  <c:v>3.5</c:v>
                </c:pt>
                <c:pt idx="972">
                  <c:v>4.5</c:v>
                </c:pt>
                <c:pt idx="973">
                  <c:v>4.4000000000000004</c:v>
                </c:pt>
                <c:pt idx="974">
                  <c:v>3</c:v>
                </c:pt>
                <c:pt idx="975">
                  <c:v>2.6</c:v>
                </c:pt>
                <c:pt idx="976">
                  <c:v>3.7</c:v>
                </c:pt>
                <c:pt idx="977">
                  <c:v>5.8</c:v>
                </c:pt>
                <c:pt idx="978">
                  <c:v>1.6</c:v>
                </c:pt>
                <c:pt idx="979">
                  <c:v>1.3</c:v>
                </c:pt>
                <c:pt idx="980">
                  <c:v>3.7</c:v>
                </c:pt>
                <c:pt idx="981">
                  <c:v>3.6</c:v>
                </c:pt>
                <c:pt idx="982">
                  <c:v>3.8</c:v>
                </c:pt>
                <c:pt idx="983">
                  <c:v>3.9</c:v>
                </c:pt>
                <c:pt idx="984">
                  <c:v>3.2</c:v>
                </c:pt>
                <c:pt idx="985">
                  <c:v>5.7</c:v>
                </c:pt>
                <c:pt idx="986">
                  <c:v>1.1000000000000001</c:v>
                </c:pt>
                <c:pt idx="987">
                  <c:v>2.2999999999999998</c:v>
                </c:pt>
                <c:pt idx="988">
                  <c:v>3.3</c:v>
                </c:pt>
                <c:pt idx="989">
                  <c:v>1</c:v>
                </c:pt>
                <c:pt idx="990">
                  <c:v>3.2</c:v>
                </c:pt>
                <c:pt idx="991">
                  <c:v>6</c:v>
                </c:pt>
                <c:pt idx="992">
                  <c:v>3.5</c:v>
                </c:pt>
                <c:pt idx="993">
                  <c:v>3.8</c:v>
                </c:pt>
                <c:pt idx="994">
                  <c:v>1.6</c:v>
                </c:pt>
                <c:pt idx="995">
                  <c:v>2.6</c:v>
                </c:pt>
                <c:pt idx="996">
                  <c:v>2.9</c:v>
                </c:pt>
                <c:pt idx="997">
                  <c:v>3</c:v>
                </c:pt>
                <c:pt idx="998">
                  <c:v>5.4</c:v>
                </c:pt>
                <c:pt idx="999">
                  <c:v>4.3</c:v>
                </c:pt>
              </c:numCache>
            </c:numRef>
          </c:xVal>
          <c:yVal>
            <c:numRef>
              <c:f>'Academic Habits Part Two'!$Q$2:$Q$1001</c:f>
              <c:numCache>
                <c:formatCode>General</c:formatCode>
                <c:ptCount val="1000"/>
                <c:pt idx="0">
                  <c:v>56.2</c:v>
                </c:pt>
                <c:pt idx="1">
                  <c:v>100</c:v>
                </c:pt>
                <c:pt idx="2">
                  <c:v>34.299999999999997</c:v>
                </c:pt>
                <c:pt idx="3">
                  <c:v>26.8</c:v>
                </c:pt>
                <c:pt idx="4">
                  <c:v>66.400000000000006</c:v>
                </c:pt>
                <c:pt idx="5">
                  <c:v>100</c:v>
                </c:pt>
                <c:pt idx="6">
                  <c:v>89.8</c:v>
                </c:pt>
                <c:pt idx="7">
                  <c:v>72.599999999999994</c:v>
                </c:pt>
                <c:pt idx="8">
                  <c:v>78.900000000000006</c:v>
                </c:pt>
                <c:pt idx="9">
                  <c:v>100</c:v>
                </c:pt>
                <c:pt idx="10">
                  <c:v>63.3</c:v>
                </c:pt>
                <c:pt idx="11">
                  <c:v>74.400000000000006</c:v>
                </c:pt>
                <c:pt idx="12">
                  <c:v>76.900000000000006</c:v>
                </c:pt>
                <c:pt idx="13">
                  <c:v>75.8</c:v>
                </c:pt>
                <c:pt idx="14">
                  <c:v>78.900000000000006</c:v>
                </c:pt>
                <c:pt idx="15">
                  <c:v>74</c:v>
                </c:pt>
                <c:pt idx="16">
                  <c:v>55.2</c:v>
                </c:pt>
                <c:pt idx="17">
                  <c:v>70.8</c:v>
                </c:pt>
                <c:pt idx="18">
                  <c:v>43.9</c:v>
                </c:pt>
                <c:pt idx="19">
                  <c:v>45.3</c:v>
                </c:pt>
                <c:pt idx="20">
                  <c:v>58.5</c:v>
                </c:pt>
                <c:pt idx="21">
                  <c:v>82.5</c:v>
                </c:pt>
                <c:pt idx="22">
                  <c:v>98.7</c:v>
                </c:pt>
                <c:pt idx="23">
                  <c:v>43.7</c:v>
                </c:pt>
                <c:pt idx="24">
                  <c:v>54.9</c:v>
                </c:pt>
                <c:pt idx="25">
                  <c:v>69.900000000000006</c:v>
                </c:pt>
                <c:pt idx="26">
                  <c:v>73.5</c:v>
                </c:pt>
                <c:pt idx="27">
                  <c:v>71.099999999999994</c:v>
                </c:pt>
                <c:pt idx="28">
                  <c:v>82.8</c:v>
                </c:pt>
                <c:pt idx="29">
                  <c:v>75.7</c:v>
                </c:pt>
                <c:pt idx="30">
                  <c:v>70.599999999999994</c:v>
                </c:pt>
                <c:pt idx="31">
                  <c:v>51.3</c:v>
                </c:pt>
                <c:pt idx="32">
                  <c:v>52.1</c:v>
                </c:pt>
                <c:pt idx="33">
                  <c:v>70.7</c:v>
                </c:pt>
                <c:pt idx="34">
                  <c:v>51.2</c:v>
                </c:pt>
                <c:pt idx="35">
                  <c:v>72.599999999999994</c:v>
                </c:pt>
                <c:pt idx="36">
                  <c:v>70.7</c:v>
                </c:pt>
                <c:pt idx="37">
                  <c:v>59.4</c:v>
                </c:pt>
                <c:pt idx="38">
                  <c:v>58.1</c:v>
                </c:pt>
                <c:pt idx="39">
                  <c:v>82.3</c:v>
                </c:pt>
                <c:pt idx="40">
                  <c:v>69.7</c:v>
                </c:pt>
                <c:pt idx="41">
                  <c:v>66</c:v>
                </c:pt>
                <c:pt idx="42">
                  <c:v>63.5</c:v>
                </c:pt>
                <c:pt idx="43">
                  <c:v>65.7</c:v>
                </c:pt>
                <c:pt idx="44">
                  <c:v>78.5</c:v>
                </c:pt>
                <c:pt idx="45">
                  <c:v>75.099999999999994</c:v>
                </c:pt>
                <c:pt idx="46">
                  <c:v>71</c:v>
                </c:pt>
                <c:pt idx="47">
                  <c:v>59.7</c:v>
                </c:pt>
                <c:pt idx="48">
                  <c:v>52.6</c:v>
                </c:pt>
                <c:pt idx="49">
                  <c:v>96.5</c:v>
                </c:pt>
                <c:pt idx="50">
                  <c:v>62</c:v>
                </c:pt>
                <c:pt idx="51">
                  <c:v>59.7</c:v>
                </c:pt>
                <c:pt idx="52">
                  <c:v>48.4</c:v>
                </c:pt>
                <c:pt idx="53">
                  <c:v>70.599999999999994</c:v>
                </c:pt>
                <c:pt idx="54">
                  <c:v>68.099999999999994</c:v>
                </c:pt>
                <c:pt idx="55">
                  <c:v>87.2</c:v>
                </c:pt>
                <c:pt idx="56">
                  <c:v>66.7</c:v>
                </c:pt>
                <c:pt idx="57">
                  <c:v>75.2</c:v>
                </c:pt>
                <c:pt idx="58">
                  <c:v>46.4</c:v>
                </c:pt>
                <c:pt idx="59">
                  <c:v>97.1</c:v>
                </c:pt>
                <c:pt idx="60">
                  <c:v>61.2</c:v>
                </c:pt>
                <c:pt idx="61">
                  <c:v>75</c:v>
                </c:pt>
                <c:pt idx="62">
                  <c:v>94.7</c:v>
                </c:pt>
                <c:pt idx="63">
                  <c:v>77.599999999999994</c:v>
                </c:pt>
                <c:pt idx="64">
                  <c:v>68.599999999999994</c:v>
                </c:pt>
                <c:pt idx="65">
                  <c:v>69.599999999999994</c:v>
                </c:pt>
                <c:pt idx="66">
                  <c:v>66.5</c:v>
                </c:pt>
                <c:pt idx="67">
                  <c:v>62.2</c:v>
                </c:pt>
                <c:pt idx="68">
                  <c:v>82.1</c:v>
                </c:pt>
                <c:pt idx="69">
                  <c:v>100</c:v>
                </c:pt>
                <c:pt idx="70">
                  <c:v>59.7</c:v>
                </c:pt>
                <c:pt idx="71">
                  <c:v>55.1</c:v>
                </c:pt>
                <c:pt idx="72">
                  <c:v>77.099999999999994</c:v>
                </c:pt>
                <c:pt idx="73">
                  <c:v>97.7</c:v>
                </c:pt>
                <c:pt idx="74">
                  <c:v>66.900000000000006</c:v>
                </c:pt>
                <c:pt idx="75">
                  <c:v>99.9</c:v>
                </c:pt>
                <c:pt idx="76">
                  <c:v>100</c:v>
                </c:pt>
                <c:pt idx="77">
                  <c:v>57.2</c:v>
                </c:pt>
                <c:pt idx="78">
                  <c:v>77.3</c:v>
                </c:pt>
                <c:pt idx="79">
                  <c:v>91.6</c:v>
                </c:pt>
                <c:pt idx="80">
                  <c:v>70.7</c:v>
                </c:pt>
                <c:pt idx="81">
                  <c:v>57.6</c:v>
                </c:pt>
                <c:pt idx="82">
                  <c:v>60.2</c:v>
                </c:pt>
                <c:pt idx="83">
                  <c:v>50.5</c:v>
                </c:pt>
                <c:pt idx="84">
                  <c:v>51.3</c:v>
                </c:pt>
                <c:pt idx="85">
                  <c:v>53.5</c:v>
                </c:pt>
                <c:pt idx="86">
                  <c:v>79.2</c:v>
                </c:pt>
                <c:pt idx="87">
                  <c:v>47.2</c:v>
                </c:pt>
                <c:pt idx="88">
                  <c:v>73.400000000000006</c:v>
                </c:pt>
                <c:pt idx="89">
                  <c:v>41.1</c:v>
                </c:pt>
                <c:pt idx="90">
                  <c:v>77.8</c:v>
                </c:pt>
                <c:pt idx="91">
                  <c:v>63.4</c:v>
                </c:pt>
                <c:pt idx="92">
                  <c:v>43.9</c:v>
                </c:pt>
                <c:pt idx="93">
                  <c:v>70.2</c:v>
                </c:pt>
                <c:pt idx="94">
                  <c:v>81.3</c:v>
                </c:pt>
                <c:pt idx="95">
                  <c:v>50.2</c:v>
                </c:pt>
                <c:pt idx="96">
                  <c:v>87.9</c:v>
                </c:pt>
                <c:pt idx="97">
                  <c:v>80.900000000000006</c:v>
                </c:pt>
                <c:pt idx="98">
                  <c:v>63.9</c:v>
                </c:pt>
                <c:pt idx="99">
                  <c:v>65.599999999999994</c:v>
                </c:pt>
                <c:pt idx="100">
                  <c:v>93.2</c:v>
                </c:pt>
                <c:pt idx="101">
                  <c:v>74</c:v>
                </c:pt>
                <c:pt idx="102">
                  <c:v>60.8</c:v>
                </c:pt>
                <c:pt idx="103">
                  <c:v>50.4</c:v>
                </c:pt>
                <c:pt idx="104">
                  <c:v>74.3</c:v>
                </c:pt>
                <c:pt idx="105">
                  <c:v>32.799999999999997</c:v>
                </c:pt>
                <c:pt idx="106">
                  <c:v>82.3</c:v>
                </c:pt>
                <c:pt idx="107">
                  <c:v>60.4</c:v>
                </c:pt>
                <c:pt idx="108">
                  <c:v>60</c:v>
                </c:pt>
                <c:pt idx="109">
                  <c:v>77.5</c:v>
                </c:pt>
                <c:pt idx="110">
                  <c:v>86.5</c:v>
                </c:pt>
                <c:pt idx="111">
                  <c:v>76.900000000000006</c:v>
                </c:pt>
                <c:pt idx="112">
                  <c:v>43.9</c:v>
                </c:pt>
                <c:pt idx="113">
                  <c:v>51.3</c:v>
                </c:pt>
                <c:pt idx="114">
                  <c:v>83.3</c:v>
                </c:pt>
                <c:pt idx="115">
                  <c:v>82.7</c:v>
                </c:pt>
                <c:pt idx="116">
                  <c:v>94.8</c:v>
                </c:pt>
                <c:pt idx="117">
                  <c:v>80.8</c:v>
                </c:pt>
                <c:pt idx="118">
                  <c:v>58.3</c:v>
                </c:pt>
                <c:pt idx="119">
                  <c:v>66.3</c:v>
                </c:pt>
                <c:pt idx="120">
                  <c:v>87.9</c:v>
                </c:pt>
                <c:pt idx="121">
                  <c:v>60.5</c:v>
                </c:pt>
                <c:pt idx="122">
                  <c:v>84.8</c:v>
                </c:pt>
                <c:pt idx="123">
                  <c:v>77</c:v>
                </c:pt>
                <c:pt idx="124">
                  <c:v>61.7</c:v>
                </c:pt>
                <c:pt idx="125">
                  <c:v>44</c:v>
                </c:pt>
                <c:pt idx="126">
                  <c:v>42.4</c:v>
                </c:pt>
                <c:pt idx="127">
                  <c:v>88</c:v>
                </c:pt>
                <c:pt idx="128">
                  <c:v>48.7</c:v>
                </c:pt>
                <c:pt idx="129">
                  <c:v>26.8</c:v>
                </c:pt>
                <c:pt idx="130">
                  <c:v>81.599999999999994</c:v>
                </c:pt>
                <c:pt idx="131">
                  <c:v>100</c:v>
                </c:pt>
                <c:pt idx="132">
                  <c:v>74</c:v>
                </c:pt>
                <c:pt idx="133">
                  <c:v>78.400000000000006</c:v>
                </c:pt>
                <c:pt idx="134">
                  <c:v>70.7</c:v>
                </c:pt>
                <c:pt idx="135">
                  <c:v>74.3</c:v>
                </c:pt>
                <c:pt idx="136">
                  <c:v>67.599999999999994</c:v>
                </c:pt>
                <c:pt idx="137">
                  <c:v>64.7</c:v>
                </c:pt>
                <c:pt idx="138">
                  <c:v>64.099999999999994</c:v>
                </c:pt>
                <c:pt idx="139">
                  <c:v>83.5</c:v>
                </c:pt>
                <c:pt idx="140">
                  <c:v>63.4</c:v>
                </c:pt>
                <c:pt idx="141">
                  <c:v>96.2</c:v>
                </c:pt>
                <c:pt idx="142">
                  <c:v>65.400000000000006</c:v>
                </c:pt>
                <c:pt idx="143">
                  <c:v>62</c:v>
                </c:pt>
                <c:pt idx="144">
                  <c:v>74</c:v>
                </c:pt>
                <c:pt idx="145">
                  <c:v>46.7</c:v>
                </c:pt>
                <c:pt idx="146">
                  <c:v>75.5</c:v>
                </c:pt>
                <c:pt idx="147">
                  <c:v>78.099999999999994</c:v>
                </c:pt>
                <c:pt idx="148">
                  <c:v>85.2</c:v>
                </c:pt>
                <c:pt idx="149">
                  <c:v>75.400000000000006</c:v>
                </c:pt>
                <c:pt idx="150">
                  <c:v>64.2</c:v>
                </c:pt>
                <c:pt idx="151">
                  <c:v>69.7</c:v>
                </c:pt>
                <c:pt idx="152">
                  <c:v>90.3</c:v>
                </c:pt>
                <c:pt idx="153">
                  <c:v>81.400000000000006</c:v>
                </c:pt>
                <c:pt idx="154">
                  <c:v>65</c:v>
                </c:pt>
                <c:pt idx="155">
                  <c:v>57.3</c:v>
                </c:pt>
                <c:pt idx="156">
                  <c:v>57.7</c:v>
                </c:pt>
                <c:pt idx="157">
                  <c:v>56.7</c:v>
                </c:pt>
                <c:pt idx="158">
                  <c:v>62.3</c:v>
                </c:pt>
                <c:pt idx="159">
                  <c:v>77.900000000000006</c:v>
                </c:pt>
                <c:pt idx="160">
                  <c:v>65.2</c:v>
                </c:pt>
                <c:pt idx="161">
                  <c:v>76.8</c:v>
                </c:pt>
                <c:pt idx="162">
                  <c:v>83.8</c:v>
                </c:pt>
                <c:pt idx="163">
                  <c:v>70.599999999999994</c:v>
                </c:pt>
                <c:pt idx="164">
                  <c:v>63.1</c:v>
                </c:pt>
                <c:pt idx="165">
                  <c:v>39</c:v>
                </c:pt>
                <c:pt idx="166">
                  <c:v>66.7</c:v>
                </c:pt>
                <c:pt idx="167">
                  <c:v>72.2</c:v>
                </c:pt>
                <c:pt idx="168">
                  <c:v>50.1</c:v>
                </c:pt>
                <c:pt idx="169">
                  <c:v>62.4</c:v>
                </c:pt>
                <c:pt idx="170">
                  <c:v>96.6</c:v>
                </c:pt>
                <c:pt idx="171">
                  <c:v>85.8</c:v>
                </c:pt>
                <c:pt idx="172">
                  <c:v>68.3</c:v>
                </c:pt>
                <c:pt idx="173">
                  <c:v>83.8</c:v>
                </c:pt>
                <c:pt idx="174">
                  <c:v>69.3</c:v>
                </c:pt>
                <c:pt idx="175">
                  <c:v>65.3</c:v>
                </c:pt>
                <c:pt idx="176">
                  <c:v>77.5</c:v>
                </c:pt>
                <c:pt idx="177">
                  <c:v>55</c:v>
                </c:pt>
                <c:pt idx="178">
                  <c:v>65.2</c:v>
                </c:pt>
                <c:pt idx="179">
                  <c:v>58.1</c:v>
                </c:pt>
                <c:pt idx="180">
                  <c:v>69.2</c:v>
                </c:pt>
                <c:pt idx="181">
                  <c:v>67.400000000000006</c:v>
                </c:pt>
                <c:pt idx="182">
                  <c:v>79.900000000000006</c:v>
                </c:pt>
                <c:pt idx="183">
                  <c:v>85.7</c:v>
                </c:pt>
                <c:pt idx="184">
                  <c:v>96.2</c:v>
                </c:pt>
                <c:pt idx="185">
                  <c:v>40.4</c:v>
                </c:pt>
                <c:pt idx="186">
                  <c:v>55.2</c:v>
                </c:pt>
                <c:pt idx="187">
                  <c:v>73.8</c:v>
                </c:pt>
                <c:pt idx="188">
                  <c:v>46.5</c:v>
                </c:pt>
                <c:pt idx="189">
                  <c:v>60.5</c:v>
                </c:pt>
                <c:pt idx="190">
                  <c:v>55.4</c:v>
                </c:pt>
                <c:pt idx="191">
                  <c:v>45.1</c:v>
                </c:pt>
                <c:pt idx="192">
                  <c:v>69.400000000000006</c:v>
                </c:pt>
                <c:pt idx="193">
                  <c:v>81.3</c:v>
                </c:pt>
                <c:pt idx="194">
                  <c:v>66.599999999999994</c:v>
                </c:pt>
                <c:pt idx="195">
                  <c:v>26.7</c:v>
                </c:pt>
                <c:pt idx="196">
                  <c:v>64.5</c:v>
                </c:pt>
                <c:pt idx="197">
                  <c:v>87.1</c:v>
                </c:pt>
                <c:pt idx="198">
                  <c:v>42.2</c:v>
                </c:pt>
                <c:pt idx="199">
                  <c:v>61.6</c:v>
                </c:pt>
                <c:pt idx="200">
                  <c:v>81.900000000000006</c:v>
                </c:pt>
                <c:pt idx="201">
                  <c:v>96.5</c:v>
                </c:pt>
                <c:pt idx="202">
                  <c:v>85.1</c:v>
                </c:pt>
                <c:pt idx="203">
                  <c:v>58.5</c:v>
                </c:pt>
                <c:pt idx="204">
                  <c:v>78.400000000000006</c:v>
                </c:pt>
                <c:pt idx="205">
                  <c:v>56.4</c:v>
                </c:pt>
                <c:pt idx="206">
                  <c:v>92.6</c:v>
                </c:pt>
                <c:pt idx="207">
                  <c:v>62.3</c:v>
                </c:pt>
                <c:pt idx="208">
                  <c:v>75.8</c:v>
                </c:pt>
                <c:pt idx="209">
                  <c:v>47.1</c:v>
                </c:pt>
                <c:pt idx="210">
                  <c:v>66.3</c:v>
                </c:pt>
                <c:pt idx="211">
                  <c:v>98.3</c:v>
                </c:pt>
                <c:pt idx="212">
                  <c:v>29.7</c:v>
                </c:pt>
                <c:pt idx="213">
                  <c:v>45.5</c:v>
                </c:pt>
                <c:pt idx="214">
                  <c:v>100</c:v>
                </c:pt>
                <c:pt idx="215">
                  <c:v>67.5</c:v>
                </c:pt>
                <c:pt idx="216">
                  <c:v>60.3</c:v>
                </c:pt>
                <c:pt idx="217">
                  <c:v>87</c:v>
                </c:pt>
                <c:pt idx="218">
                  <c:v>48.5</c:v>
                </c:pt>
                <c:pt idx="219">
                  <c:v>100</c:v>
                </c:pt>
                <c:pt idx="220">
                  <c:v>82.1</c:v>
                </c:pt>
                <c:pt idx="221">
                  <c:v>63.7</c:v>
                </c:pt>
                <c:pt idx="222">
                  <c:v>100</c:v>
                </c:pt>
                <c:pt idx="223">
                  <c:v>41.9</c:v>
                </c:pt>
                <c:pt idx="224">
                  <c:v>72.7</c:v>
                </c:pt>
                <c:pt idx="225">
                  <c:v>74.3</c:v>
                </c:pt>
                <c:pt idx="226">
                  <c:v>88.7</c:v>
                </c:pt>
                <c:pt idx="227">
                  <c:v>96.6</c:v>
                </c:pt>
                <c:pt idx="228">
                  <c:v>72.599999999999994</c:v>
                </c:pt>
                <c:pt idx="229">
                  <c:v>52.4</c:v>
                </c:pt>
                <c:pt idx="230">
                  <c:v>100</c:v>
                </c:pt>
                <c:pt idx="231">
                  <c:v>73.099999999999994</c:v>
                </c:pt>
                <c:pt idx="232">
                  <c:v>100</c:v>
                </c:pt>
                <c:pt idx="233">
                  <c:v>80.8</c:v>
                </c:pt>
                <c:pt idx="234">
                  <c:v>62.9</c:v>
                </c:pt>
                <c:pt idx="235">
                  <c:v>71.5</c:v>
                </c:pt>
                <c:pt idx="236">
                  <c:v>46.2</c:v>
                </c:pt>
                <c:pt idx="237">
                  <c:v>53.8</c:v>
                </c:pt>
                <c:pt idx="238">
                  <c:v>74.2</c:v>
                </c:pt>
                <c:pt idx="239">
                  <c:v>52.5</c:v>
                </c:pt>
                <c:pt idx="240">
                  <c:v>51.2</c:v>
                </c:pt>
                <c:pt idx="241">
                  <c:v>60.6</c:v>
                </c:pt>
                <c:pt idx="242">
                  <c:v>91.5</c:v>
                </c:pt>
                <c:pt idx="243">
                  <c:v>87.3</c:v>
                </c:pt>
                <c:pt idx="244">
                  <c:v>98</c:v>
                </c:pt>
                <c:pt idx="245">
                  <c:v>47.9</c:v>
                </c:pt>
                <c:pt idx="246">
                  <c:v>51</c:v>
                </c:pt>
                <c:pt idx="247">
                  <c:v>90</c:v>
                </c:pt>
                <c:pt idx="248">
                  <c:v>54.1</c:v>
                </c:pt>
                <c:pt idx="249">
                  <c:v>58.4</c:v>
                </c:pt>
                <c:pt idx="250">
                  <c:v>100</c:v>
                </c:pt>
                <c:pt idx="251">
                  <c:v>65.2</c:v>
                </c:pt>
                <c:pt idx="252">
                  <c:v>85.3</c:v>
                </c:pt>
                <c:pt idx="253">
                  <c:v>93.8</c:v>
                </c:pt>
                <c:pt idx="254">
                  <c:v>78.8</c:v>
                </c:pt>
                <c:pt idx="255">
                  <c:v>85</c:v>
                </c:pt>
                <c:pt idx="256">
                  <c:v>64.5</c:v>
                </c:pt>
                <c:pt idx="257">
                  <c:v>71</c:v>
                </c:pt>
                <c:pt idx="258">
                  <c:v>90.8</c:v>
                </c:pt>
                <c:pt idx="259">
                  <c:v>72.599999999999994</c:v>
                </c:pt>
                <c:pt idx="260">
                  <c:v>70.900000000000006</c:v>
                </c:pt>
                <c:pt idx="261">
                  <c:v>65.099999999999994</c:v>
                </c:pt>
                <c:pt idx="262">
                  <c:v>49.1</c:v>
                </c:pt>
                <c:pt idx="263">
                  <c:v>62.7</c:v>
                </c:pt>
                <c:pt idx="264">
                  <c:v>51.5</c:v>
                </c:pt>
                <c:pt idx="265">
                  <c:v>18.399999999999999</c:v>
                </c:pt>
                <c:pt idx="266">
                  <c:v>100</c:v>
                </c:pt>
                <c:pt idx="267">
                  <c:v>53.3</c:v>
                </c:pt>
                <c:pt idx="268">
                  <c:v>76.099999999999994</c:v>
                </c:pt>
                <c:pt idx="269">
                  <c:v>85.6</c:v>
                </c:pt>
                <c:pt idx="270">
                  <c:v>63</c:v>
                </c:pt>
                <c:pt idx="271">
                  <c:v>73.599999999999994</c:v>
                </c:pt>
                <c:pt idx="272">
                  <c:v>76.2</c:v>
                </c:pt>
                <c:pt idx="273">
                  <c:v>45.5</c:v>
                </c:pt>
                <c:pt idx="274">
                  <c:v>58.6</c:v>
                </c:pt>
                <c:pt idx="275">
                  <c:v>77.8</c:v>
                </c:pt>
                <c:pt idx="276">
                  <c:v>61.5</c:v>
                </c:pt>
                <c:pt idx="277">
                  <c:v>71.400000000000006</c:v>
                </c:pt>
                <c:pt idx="278">
                  <c:v>93.9</c:v>
                </c:pt>
                <c:pt idx="279">
                  <c:v>85.9</c:v>
                </c:pt>
                <c:pt idx="280">
                  <c:v>73.8</c:v>
                </c:pt>
                <c:pt idx="281">
                  <c:v>83.3</c:v>
                </c:pt>
                <c:pt idx="282">
                  <c:v>79.7</c:v>
                </c:pt>
                <c:pt idx="283">
                  <c:v>47.1</c:v>
                </c:pt>
                <c:pt idx="284">
                  <c:v>91.9</c:v>
                </c:pt>
                <c:pt idx="285">
                  <c:v>60.6</c:v>
                </c:pt>
                <c:pt idx="286">
                  <c:v>46.6</c:v>
                </c:pt>
                <c:pt idx="287">
                  <c:v>84.2</c:v>
                </c:pt>
                <c:pt idx="288">
                  <c:v>95.5</c:v>
                </c:pt>
                <c:pt idx="289">
                  <c:v>73.5</c:v>
                </c:pt>
                <c:pt idx="290">
                  <c:v>75.900000000000006</c:v>
                </c:pt>
                <c:pt idx="291">
                  <c:v>100</c:v>
                </c:pt>
                <c:pt idx="292">
                  <c:v>74.2</c:v>
                </c:pt>
                <c:pt idx="293">
                  <c:v>100</c:v>
                </c:pt>
                <c:pt idx="294">
                  <c:v>94.9</c:v>
                </c:pt>
                <c:pt idx="295">
                  <c:v>27.6</c:v>
                </c:pt>
                <c:pt idx="296">
                  <c:v>86.2</c:v>
                </c:pt>
                <c:pt idx="297">
                  <c:v>60.1</c:v>
                </c:pt>
                <c:pt idx="298">
                  <c:v>91.3</c:v>
                </c:pt>
                <c:pt idx="299">
                  <c:v>93.8</c:v>
                </c:pt>
                <c:pt idx="300">
                  <c:v>61.6</c:v>
                </c:pt>
                <c:pt idx="301">
                  <c:v>41.7</c:v>
                </c:pt>
                <c:pt idx="302">
                  <c:v>74.5</c:v>
                </c:pt>
                <c:pt idx="303">
                  <c:v>63.7</c:v>
                </c:pt>
                <c:pt idx="304">
                  <c:v>39.6</c:v>
                </c:pt>
                <c:pt idx="305">
                  <c:v>87.5</c:v>
                </c:pt>
                <c:pt idx="306">
                  <c:v>100</c:v>
                </c:pt>
                <c:pt idx="307">
                  <c:v>75.400000000000006</c:v>
                </c:pt>
                <c:pt idx="308">
                  <c:v>61.5</c:v>
                </c:pt>
                <c:pt idx="309">
                  <c:v>73.3</c:v>
                </c:pt>
                <c:pt idx="310">
                  <c:v>96.3</c:v>
                </c:pt>
                <c:pt idx="311">
                  <c:v>67</c:v>
                </c:pt>
                <c:pt idx="312">
                  <c:v>70.099999999999994</c:v>
                </c:pt>
                <c:pt idx="313">
                  <c:v>84.2</c:v>
                </c:pt>
                <c:pt idx="314">
                  <c:v>48.9</c:v>
                </c:pt>
                <c:pt idx="315">
                  <c:v>98.8</c:v>
                </c:pt>
                <c:pt idx="316">
                  <c:v>76.099999999999994</c:v>
                </c:pt>
                <c:pt idx="317">
                  <c:v>80.400000000000006</c:v>
                </c:pt>
                <c:pt idx="318">
                  <c:v>64.099999999999994</c:v>
                </c:pt>
                <c:pt idx="319">
                  <c:v>59.4</c:v>
                </c:pt>
                <c:pt idx="320">
                  <c:v>94.2</c:v>
                </c:pt>
                <c:pt idx="321">
                  <c:v>67.8</c:v>
                </c:pt>
                <c:pt idx="322">
                  <c:v>96.1</c:v>
                </c:pt>
                <c:pt idx="323">
                  <c:v>70.2</c:v>
                </c:pt>
                <c:pt idx="324">
                  <c:v>84.2</c:v>
                </c:pt>
                <c:pt idx="325">
                  <c:v>75.400000000000006</c:v>
                </c:pt>
                <c:pt idx="326">
                  <c:v>41.7</c:v>
                </c:pt>
                <c:pt idx="327">
                  <c:v>23.1</c:v>
                </c:pt>
                <c:pt idx="328">
                  <c:v>50.3</c:v>
                </c:pt>
                <c:pt idx="329">
                  <c:v>100</c:v>
                </c:pt>
                <c:pt idx="330">
                  <c:v>52.2</c:v>
                </c:pt>
                <c:pt idx="331">
                  <c:v>100</c:v>
                </c:pt>
                <c:pt idx="332">
                  <c:v>71.2</c:v>
                </c:pt>
                <c:pt idx="333">
                  <c:v>72.3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93.1</c:v>
                </c:pt>
                <c:pt idx="338">
                  <c:v>67.7</c:v>
                </c:pt>
                <c:pt idx="339">
                  <c:v>77.900000000000006</c:v>
                </c:pt>
                <c:pt idx="340">
                  <c:v>80.3</c:v>
                </c:pt>
                <c:pt idx="341">
                  <c:v>44.3</c:v>
                </c:pt>
                <c:pt idx="342">
                  <c:v>54.7</c:v>
                </c:pt>
                <c:pt idx="343">
                  <c:v>85</c:v>
                </c:pt>
                <c:pt idx="344">
                  <c:v>81.7</c:v>
                </c:pt>
                <c:pt idx="345">
                  <c:v>71.599999999999994</c:v>
                </c:pt>
                <c:pt idx="346">
                  <c:v>73.7</c:v>
                </c:pt>
                <c:pt idx="347">
                  <c:v>77</c:v>
                </c:pt>
                <c:pt idx="348">
                  <c:v>72.3</c:v>
                </c:pt>
                <c:pt idx="349">
                  <c:v>100</c:v>
                </c:pt>
                <c:pt idx="350">
                  <c:v>54</c:v>
                </c:pt>
                <c:pt idx="351">
                  <c:v>70.400000000000006</c:v>
                </c:pt>
                <c:pt idx="352">
                  <c:v>47</c:v>
                </c:pt>
                <c:pt idx="353">
                  <c:v>48.7</c:v>
                </c:pt>
                <c:pt idx="354">
                  <c:v>47.6</c:v>
                </c:pt>
                <c:pt idx="355">
                  <c:v>81.099999999999994</c:v>
                </c:pt>
                <c:pt idx="356">
                  <c:v>100</c:v>
                </c:pt>
                <c:pt idx="357">
                  <c:v>81.900000000000006</c:v>
                </c:pt>
                <c:pt idx="358">
                  <c:v>56.3</c:v>
                </c:pt>
                <c:pt idx="359">
                  <c:v>100</c:v>
                </c:pt>
                <c:pt idx="360">
                  <c:v>81</c:v>
                </c:pt>
                <c:pt idx="361">
                  <c:v>84.9</c:v>
                </c:pt>
                <c:pt idx="362">
                  <c:v>67.900000000000006</c:v>
                </c:pt>
                <c:pt idx="363">
                  <c:v>56.9</c:v>
                </c:pt>
                <c:pt idx="364">
                  <c:v>45.9</c:v>
                </c:pt>
                <c:pt idx="365">
                  <c:v>76</c:v>
                </c:pt>
                <c:pt idx="366">
                  <c:v>94.8</c:v>
                </c:pt>
                <c:pt idx="367">
                  <c:v>99.3</c:v>
                </c:pt>
                <c:pt idx="368">
                  <c:v>71</c:v>
                </c:pt>
                <c:pt idx="369">
                  <c:v>70.900000000000006</c:v>
                </c:pt>
                <c:pt idx="370">
                  <c:v>59.8</c:v>
                </c:pt>
                <c:pt idx="371">
                  <c:v>36</c:v>
                </c:pt>
                <c:pt idx="372">
                  <c:v>68.400000000000006</c:v>
                </c:pt>
                <c:pt idx="373">
                  <c:v>72.900000000000006</c:v>
                </c:pt>
                <c:pt idx="374">
                  <c:v>57.3</c:v>
                </c:pt>
                <c:pt idx="375">
                  <c:v>50.3</c:v>
                </c:pt>
                <c:pt idx="376">
                  <c:v>65.7</c:v>
                </c:pt>
                <c:pt idx="377">
                  <c:v>67.900000000000006</c:v>
                </c:pt>
                <c:pt idx="378">
                  <c:v>63.6</c:v>
                </c:pt>
                <c:pt idx="379">
                  <c:v>32.9</c:v>
                </c:pt>
                <c:pt idx="380">
                  <c:v>67.7</c:v>
                </c:pt>
                <c:pt idx="381">
                  <c:v>100</c:v>
                </c:pt>
                <c:pt idx="382">
                  <c:v>96.8</c:v>
                </c:pt>
                <c:pt idx="383">
                  <c:v>71</c:v>
                </c:pt>
                <c:pt idx="384">
                  <c:v>59.8</c:v>
                </c:pt>
                <c:pt idx="385">
                  <c:v>64.2</c:v>
                </c:pt>
                <c:pt idx="386">
                  <c:v>45.2</c:v>
                </c:pt>
                <c:pt idx="387">
                  <c:v>82.9</c:v>
                </c:pt>
                <c:pt idx="388">
                  <c:v>73.2</c:v>
                </c:pt>
                <c:pt idx="389">
                  <c:v>79.599999999999994</c:v>
                </c:pt>
                <c:pt idx="390">
                  <c:v>73</c:v>
                </c:pt>
                <c:pt idx="391">
                  <c:v>72.599999999999994</c:v>
                </c:pt>
                <c:pt idx="392">
                  <c:v>45.2</c:v>
                </c:pt>
                <c:pt idx="393">
                  <c:v>51.8</c:v>
                </c:pt>
                <c:pt idx="394">
                  <c:v>92</c:v>
                </c:pt>
                <c:pt idx="395">
                  <c:v>77.8</c:v>
                </c:pt>
                <c:pt idx="396">
                  <c:v>97.2</c:v>
                </c:pt>
                <c:pt idx="397">
                  <c:v>71.900000000000006</c:v>
                </c:pt>
                <c:pt idx="398">
                  <c:v>69.099999999999994</c:v>
                </c:pt>
                <c:pt idx="399">
                  <c:v>59.6</c:v>
                </c:pt>
                <c:pt idx="400">
                  <c:v>60.4</c:v>
                </c:pt>
                <c:pt idx="401">
                  <c:v>48.3</c:v>
                </c:pt>
                <c:pt idx="402">
                  <c:v>50.1</c:v>
                </c:pt>
                <c:pt idx="403">
                  <c:v>74.900000000000006</c:v>
                </c:pt>
                <c:pt idx="404">
                  <c:v>85.6</c:v>
                </c:pt>
                <c:pt idx="405">
                  <c:v>65.400000000000006</c:v>
                </c:pt>
                <c:pt idx="406">
                  <c:v>82.4</c:v>
                </c:pt>
                <c:pt idx="407">
                  <c:v>67.3</c:v>
                </c:pt>
                <c:pt idx="408">
                  <c:v>34.299999999999997</c:v>
                </c:pt>
                <c:pt idx="409">
                  <c:v>53</c:v>
                </c:pt>
                <c:pt idx="410">
                  <c:v>78</c:v>
                </c:pt>
                <c:pt idx="411">
                  <c:v>58.2</c:v>
                </c:pt>
                <c:pt idx="412">
                  <c:v>73.7</c:v>
                </c:pt>
                <c:pt idx="413">
                  <c:v>60.3</c:v>
                </c:pt>
                <c:pt idx="414">
                  <c:v>78.7</c:v>
                </c:pt>
                <c:pt idx="415">
                  <c:v>68.3</c:v>
                </c:pt>
                <c:pt idx="416">
                  <c:v>49.9</c:v>
                </c:pt>
                <c:pt idx="417">
                  <c:v>100</c:v>
                </c:pt>
                <c:pt idx="418">
                  <c:v>54.7</c:v>
                </c:pt>
                <c:pt idx="419">
                  <c:v>58.7</c:v>
                </c:pt>
                <c:pt idx="420">
                  <c:v>70.8</c:v>
                </c:pt>
                <c:pt idx="421">
                  <c:v>87.1</c:v>
                </c:pt>
                <c:pt idx="422">
                  <c:v>29.5</c:v>
                </c:pt>
                <c:pt idx="423">
                  <c:v>53.2</c:v>
                </c:pt>
                <c:pt idx="424">
                  <c:v>73</c:v>
                </c:pt>
                <c:pt idx="425">
                  <c:v>71.099999999999994</c:v>
                </c:pt>
                <c:pt idx="426">
                  <c:v>80.900000000000006</c:v>
                </c:pt>
                <c:pt idx="427">
                  <c:v>75.099999999999994</c:v>
                </c:pt>
                <c:pt idx="428">
                  <c:v>52.4</c:v>
                </c:pt>
                <c:pt idx="429">
                  <c:v>67.599999999999994</c:v>
                </c:pt>
                <c:pt idx="430">
                  <c:v>35.700000000000003</c:v>
                </c:pt>
                <c:pt idx="431">
                  <c:v>29.9</c:v>
                </c:pt>
                <c:pt idx="432">
                  <c:v>70.7</c:v>
                </c:pt>
                <c:pt idx="433">
                  <c:v>89.3</c:v>
                </c:pt>
                <c:pt idx="434">
                  <c:v>26.2</c:v>
                </c:pt>
                <c:pt idx="435">
                  <c:v>58.3</c:v>
                </c:pt>
                <c:pt idx="436">
                  <c:v>78.400000000000006</c:v>
                </c:pt>
                <c:pt idx="437">
                  <c:v>100</c:v>
                </c:pt>
                <c:pt idx="438">
                  <c:v>66.8</c:v>
                </c:pt>
                <c:pt idx="439">
                  <c:v>63.8</c:v>
                </c:pt>
                <c:pt idx="440">
                  <c:v>76.099999999999994</c:v>
                </c:pt>
                <c:pt idx="441">
                  <c:v>82.7</c:v>
                </c:pt>
                <c:pt idx="442">
                  <c:v>65</c:v>
                </c:pt>
                <c:pt idx="443">
                  <c:v>66.8</c:v>
                </c:pt>
                <c:pt idx="444">
                  <c:v>64.900000000000006</c:v>
                </c:pt>
                <c:pt idx="445">
                  <c:v>63.1</c:v>
                </c:pt>
                <c:pt idx="446">
                  <c:v>56.3</c:v>
                </c:pt>
                <c:pt idx="447">
                  <c:v>93.6</c:v>
                </c:pt>
                <c:pt idx="448">
                  <c:v>91.9</c:v>
                </c:pt>
                <c:pt idx="449">
                  <c:v>74</c:v>
                </c:pt>
                <c:pt idx="450">
                  <c:v>62.7</c:v>
                </c:pt>
                <c:pt idx="451">
                  <c:v>58.6</c:v>
                </c:pt>
                <c:pt idx="452">
                  <c:v>89.3</c:v>
                </c:pt>
                <c:pt idx="453">
                  <c:v>63.4</c:v>
                </c:pt>
                <c:pt idx="454">
                  <c:v>46.7</c:v>
                </c:pt>
                <c:pt idx="455">
                  <c:v>100</c:v>
                </c:pt>
                <c:pt idx="456">
                  <c:v>68.7</c:v>
                </c:pt>
                <c:pt idx="457">
                  <c:v>58.9</c:v>
                </c:pt>
                <c:pt idx="458">
                  <c:v>59</c:v>
                </c:pt>
                <c:pt idx="459">
                  <c:v>77.900000000000006</c:v>
                </c:pt>
                <c:pt idx="460">
                  <c:v>72.3</c:v>
                </c:pt>
                <c:pt idx="461">
                  <c:v>49.7</c:v>
                </c:pt>
                <c:pt idx="462">
                  <c:v>80.900000000000006</c:v>
                </c:pt>
                <c:pt idx="463">
                  <c:v>44.5</c:v>
                </c:pt>
                <c:pt idx="464">
                  <c:v>85.3</c:v>
                </c:pt>
                <c:pt idx="465">
                  <c:v>83.2</c:v>
                </c:pt>
                <c:pt idx="466">
                  <c:v>59.7</c:v>
                </c:pt>
                <c:pt idx="467">
                  <c:v>98.1</c:v>
                </c:pt>
                <c:pt idx="468">
                  <c:v>66.8</c:v>
                </c:pt>
                <c:pt idx="469">
                  <c:v>96.1</c:v>
                </c:pt>
                <c:pt idx="470">
                  <c:v>60.4</c:v>
                </c:pt>
                <c:pt idx="471">
                  <c:v>33.799999999999997</c:v>
                </c:pt>
                <c:pt idx="472">
                  <c:v>56.1</c:v>
                </c:pt>
                <c:pt idx="473">
                  <c:v>80.599999999999994</c:v>
                </c:pt>
                <c:pt idx="474">
                  <c:v>52.6</c:v>
                </c:pt>
                <c:pt idx="475">
                  <c:v>52.1</c:v>
                </c:pt>
                <c:pt idx="476">
                  <c:v>39.9</c:v>
                </c:pt>
                <c:pt idx="477">
                  <c:v>84</c:v>
                </c:pt>
                <c:pt idx="478">
                  <c:v>97.7</c:v>
                </c:pt>
                <c:pt idx="479">
                  <c:v>43.3</c:v>
                </c:pt>
                <c:pt idx="480">
                  <c:v>55.9</c:v>
                </c:pt>
                <c:pt idx="481">
                  <c:v>84.6</c:v>
                </c:pt>
                <c:pt idx="482">
                  <c:v>67</c:v>
                </c:pt>
                <c:pt idx="483">
                  <c:v>76</c:v>
                </c:pt>
                <c:pt idx="484">
                  <c:v>56.9</c:v>
                </c:pt>
                <c:pt idx="485">
                  <c:v>77.5</c:v>
                </c:pt>
                <c:pt idx="486">
                  <c:v>69.400000000000006</c:v>
                </c:pt>
                <c:pt idx="487">
                  <c:v>94.6</c:v>
                </c:pt>
                <c:pt idx="488">
                  <c:v>93.4</c:v>
                </c:pt>
                <c:pt idx="489">
                  <c:v>100</c:v>
                </c:pt>
                <c:pt idx="490">
                  <c:v>63.6</c:v>
                </c:pt>
                <c:pt idx="491">
                  <c:v>53</c:v>
                </c:pt>
                <c:pt idx="492">
                  <c:v>67.8</c:v>
                </c:pt>
                <c:pt idx="493">
                  <c:v>73.900000000000006</c:v>
                </c:pt>
                <c:pt idx="494">
                  <c:v>66.5</c:v>
                </c:pt>
                <c:pt idx="495">
                  <c:v>49.9</c:v>
                </c:pt>
                <c:pt idx="496">
                  <c:v>73.900000000000006</c:v>
                </c:pt>
                <c:pt idx="497">
                  <c:v>80.3</c:v>
                </c:pt>
                <c:pt idx="498">
                  <c:v>71.7</c:v>
                </c:pt>
                <c:pt idx="499">
                  <c:v>83.3</c:v>
                </c:pt>
                <c:pt idx="500">
                  <c:v>84.5</c:v>
                </c:pt>
                <c:pt idx="501">
                  <c:v>74.900000000000006</c:v>
                </c:pt>
                <c:pt idx="502">
                  <c:v>34</c:v>
                </c:pt>
                <c:pt idx="503">
                  <c:v>63</c:v>
                </c:pt>
                <c:pt idx="504">
                  <c:v>77.900000000000006</c:v>
                </c:pt>
                <c:pt idx="505">
                  <c:v>72.900000000000006</c:v>
                </c:pt>
                <c:pt idx="506">
                  <c:v>53.2</c:v>
                </c:pt>
                <c:pt idx="507">
                  <c:v>57.3</c:v>
                </c:pt>
                <c:pt idx="508">
                  <c:v>76.599999999999994</c:v>
                </c:pt>
                <c:pt idx="509">
                  <c:v>64.599999999999994</c:v>
                </c:pt>
                <c:pt idx="510">
                  <c:v>51.1</c:v>
                </c:pt>
                <c:pt idx="511">
                  <c:v>63</c:v>
                </c:pt>
                <c:pt idx="512">
                  <c:v>61.6</c:v>
                </c:pt>
                <c:pt idx="513">
                  <c:v>62.5</c:v>
                </c:pt>
                <c:pt idx="514">
                  <c:v>87.1</c:v>
                </c:pt>
                <c:pt idx="515">
                  <c:v>82.5</c:v>
                </c:pt>
                <c:pt idx="516">
                  <c:v>80.900000000000006</c:v>
                </c:pt>
                <c:pt idx="517">
                  <c:v>100</c:v>
                </c:pt>
                <c:pt idx="518">
                  <c:v>79.599999999999994</c:v>
                </c:pt>
                <c:pt idx="519">
                  <c:v>71.2</c:v>
                </c:pt>
                <c:pt idx="520">
                  <c:v>62.7</c:v>
                </c:pt>
                <c:pt idx="521">
                  <c:v>64.2</c:v>
                </c:pt>
                <c:pt idx="522">
                  <c:v>44.1</c:v>
                </c:pt>
                <c:pt idx="523">
                  <c:v>61.7</c:v>
                </c:pt>
                <c:pt idx="524">
                  <c:v>39.9</c:v>
                </c:pt>
                <c:pt idx="525">
                  <c:v>84.1</c:v>
                </c:pt>
                <c:pt idx="526">
                  <c:v>40.700000000000003</c:v>
                </c:pt>
                <c:pt idx="527">
                  <c:v>81.8</c:v>
                </c:pt>
                <c:pt idx="528">
                  <c:v>77</c:v>
                </c:pt>
                <c:pt idx="529">
                  <c:v>65.7</c:v>
                </c:pt>
                <c:pt idx="530">
                  <c:v>80.900000000000006</c:v>
                </c:pt>
                <c:pt idx="531">
                  <c:v>47.4</c:v>
                </c:pt>
                <c:pt idx="532">
                  <c:v>83</c:v>
                </c:pt>
                <c:pt idx="533">
                  <c:v>54.2</c:v>
                </c:pt>
                <c:pt idx="534">
                  <c:v>82.5</c:v>
                </c:pt>
                <c:pt idx="535">
                  <c:v>85</c:v>
                </c:pt>
                <c:pt idx="536">
                  <c:v>40.4</c:v>
                </c:pt>
                <c:pt idx="537">
                  <c:v>58.9</c:v>
                </c:pt>
                <c:pt idx="538">
                  <c:v>67.5</c:v>
                </c:pt>
                <c:pt idx="539">
                  <c:v>81</c:v>
                </c:pt>
                <c:pt idx="540">
                  <c:v>74.7</c:v>
                </c:pt>
                <c:pt idx="541">
                  <c:v>67.400000000000006</c:v>
                </c:pt>
                <c:pt idx="542">
                  <c:v>72.2</c:v>
                </c:pt>
                <c:pt idx="543">
                  <c:v>77.099999999999994</c:v>
                </c:pt>
                <c:pt idx="544">
                  <c:v>87.9</c:v>
                </c:pt>
                <c:pt idx="545">
                  <c:v>54.1</c:v>
                </c:pt>
                <c:pt idx="546">
                  <c:v>62.9</c:v>
                </c:pt>
                <c:pt idx="547">
                  <c:v>95.6</c:v>
                </c:pt>
                <c:pt idx="548">
                  <c:v>67.099999999999994</c:v>
                </c:pt>
                <c:pt idx="549">
                  <c:v>51.5</c:v>
                </c:pt>
                <c:pt idx="550">
                  <c:v>97.9</c:v>
                </c:pt>
                <c:pt idx="551">
                  <c:v>67</c:v>
                </c:pt>
                <c:pt idx="552">
                  <c:v>31.5</c:v>
                </c:pt>
                <c:pt idx="553">
                  <c:v>88</c:v>
                </c:pt>
                <c:pt idx="554">
                  <c:v>53.4</c:v>
                </c:pt>
                <c:pt idx="555">
                  <c:v>83.4</c:v>
                </c:pt>
                <c:pt idx="556">
                  <c:v>79</c:v>
                </c:pt>
                <c:pt idx="557">
                  <c:v>69.900000000000006</c:v>
                </c:pt>
                <c:pt idx="558">
                  <c:v>60.1</c:v>
                </c:pt>
                <c:pt idx="559">
                  <c:v>70.3</c:v>
                </c:pt>
                <c:pt idx="560">
                  <c:v>79.8</c:v>
                </c:pt>
                <c:pt idx="561">
                  <c:v>66.599999999999994</c:v>
                </c:pt>
                <c:pt idx="562">
                  <c:v>91.7</c:v>
                </c:pt>
                <c:pt idx="563">
                  <c:v>70.099999999999994</c:v>
                </c:pt>
                <c:pt idx="564">
                  <c:v>61.5</c:v>
                </c:pt>
                <c:pt idx="565">
                  <c:v>79.3</c:v>
                </c:pt>
                <c:pt idx="566">
                  <c:v>63.9</c:v>
                </c:pt>
                <c:pt idx="567">
                  <c:v>93.1</c:v>
                </c:pt>
                <c:pt idx="568">
                  <c:v>89.8</c:v>
                </c:pt>
                <c:pt idx="569">
                  <c:v>100</c:v>
                </c:pt>
                <c:pt idx="570">
                  <c:v>61.8</c:v>
                </c:pt>
                <c:pt idx="571">
                  <c:v>51.5</c:v>
                </c:pt>
                <c:pt idx="572">
                  <c:v>60.4</c:v>
                </c:pt>
                <c:pt idx="573">
                  <c:v>67.2</c:v>
                </c:pt>
                <c:pt idx="574">
                  <c:v>89.6</c:v>
                </c:pt>
                <c:pt idx="575">
                  <c:v>48.3</c:v>
                </c:pt>
                <c:pt idx="576">
                  <c:v>61.7</c:v>
                </c:pt>
                <c:pt idx="577">
                  <c:v>44.4</c:v>
                </c:pt>
                <c:pt idx="578">
                  <c:v>77.2</c:v>
                </c:pt>
                <c:pt idx="579">
                  <c:v>100</c:v>
                </c:pt>
                <c:pt idx="580">
                  <c:v>73</c:v>
                </c:pt>
                <c:pt idx="581">
                  <c:v>68.5</c:v>
                </c:pt>
                <c:pt idx="582">
                  <c:v>61</c:v>
                </c:pt>
                <c:pt idx="583">
                  <c:v>70.5</c:v>
                </c:pt>
                <c:pt idx="584">
                  <c:v>52.5</c:v>
                </c:pt>
                <c:pt idx="585">
                  <c:v>62.8</c:v>
                </c:pt>
                <c:pt idx="586">
                  <c:v>83.5</c:v>
                </c:pt>
                <c:pt idx="587">
                  <c:v>71.400000000000006</c:v>
                </c:pt>
                <c:pt idx="588">
                  <c:v>61.5</c:v>
                </c:pt>
                <c:pt idx="589">
                  <c:v>75.400000000000006</c:v>
                </c:pt>
                <c:pt idx="590">
                  <c:v>42</c:v>
                </c:pt>
                <c:pt idx="591">
                  <c:v>64</c:v>
                </c:pt>
                <c:pt idx="592">
                  <c:v>60.1</c:v>
                </c:pt>
                <c:pt idx="593">
                  <c:v>34.700000000000003</c:v>
                </c:pt>
                <c:pt idx="594">
                  <c:v>88</c:v>
                </c:pt>
                <c:pt idx="595">
                  <c:v>100</c:v>
                </c:pt>
                <c:pt idx="596">
                  <c:v>66.099999999999994</c:v>
                </c:pt>
                <c:pt idx="597">
                  <c:v>95.5</c:v>
                </c:pt>
                <c:pt idx="598">
                  <c:v>86.4</c:v>
                </c:pt>
                <c:pt idx="599">
                  <c:v>77.3</c:v>
                </c:pt>
                <c:pt idx="600">
                  <c:v>90.2</c:v>
                </c:pt>
                <c:pt idx="601">
                  <c:v>80.2</c:v>
                </c:pt>
                <c:pt idx="602">
                  <c:v>72.900000000000006</c:v>
                </c:pt>
                <c:pt idx="603">
                  <c:v>35.799999999999997</c:v>
                </c:pt>
                <c:pt idx="604">
                  <c:v>72.8</c:v>
                </c:pt>
                <c:pt idx="605">
                  <c:v>67.599999999999994</c:v>
                </c:pt>
                <c:pt idx="606">
                  <c:v>93.1</c:v>
                </c:pt>
                <c:pt idx="607">
                  <c:v>57.5</c:v>
                </c:pt>
                <c:pt idx="608">
                  <c:v>61.1</c:v>
                </c:pt>
                <c:pt idx="609">
                  <c:v>77.400000000000006</c:v>
                </c:pt>
                <c:pt idx="610">
                  <c:v>69.599999999999994</c:v>
                </c:pt>
                <c:pt idx="611">
                  <c:v>100</c:v>
                </c:pt>
                <c:pt idx="612">
                  <c:v>69.3</c:v>
                </c:pt>
                <c:pt idx="613">
                  <c:v>85.7</c:v>
                </c:pt>
                <c:pt idx="614">
                  <c:v>53.9</c:v>
                </c:pt>
                <c:pt idx="615">
                  <c:v>43.7</c:v>
                </c:pt>
                <c:pt idx="616">
                  <c:v>79.3</c:v>
                </c:pt>
                <c:pt idx="617">
                  <c:v>71.3</c:v>
                </c:pt>
                <c:pt idx="618">
                  <c:v>61.4</c:v>
                </c:pt>
                <c:pt idx="619">
                  <c:v>45.1</c:v>
                </c:pt>
                <c:pt idx="620">
                  <c:v>39.799999999999997</c:v>
                </c:pt>
                <c:pt idx="621">
                  <c:v>70.7</c:v>
                </c:pt>
                <c:pt idx="622">
                  <c:v>35.6</c:v>
                </c:pt>
                <c:pt idx="623">
                  <c:v>93</c:v>
                </c:pt>
                <c:pt idx="624">
                  <c:v>83.2</c:v>
                </c:pt>
                <c:pt idx="625">
                  <c:v>46.6</c:v>
                </c:pt>
                <c:pt idx="626">
                  <c:v>70.8</c:v>
                </c:pt>
                <c:pt idx="627">
                  <c:v>78.3</c:v>
                </c:pt>
                <c:pt idx="628">
                  <c:v>70.7</c:v>
                </c:pt>
                <c:pt idx="629">
                  <c:v>82.6</c:v>
                </c:pt>
                <c:pt idx="630">
                  <c:v>50.3</c:v>
                </c:pt>
                <c:pt idx="631">
                  <c:v>80.900000000000006</c:v>
                </c:pt>
                <c:pt idx="632">
                  <c:v>75.400000000000006</c:v>
                </c:pt>
                <c:pt idx="633">
                  <c:v>83.7</c:v>
                </c:pt>
                <c:pt idx="634">
                  <c:v>76.8</c:v>
                </c:pt>
                <c:pt idx="635">
                  <c:v>45.8</c:v>
                </c:pt>
                <c:pt idx="636">
                  <c:v>58.4</c:v>
                </c:pt>
                <c:pt idx="637">
                  <c:v>70.3</c:v>
                </c:pt>
                <c:pt idx="638">
                  <c:v>99.4</c:v>
                </c:pt>
                <c:pt idx="639">
                  <c:v>62.9</c:v>
                </c:pt>
                <c:pt idx="640">
                  <c:v>98</c:v>
                </c:pt>
                <c:pt idx="641">
                  <c:v>74.7</c:v>
                </c:pt>
                <c:pt idx="642">
                  <c:v>50.4</c:v>
                </c:pt>
                <c:pt idx="643">
                  <c:v>49.4</c:v>
                </c:pt>
                <c:pt idx="644">
                  <c:v>35.299999999999997</c:v>
                </c:pt>
                <c:pt idx="645">
                  <c:v>46.3</c:v>
                </c:pt>
                <c:pt idx="646">
                  <c:v>68.400000000000006</c:v>
                </c:pt>
                <c:pt idx="647">
                  <c:v>84.2</c:v>
                </c:pt>
                <c:pt idx="648">
                  <c:v>54.6</c:v>
                </c:pt>
                <c:pt idx="649">
                  <c:v>88</c:v>
                </c:pt>
                <c:pt idx="650">
                  <c:v>61.5</c:v>
                </c:pt>
                <c:pt idx="651">
                  <c:v>75.7</c:v>
                </c:pt>
                <c:pt idx="652">
                  <c:v>100</c:v>
                </c:pt>
                <c:pt idx="653">
                  <c:v>82.6</c:v>
                </c:pt>
                <c:pt idx="654">
                  <c:v>71.5</c:v>
                </c:pt>
                <c:pt idx="655">
                  <c:v>57.6</c:v>
                </c:pt>
                <c:pt idx="656">
                  <c:v>36.1</c:v>
                </c:pt>
                <c:pt idx="657">
                  <c:v>67.400000000000006</c:v>
                </c:pt>
                <c:pt idx="658">
                  <c:v>74.8</c:v>
                </c:pt>
                <c:pt idx="659">
                  <c:v>73.599999999999994</c:v>
                </c:pt>
                <c:pt idx="660">
                  <c:v>79.5</c:v>
                </c:pt>
                <c:pt idx="661">
                  <c:v>62.5</c:v>
                </c:pt>
                <c:pt idx="662">
                  <c:v>76.3</c:v>
                </c:pt>
                <c:pt idx="663">
                  <c:v>75.599999999999994</c:v>
                </c:pt>
                <c:pt idx="664">
                  <c:v>64.400000000000006</c:v>
                </c:pt>
                <c:pt idx="665">
                  <c:v>75.3</c:v>
                </c:pt>
                <c:pt idx="666">
                  <c:v>50.4</c:v>
                </c:pt>
                <c:pt idx="667">
                  <c:v>100</c:v>
                </c:pt>
                <c:pt idx="668">
                  <c:v>76.400000000000006</c:v>
                </c:pt>
                <c:pt idx="669">
                  <c:v>69.900000000000006</c:v>
                </c:pt>
                <c:pt idx="670">
                  <c:v>88.9</c:v>
                </c:pt>
                <c:pt idx="671">
                  <c:v>70.400000000000006</c:v>
                </c:pt>
                <c:pt idx="672">
                  <c:v>69.400000000000006</c:v>
                </c:pt>
                <c:pt idx="673">
                  <c:v>84.9</c:v>
                </c:pt>
                <c:pt idx="674">
                  <c:v>63.6</c:v>
                </c:pt>
                <c:pt idx="675">
                  <c:v>82.2</c:v>
                </c:pt>
                <c:pt idx="676">
                  <c:v>37.4</c:v>
                </c:pt>
                <c:pt idx="677">
                  <c:v>73.8</c:v>
                </c:pt>
                <c:pt idx="678">
                  <c:v>53.4</c:v>
                </c:pt>
                <c:pt idx="679">
                  <c:v>64.2</c:v>
                </c:pt>
                <c:pt idx="680">
                  <c:v>70.400000000000006</c:v>
                </c:pt>
                <c:pt idx="681">
                  <c:v>51.5</c:v>
                </c:pt>
                <c:pt idx="682">
                  <c:v>53.4</c:v>
                </c:pt>
                <c:pt idx="683">
                  <c:v>77.2</c:v>
                </c:pt>
                <c:pt idx="684">
                  <c:v>59.8</c:v>
                </c:pt>
                <c:pt idx="685">
                  <c:v>55.4</c:v>
                </c:pt>
                <c:pt idx="686">
                  <c:v>69.900000000000006</c:v>
                </c:pt>
                <c:pt idx="687">
                  <c:v>71.599999999999994</c:v>
                </c:pt>
                <c:pt idx="688">
                  <c:v>92.9</c:v>
                </c:pt>
                <c:pt idx="689">
                  <c:v>72.400000000000006</c:v>
                </c:pt>
                <c:pt idx="690">
                  <c:v>70.5</c:v>
                </c:pt>
                <c:pt idx="691">
                  <c:v>100</c:v>
                </c:pt>
                <c:pt idx="692">
                  <c:v>37.4</c:v>
                </c:pt>
                <c:pt idx="693">
                  <c:v>88.7</c:v>
                </c:pt>
                <c:pt idx="694">
                  <c:v>88.6</c:v>
                </c:pt>
                <c:pt idx="695">
                  <c:v>68.5</c:v>
                </c:pt>
                <c:pt idx="696">
                  <c:v>100</c:v>
                </c:pt>
                <c:pt idx="697">
                  <c:v>66.900000000000006</c:v>
                </c:pt>
                <c:pt idx="698">
                  <c:v>71.5</c:v>
                </c:pt>
                <c:pt idx="699">
                  <c:v>77.8</c:v>
                </c:pt>
                <c:pt idx="700">
                  <c:v>67.7</c:v>
                </c:pt>
                <c:pt idx="701">
                  <c:v>96.4</c:v>
                </c:pt>
                <c:pt idx="702">
                  <c:v>83.1</c:v>
                </c:pt>
                <c:pt idx="703">
                  <c:v>37.9</c:v>
                </c:pt>
                <c:pt idx="704">
                  <c:v>76.3</c:v>
                </c:pt>
                <c:pt idx="705">
                  <c:v>52.6</c:v>
                </c:pt>
                <c:pt idx="706">
                  <c:v>83.6</c:v>
                </c:pt>
                <c:pt idx="707">
                  <c:v>92</c:v>
                </c:pt>
                <c:pt idx="708">
                  <c:v>53.2</c:v>
                </c:pt>
                <c:pt idx="709">
                  <c:v>56.4</c:v>
                </c:pt>
                <c:pt idx="710">
                  <c:v>58.1</c:v>
                </c:pt>
                <c:pt idx="711">
                  <c:v>70.900000000000006</c:v>
                </c:pt>
                <c:pt idx="712">
                  <c:v>98.7</c:v>
                </c:pt>
                <c:pt idx="713">
                  <c:v>83.3</c:v>
                </c:pt>
                <c:pt idx="714">
                  <c:v>80.599999999999994</c:v>
                </c:pt>
                <c:pt idx="715">
                  <c:v>91.3</c:v>
                </c:pt>
                <c:pt idx="716">
                  <c:v>63.5</c:v>
                </c:pt>
                <c:pt idx="717">
                  <c:v>66.3</c:v>
                </c:pt>
                <c:pt idx="718">
                  <c:v>49.9</c:v>
                </c:pt>
                <c:pt idx="719">
                  <c:v>68.900000000000006</c:v>
                </c:pt>
                <c:pt idx="720">
                  <c:v>94.2</c:v>
                </c:pt>
                <c:pt idx="721">
                  <c:v>100</c:v>
                </c:pt>
                <c:pt idx="722">
                  <c:v>58.6</c:v>
                </c:pt>
                <c:pt idx="723">
                  <c:v>53.2</c:v>
                </c:pt>
                <c:pt idx="724">
                  <c:v>70.5</c:v>
                </c:pt>
                <c:pt idx="725">
                  <c:v>64</c:v>
                </c:pt>
                <c:pt idx="726">
                  <c:v>77.400000000000006</c:v>
                </c:pt>
                <c:pt idx="727">
                  <c:v>57.4</c:v>
                </c:pt>
                <c:pt idx="728">
                  <c:v>59.9</c:v>
                </c:pt>
                <c:pt idx="729">
                  <c:v>66.7</c:v>
                </c:pt>
                <c:pt idx="730">
                  <c:v>58.4</c:v>
                </c:pt>
                <c:pt idx="731">
                  <c:v>63.6</c:v>
                </c:pt>
                <c:pt idx="732">
                  <c:v>62.6</c:v>
                </c:pt>
                <c:pt idx="733">
                  <c:v>70.599999999999994</c:v>
                </c:pt>
                <c:pt idx="734">
                  <c:v>75.2</c:v>
                </c:pt>
                <c:pt idx="735">
                  <c:v>50.1</c:v>
                </c:pt>
                <c:pt idx="736">
                  <c:v>72.8</c:v>
                </c:pt>
                <c:pt idx="737">
                  <c:v>72.7</c:v>
                </c:pt>
                <c:pt idx="738">
                  <c:v>76</c:v>
                </c:pt>
                <c:pt idx="739">
                  <c:v>74.099999999999994</c:v>
                </c:pt>
                <c:pt idx="740">
                  <c:v>79</c:v>
                </c:pt>
                <c:pt idx="741">
                  <c:v>51.3</c:v>
                </c:pt>
                <c:pt idx="742">
                  <c:v>71</c:v>
                </c:pt>
                <c:pt idx="743">
                  <c:v>76.400000000000006</c:v>
                </c:pt>
                <c:pt idx="744">
                  <c:v>52.6</c:v>
                </c:pt>
                <c:pt idx="745">
                  <c:v>74</c:v>
                </c:pt>
                <c:pt idx="746">
                  <c:v>42.6</c:v>
                </c:pt>
                <c:pt idx="747">
                  <c:v>49.8</c:v>
                </c:pt>
                <c:pt idx="748">
                  <c:v>45.7</c:v>
                </c:pt>
                <c:pt idx="749">
                  <c:v>77.2</c:v>
                </c:pt>
                <c:pt idx="750">
                  <c:v>98.5</c:v>
                </c:pt>
                <c:pt idx="751">
                  <c:v>96.2</c:v>
                </c:pt>
                <c:pt idx="752">
                  <c:v>71.3</c:v>
                </c:pt>
                <c:pt idx="753">
                  <c:v>59.2</c:v>
                </c:pt>
                <c:pt idx="754">
                  <c:v>51.8</c:v>
                </c:pt>
                <c:pt idx="755">
                  <c:v>59.3</c:v>
                </c:pt>
                <c:pt idx="756">
                  <c:v>58.5</c:v>
                </c:pt>
                <c:pt idx="757">
                  <c:v>44.5</c:v>
                </c:pt>
                <c:pt idx="758">
                  <c:v>75.400000000000006</c:v>
                </c:pt>
                <c:pt idx="759">
                  <c:v>54.9</c:v>
                </c:pt>
                <c:pt idx="760">
                  <c:v>30.2</c:v>
                </c:pt>
                <c:pt idx="761">
                  <c:v>71.8</c:v>
                </c:pt>
                <c:pt idx="762">
                  <c:v>51.8</c:v>
                </c:pt>
                <c:pt idx="763">
                  <c:v>59.5</c:v>
                </c:pt>
                <c:pt idx="764">
                  <c:v>96.6</c:v>
                </c:pt>
                <c:pt idx="765">
                  <c:v>44.1</c:v>
                </c:pt>
                <c:pt idx="766">
                  <c:v>30.5</c:v>
                </c:pt>
                <c:pt idx="767">
                  <c:v>63.7</c:v>
                </c:pt>
                <c:pt idx="768">
                  <c:v>74</c:v>
                </c:pt>
                <c:pt idx="769">
                  <c:v>98.8</c:v>
                </c:pt>
                <c:pt idx="770">
                  <c:v>53</c:v>
                </c:pt>
                <c:pt idx="771">
                  <c:v>84.6</c:v>
                </c:pt>
                <c:pt idx="772">
                  <c:v>73</c:v>
                </c:pt>
                <c:pt idx="773">
                  <c:v>57.1</c:v>
                </c:pt>
                <c:pt idx="774">
                  <c:v>100</c:v>
                </c:pt>
                <c:pt idx="775">
                  <c:v>36.200000000000003</c:v>
                </c:pt>
                <c:pt idx="776">
                  <c:v>65.599999999999994</c:v>
                </c:pt>
                <c:pt idx="777">
                  <c:v>87.5</c:v>
                </c:pt>
                <c:pt idx="778">
                  <c:v>100</c:v>
                </c:pt>
                <c:pt idx="779">
                  <c:v>85.6</c:v>
                </c:pt>
                <c:pt idx="780">
                  <c:v>89.4</c:v>
                </c:pt>
                <c:pt idx="781">
                  <c:v>66.900000000000006</c:v>
                </c:pt>
                <c:pt idx="782">
                  <c:v>56</c:v>
                </c:pt>
                <c:pt idx="783">
                  <c:v>77.900000000000006</c:v>
                </c:pt>
                <c:pt idx="784">
                  <c:v>91.3</c:v>
                </c:pt>
                <c:pt idx="785">
                  <c:v>68.400000000000006</c:v>
                </c:pt>
                <c:pt idx="786">
                  <c:v>85.3</c:v>
                </c:pt>
                <c:pt idx="787">
                  <c:v>64.400000000000006</c:v>
                </c:pt>
                <c:pt idx="788">
                  <c:v>82.8</c:v>
                </c:pt>
                <c:pt idx="789">
                  <c:v>78</c:v>
                </c:pt>
                <c:pt idx="790">
                  <c:v>31.5</c:v>
                </c:pt>
                <c:pt idx="791">
                  <c:v>92.3</c:v>
                </c:pt>
                <c:pt idx="792">
                  <c:v>50.1</c:v>
                </c:pt>
                <c:pt idx="793">
                  <c:v>49.4</c:v>
                </c:pt>
                <c:pt idx="794">
                  <c:v>80.3</c:v>
                </c:pt>
                <c:pt idx="795">
                  <c:v>89.7</c:v>
                </c:pt>
                <c:pt idx="796">
                  <c:v>33.6</c:v>
                </c:pt>
                <c:pt idx="797">
                  <c:v>100</c:v>
                </c:pt>
                <c:pt idx="798">
                  <c:v>90.6</c:v>
                </c:pt>
                <c:pt idx="799">
                  <c:v>66.3</c:v>
                </c:pt>
                <c:pt idx="800">
                  <c:v>86.1</c:v>
                </c:pt>
                <c:pt idx="801">
                  <c:v>65.5</c:v>
                </c:pt>
                <c:pt idx="802">
                  <c:v>82.9</c:v>
                </c:pt>
                <c:pt idx="803">
                  <c:v>76.3</c:v>
                </c:pt>
                <c:pt idx="804">
                  <c:v>59</c:v>
                </c:pt>
                <c:pt idx="805">
                  <c:v>76.099999999999994</c:v>
                </c:pt>
                <c:pt idx="806">
                  <c:v>40.299999999999997</c:v>
                </c:pt>
                <c:pt idx="807">
                  <c:v>65.2</c:v>
                </c:pt>
                <c:pt idx="808">
                  <c:v>43.9</c:v>
                </c:pt>
                <c:pt idx="809">
                  <c:v>89.5</c:v>
                </c:pt>
                <c:pt idx="810">
                  <c:v>80.7</c:v>
                </c:pt>
                <c:pt idx="811">
                  <c:v>53</c:v>
                </c:pt>
                <c:pt idx="812">
                  <c:v>70.599999999999994</c:v>
                </c:pt>
                <c:pt idx="813">
                  <c:v>65.5</c:v>
                </c:pt>
                <c:pt idx="814">
                  <c:v>75.099999999999994</c:v>
                </c:pt>
                <c:pt idx="815">
                  <c:v>43.5</c:v>
                </c:pt>
                <c:pt idx="816">
                  <c:v>80.599999999999994</c:v>
                </c:pt>
                <c:pt idx="817">
                  <c:v>88.2</c:v>
                </c:pt>
                <c:pt idx="818">
                  <c:v>48.5</c:v>
                </c:pt>
                <c:pt idx="819">
                  <c:v>67.3</c:v>
                </c:pt>
                <c:pt idx="820">
                  <c:v>50.7</c:v>
                </c:pt>
                <c:pt idx="821">
                  <c:v>35.4</c:v>
                </c:pt>
                <c:pt idx="822">
                  <c:v>49.1</c:v>
                </c:pt>
                <c:pt idx="823">
                  <c:v>85.4</c:v>
                </c:pt>
                <c:pt idx="824">
                  <c:v>83.9</c:v>
                </c:pt>
                <c:pt idx="825">
                  <c:v>90.4</c:v>
                </c:pt>
                <c:pt idx="826">
                  <c:v>87.8</c:v>
                </c:pt>
                <c:pt idx="827">
                  <c:v>87.5</c:v>
                </c:pt>
                <c:pt idx="828">
                  <c:v>58.2</c:v>
                </c:pt>
                <c:pt idx="829">
                  <c:v>73.2</c:v>
                </c:pt>
                <c:pt idx="830">
                  <c:v>83.5</c:v>
                </c:pt>
                <c:pt idx="831">
                  <c:v>77.599999999999994</c:v>
                </c:pt>
                <c:pt idx="832">
                  <c:v>98.4</c:v>
                </c:pt>
                <c:pt idx="833">
                  <c:v>78.5</c:v>
                </c:pt>
                <c:pt idx="834">
                  <c:v>81.099999999999994</c:v>
                </c:pt>
                <c:pt idx="835">
                  <c:v>100</c:v>
                </c:pt>
                <c:pt idx="836">
                  <c:v>58.7</c:v>
                </c:pt>
                <c:pt idx="837">
                  <c:v>62.6</c:v>
                </c:pt>
                <c:pt idx="838">
                  <c:v>60.3</c:v>
                </c:pt>
                <c:pt idx="839">
                  <c:v>63.9</c:v>
                </c:pt>
                <c:pt idx="840">
                  <c:v>80</c:v>
                </c:pt>
                <c:pt idx="841">
                  <c:v>62.6</c:v>
                </c:pt>
                <c:pt idx="842">
                  <c:v>71.400000000000006</c:v>
                </c:pt>
                <c:pt idx="843">
                  <c:v>60.6</c:v>
                </c:pt>
                <c:pt idx="844">
                  <c:v>47.2</c:v>
                </c:pt>
                <c:pt idx="845">
                  <c:v>78.099999999999994</c:v>
                </c:pt>
                <c:pt idx="846">
                  <c:v>75.5</c:v>
                </c:pt>
                <c:pt idx="847">
                  <c:v>73.5</c:v>
                </c:pt>
                <c:pt idx="848">
                  <c:v>74.599999999999994</c:v>
                </c:pt>
                <c:pt idx="849">
                  <c:v>98.7</c:v>
                </c:pt>
                <c:pt idx="850">
                  <c:v>49.2</c:v>
                </c:pt>
                <c:pt idx="851">
                  <c:v>67.400000000000006</c:v>
                </c:pt>
                <c:pt idx="852">
                  <c:v>72.5</c:v>
                </c:pt>
                <c:pt idx="853">
                  <c:v>68.400000000000006</c:v>
                </c:pt>
                <c:pt idx="854">
                  <c:v>70</c:v>
                </c:pt>
                <c:pt idx="855">
                  <c:v>56.1</c:v>
                </c:pt>
                <c:pt idx="856">
                  <c:v>81.5</c:v>
                </c:pt>
                <c:pt idx="857">
                  <c:v>45</c:v>
                </c:pt>
                <c:pt idx="858">
                  <c:v>84.4</c:v>
                </c:pt>
                <c:pt idx="859">
                  <c:v>36.799999999999997</c:v>
                </c:pt>
                <c:pt idx="860">
                  <c:v>65.599999999999994</c:v>
                </c:pt>
                <c:pt idx="861">
                  <c:v>93.5</c:v>
                </c:pt>
                <c:pt idx="862">
                  <c:v>93.7</c:v>
                </c:pt>
                <c:pt idx="863">
                  <c:v>42.3</c:v>
                </c:pt>
                <c:pt idx="864">
                  <c:v>53.3</c:v>
                </c:pt>
                <c:pt idx="865">
                  <c:v>65.900000000000006</c:v>
                </c:pt>
                <c:pt idx="866">
                  <c:v>87.9</c:v>
                </c:pt>
                <c:pt idx="867">
                  <c:v>94.5</c:v>
                </c:pt>
                <c:pt idx="868">
                  <c:v>77.8</c:v>
                </c:pt>
                <c:pt idx="869">
                  <c:v>74.599999999999994</c:v>
                </c:pt>
                <c:pt idx="870">
                  <c:v>67.5</c:v>
                </c:pt>
                <c:pt idx="871">
                  <c:v>66.5</c:v>
                </c:pt>
                <c:pt idx="872">
                  <c:v>78.400000000000006</c:v>
                </c:pt>
                <c:pt idx="873">
                  <c:v>84.9</c:v>
                </c:pt>
                <c:pt idx="874">
                  <c:v>96.6</c:v>
                </c:pt>
                <c:pt idx="875">
                  <c:v>100</c:v>
                </c:pt>
                <c:pt idx="876">
                  <c:v>83.1</c:v>
                </c:pt>
                <c:pt idx="877">
                  <c:v>36.9</c:v>
                </c:pt>
                <c:pt idx="878">
                  <c:v>60</c:v>
                </c:pt>
                <c:pt idx="879">
                  <c:v>44.3</c:v>
                </c:pt>
                <c:pt idx="880">
                  <c:v>41.6</c:v>
                </c:pt>
                <c:pt idx="881">
                  <c:v>45.5</c:v>
                </c:pt>
                <c:pt idx="882">
                  <c:v>68.2</c:v>
                </c:pt>
                <c:pt idx="883">
                  <c:v>75.5</c:v>
                </c:pt>
                <c:pt idx="884">
                  <c:v>40.9</c:v>
                </c:pt>
                <c:pt idx="885">
                  <c:v>100</c:v>
                </c:pt>
                <c:pt idx="886">
                  <c:v>65.599999999999994</c:v>
                </c:pt>
                <c:pt idx="887">
                  <c:v>75.900000000000006</c:v>
                </c:pt>
                <c:pt idx="888">
                  <c:v>69.8</c:v>
                </c:pt>
                <c:pt idx="889">
                  <c:v>66.599999999999994</c:v>
                </c:pt>
                <c:pt idx="890">
                  <c:v>84.5</c:v>
                </c:pt>
                <c:pt idx="891">
                  <c:v>65.599999999999994</c:v>
                </c:pt>
                <c:pt idx="892">
                  <c:v>46.8</c:v>
                </c:pt>
                <c:pt idx="893">
                  <c:v>67.7</c:v>
                </c:pt>
                <c:pt idx="894">
                  <c:v>45.4</c:v>
                </c:pt>
                <c:pt idx="895">
                  <c:v>57</c:v>
                </c:pt>
                <c:pt idx="896">
                  <c:v>58.4</c:v>
                </c:pt>
                <c:pt idx="897">
                  <c:v>70.8</c:v>
                </c:pt>
                <c:pt idx="898">
                  <c:v>75.7</c:v>
                </c:pt>
                <c:pt idx="899">
                  <c:v>55.7</c:v>
                </c:pt>
                <c:pt idx="900">
                  <c:v>82.1</c:v>
                </c:pt>
                <c:pt idx="901">
                  <c:v>71.400000000000006</c:v>
                </c:pt>
                <c:pt idx="902">
                  <c:v>66.7</c:v>
                </c:pt>
                <c:pt idx="903">
                  <c:v>70.900000000000006</c:v>
                </c:pt>
                <c:pt idx="904">
                  <c:v>73</c:v>
                </c:pt>
                <c:pt idx="905">
                  <c:v>53.9</c:v>
                </c:pt>
                <c:pt idx="906">
                  <c:v>43.4</c:v>
                </c:pt>
                <c:pt idx="907">
                  <c:v>55.4</c:v>
                </c:pt>
                <c:pt idx="908">
                  <c:v>100</c:v>
                </c:pt>
                <c:pt idx="909">
                  <c:v>71.8</c:v>
                </c:pt>
                <c:pt idx="910">
                  <c:v>89.2</c:v>
                </c:pt>
                <c:pt idx="911">
                  <c:v>83.9</c:v>
                </c:pt>
                <c:pt idx="912">
                  <c:v>89.1</c:v>
                </c:pt>
                <c:pt idx="913">
                  <c:v>53.5</c:v>
                </c:pt>
                <c:pt idx="914">
                  <c:v>72.900000000000006</c:v>
                </c:pt>
                <c:pt idx="915">
                  <c:v>61</c:v>
                </c:pt>
                <c:pt idx="916">
                  <c:v>69.099999999999994</c:v>
                </c:pt>
                <c:pt idx="917">
                  <c:v>77.2</c:v>
                </c:pt>
                <c:pt idx="918">
                  <c:v>71.900000000000006</c:v>
                </c:pt>
                <c:pt idx="919">
                  <c:v>74.7</c:v>
                </c:pt>
                <c:pt idx="920">
                  <c:v>74.5</c:v>
                </c:pt>
                <c:pt idx="921">
                  <c:v>85.4</c:v>
                </c:pt>
                <c:pt idx="922">
                  <c:v>44.3</c:v>
                </c:pt>
                <c:pt idx="923">
                  <c:v>53.4</c:v>
                </c:pt>
                <c:pt idx="924">
                  <c:v>57.4</c:v>
                </c:pt>
                <c:pt idx="925">
                  <c:v>53.6</c:v>
                </c:pt>
                <c:pt idx="926">
                  <c:v>58.8</c:v>
                </c:pt>
                <c:pt idx="927">
                  <c:v>43.5</c:v>
                </c:pt>
                <c:pt idx="928">
                  <c:v>65.599999999999994</c:v>
                </c:pt>
                <c:pt idx="929">
                  <c:v>89.8</c:v>
                </c:pt>
                <c:pt idx="930">
                  <c:v>89.5</c:v>
                </c:pt>
                <c:pt idx="931">
                  <c:v>68.8</c:v>
                </c:pt>
                <c:pt idx="932">
                  <c:v>76.8</c:v>
                </c:pt>
                <c:pt idx="933">
                  <c:v>47.5</c:v>
                </c:pt>
                <c:pt idx="934">
                  <c:v>89.3</c:v>
                </c:pt>
                <c:pt idx="935">
                  <c:v>62</c:v>
                </c:pt>
                <c:pt idx="936">
                  <c:v>66.099999999999994</c:v>
                </c:pt>
                <c:pt idx="937">
                  <c:v>41.7</c:v>
                </c:pt>
                <c:pt idx="938">
                  <c:v>28</c:v>
                </c:pt>
                <c:pt idx="939">
                  <c:v>71</c:v>
                </c:pt>
                <c:pt idx="940">
                  <c:v>67.5</c:v>
                </c:pt>
                <c:pt idx="941">
                  <c:v>63.4</c:v>
                </c:pt>
                <c:pt idx="942">
                  <c:v>50.2</c:v>
                </c:pt>
                <c:pt idx="943">
                  <c:v>72</c:v>
                </c:pt>
                <c:pt idx="944">
                  <c:v>67.900000000000006</c:v>
                </c:pt>
                <c:pt idx="945">
                  <c:v>100</c:v>
                </c:pt>
                <c:pt idx="946">
                  <c:v>55</c:v>
                </c:pt>
                <c:pt idx="947">
                  <c:v>59.9</c:v>
                </c:pt>
                <c:pt idx="948">
                  <c:v>63.2</c:v>
                </c:pt>
                <c:pt idx="949">
                  <c:v>84.5</c:v>
                </c:pt>
                <c:pt idx="950">
                  <c:v>50.8</c:v>
                </c:pt>
                <c:pt idx="951">
                  <c:v>94</c:v>
                </c:pt>
                <c:pt idx="952">
                  <c:v>65.599999999999994</c:v>
                </c:pt>
                <c:pt idx="953">
                  <c:v>61.7</c:v>
                </c:pt>
                <c:pt idx="954">
                  <c:v>66</c:v>
                </c:pt>
                <c:pt idx="955">
                  <c:v>86.9</c:v>
                </c:pt>
                <c:pt idx="956">
                  <c:v>59.6</c:v>
                </c:pt>
                <c:pt idx="957">
                  <c:v>49.1</c:v>
                </c:pt>
                <c:pt idx="958">
                  <c:v>31.1</c:v>
                </c:pt>
                <c:pt idx="959">
                  <c:v>45.7</c:v>
                </c:pt>
                <c:pt idx="960">
                  <c:v>100</c:v>
                </c:pt>
                <c:pt idx="961">
                  <c:v>81.099999999999994</c:v>
                </c:pt>
                <c:pt idx="962">
                  <c:v>55.1</c:v>
                </c:pt>
                <c:pt idx="963">
                  <c:v>53.3</c:v>
                </c:pt>
                <c:pt idx="964">
                  <c:v>89.1</c:v>
                </c:pt>
                <c:pt idx="965">
                  <c:v>77.3</c:v>
                </c:pt>
                <c:pt idx="966">
                  <c:v>56.4</c:v>
                </c:pt>
                <c:pt idx="967">
                  <c:v>76.099999999999994</c:v>
                </c:pt>
                <c:pt idx="968">
                  <c:v>74.599999999999994</c:v>
                </c:pt>
                <c:pt idx="969">
                  <c:v>83</c:v>
                </c:pt>
                <c:pt idx="970">
                  <c:v>85.9</c:v>
                </c:pt>
                <c:pt idx="971">
                  <c:v>64.5</c:v>
                </c:pt>
                <c:pt idx="972">
                  <c:v>91.9</c:v>
                </c:pt>
                <c:pt idx="973">
                  <c:v>74.599999999999994</c:v>
                </c:pt>
                <c:pt idx="974">
                  <c:v>70.900000000000006</c:v>
                </c:pt>
                <c:pt idx="975">
                  <c:v>66.7</c:v>
                </c:pt>
                <c:pt idx="976">
                  <c:v>77.400000000000006</c:v>
                </c:pt>
                <c:pt idx="977">
                  <c:v>99</c:v>
                </c:pt>
                <c:pt idx="978">
                  <c:v>43.5</c:v>
                </c:pt>
                <c:pt idx="979">
                  <c:v>53.4</c:v>
                </c:pt>
                <c:pt idx="980">
                  <c:v>81</c:v>
                </c:pt>
                <c:pt idx="981">
                  <c:v>66.2</c:v>
                </c:pt>
                <c:pt idx="982">
                  <c:v>88</c:v>
                </c:pt>
                <c:pt idx="983">
                  <c:v>64.400000000000006</c:v>
                </c:pt>
                <c:pt idx="984">
                  <c:v>82.4</c:v>
                </c:pt>
                <c:pt idx="985">
                  <c:v>80.900000000000006</c:v>
                </c:pt>
                <c:pt idx="986">
                  <c:v>59.6</c:v>
                </c:pt>
                <c:pt idx="987">
                  <c:v>56.2</c:v>
                </c:pt>
                <c:pt idx="988">
                  <c:v>72.5</c:v>
                </c:pt>
                <c:pt idx="989">
                  <c:v>47.6</c:v>
                </c:pt>
                <c:pt idx="990">
                  <c:v>63.6</c:v>
                </c:pt>
                <c:pt idx="991">
                  <c:v>85.3</c:v>
                </c:pt>
                <c:pt idx="992">
                  <c:v>71.8</c:v>
                </c:pt>
                <c:pt idx="993">
                  <c:v>70.900000000000006</c:v>
                </c:pt>
                <c:pt idx="994">
                  <c:v>41.7</c:v>
                </c:pt>
                <c:pt idx="995">
                  <c:v>76.099999999999994</c:v>
                </c:pt>
                <c:pt idx="996">
                  <c:v>65.900000000000006</c:v>
                </c:pt>
                <c:pt idx="997">
                  <c:v>64.400000000000006</c:v>
                </c:pt>
                <c:pt idx="998">
                  <c:v>69.7</c:v>
                </c:pt>
                <c:pt idx="999">
                  <c:v>74.900000000000006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6A-B342-A393-85A67E175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384352"/>
        <c:axId val="1968230944"/>
      </c:scatterChart>
      <c:valAx>
        <c:axId val="89738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Studied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230944"/>
        <c:crosses val="autoZero"/>
        <c:crossBetween val="midCat"/>
      </c:valAx>
      <c:valAx>
        <c:axId val="19682309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Exam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38435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Students vs. Part</a:t>
            </a:r>
            <a:r>
              <a:rPr lang="en-US" baseline="0"/>
              <a:t>-Time Job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D3-9141-8A27-4DA3D9AC0484}"/>
              </c:ext>
            </c:extLst>
          </c:dPt>
          <c:dPt>
            <c:idx val="1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D3-9141-8A27-4DA3D9AC04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'Academic Habits Part Two'!$A$26:$A$27</c:f>
              <c:strCache>
                <c:ptCount val="2"/>
                <c:pt idx="0">
                  <c:v>With Job</c:v>
                </c:pt>
                <c:pt idx="1">
                  <c:v>Without Job</c:v>
                </c:pt>
              </c:strCache>
            </c:strRef>
          </c:cat>
          <c:val>
            <c:numRef>
              <c:f>'Academic Habits Part Two'!$B$26:$B$27</c:f>
              <c:numCache>
                <c:formatCode>General</c:formatCode>
                <c:ptCount val="2"/>
                <c:pt idx="0">
                  <c:v>215</c:v>
                </c:pt>
                <c:pt idx="1">
                  <c:v>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15-484D-92DA-56567277D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[Course Project - Student Habits vs. Academic Performance.xlsx]Academic Habits Part Two!PivotTable4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Netflix Hours vs. # of Students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Habits Part Two'!$B$30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'Academic Habits Part Two'!$A$31:$A$36</c:f>
              <c:strCache>
                <c:ptCount val="6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</c:strCache>
            </c:strRef>
          </c:cat>
          <c:val>
            <c:numRef>
              <c:f>'Academic Habits Part Two'!$B$31:$B$36</c:f>
              <c:numCache>
                <c:formatCode>General</c:formatCode>
                <c:ptCount val="6"/>
                <c:pt idx="0">
                  <c:v>238</c:v>
                </c:pt>
                <c:pt idx="1">
                  <c:v>304</c:v>
                </c:pt>
                <c:pt idx="2">
                  <c:v>298</c:v>
                </c:pt>
                <c:pt idx="3">
                  <c:v>133</c:v>
                </c:pt>
                <c:pt idx="4">
                  <c:v>24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7-5949-A339-C0BC263FE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1162576"/>
        <c:axId val="782375183"/>
      </c:barChart>
      <c:catAx>
        <c:axId val="193116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Spent on Netflix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375183"/>
        <c:crosses val="autoZero"/>
        <c:auto val="1"/>
        <c:lblAlgn val="ctr"/>
        <c:lblOffset val="100"/>
        <c:noMultiLvlLbl val="0"/>
      </c:catAx>
      <c:valAx>
        <c:axId val="78237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6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[Course Project - Student Habits vs. Academic Performance.xlsx]Academic Habits Part Two!PivotTable5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Social Media</a:t>
            </a:r>
            <a:r>
              <a:rPr lang="en-US" baseline="0"/>
              <a:t> Hours vs. # of Students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'Academic Habits Part Two'!$B$39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'Academic Habits Part Two'!$A$40:$A$47</c:f>
              <c:strCache>
                <c:ptCount val="8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</c:strCache>
            </c:strRef>
          </c:cat>
          <c:val>
            <c:numRef>
              <c:f>'Academic Habits Part Two'!$B$40:$B$47</c:f>
              <c:numCache>
                <c:formatCode>General</c:formatCode>
                <c:ptCount val="8"/>
                <c:pt idx="0">
                  <c:v>98</c:v>
                </c:pt>
                <c:pt idx="1">
                  <c:v>227</c:v>
                </c:pt>
                <c:pt idx="2">
                  <c:v>311</c:v>
                </c:pt>
                <c:pt idx="3">
                  <c:v>251</c:v>
                </c:pt>
                <c:pt idx="4">
                  <c:v>99</c:v>
                </c:pt>
                <c:pt idx="5">
                  <c:v>10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C-924C-BE6E-728949AA1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866271"/>
        <c:axId val="669096639"/>
      </c:barChart>
      <c:catAx>
        <c:axId val="507866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  <a:r>
                  <a:rPr lang="en-US" baseline="0"/>
                  <a:t> Spents on Social Media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96639"/>
        <c:crosses val="autoZero"/>
        <c:auto val="1"/>
        <c:lblAlgn val="ctr"/>
        <c:lblOffset val="100"/>
        <c:noMultiLvlLbl val="0"/>
      </c:catAx>
      <c:valAx>
        <c:axId val="66909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86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[Course Project - Student Habits vs. Academic Performance.xlsx]Academic Habits Part Two!PivotTable6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Students</a:t>
            </a:r>
            <a:r>
              <a:rPr lang="en-US" baseline="0"/>
              <a:t> vs. Exam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shade val="4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shade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shade val="7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5">
              <a:shade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5">
              <a:tint val="8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>
              <a:tint val="7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5">
              <a:tint val="5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5">
              <a:tint val="44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'Academic Habits Part Two'!$B$50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69-3E40-BDB4-4D89BDE62BA6}"/>
              </c:ext>
            </c:extLst>
          </c:dPt>
          <c:dPt>
            <c:idx val="1"/>
            <c:bubble3D val="0"/>
            <c:spPr>
              <a:solidFill>
                <a:schemeClr val="accent5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69-3E40-BDB4-4D89BDE62BA6}"/>
              </c:ext>
            </c:extLst>
          </c:dPt>
          <c:dPt>
            <c:idx val="2"/>
            <c:bubble3D val="0"/>
            <c:spPr>
              <a:solidFill>
                <a:schemeClr val="accent5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69-3E40-BDB4-4D89BDE62BA6}"/>
              </c:ext>
            </c:extLst>
          </c:dPt>
          <c:dPt>
            <c:idx val="3"/>
            <c:bubble3D val="0"/>
            <c:spPr>
              <a:solidFill>
                <a:schemeClr val="accent5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F69-3E40-BDB4-4D89BDE62B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F69-3E40-BDB4-4D89BDE62BA6}"/>
              </c:ext>
            </c:extLst>
          </c:dPt>
          <c:dPt>
            <c:idx val="5"/>
            <c:bubble3D val="0"/>
            <c:spPr>
              <a:solidFill>
                <a:schemeClr val="accent5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F69-3E40-BDB4-4D89BDE62BA6}"/>
              </c:ext>
            </c:extLst>
          </c:dPt>
          <c:dPt>
            <c:idx val="6"/>
            <c:bubble3D val="0"/>
            <c:spPr>
              <a:solidFill>
                <a:schemeClr val="accent5">
                  <a:tint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F69-3E40-BDB4-4D89BDE62BA6}"/>
              </c:ext>
            </c:extLst>
          </c:dPt>
          <c:dPt>
            <c:idx val="7"/>
            <c:bubble3D val="0"/>
            <c:spPr>
              <a:solidFill>
                <a:schemeClr val="accent5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F69-3E40-BDB4-4D89BDE62BA6}"/>
              </c:ext>
            </c:extLst>
          </c:dPt>
          <c:dPt>
            <c:idx val="8"/>
            <c:bubble3D val="0"/>
            <c:spPr>
              <a:solidFill>
                <a:schemeClr val="accent5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F69-3E40-BDB4-4D89BDE62B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'Academic Habits Part Two'!$A$51:$A$59</c:f>
              <c:strCache>
                <c:ptCount val="9"/>
                <c:pt idx="0">
                  <c:v>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  <c:pt idx="7">
                  <c:v>80-90</c:v>
                </c:pt>
                <c:pt idx="8">
                  <c:v>90-100</c:v>
                </c:pt>
              </c:strCache>
            </c:strRef>
          </c:cat>
          <c:val>
            <c:numRef>
              <c:f>'Academic Habits Part Two'!$B$51:$B$59</c:f>
              <c:numCache>
                <c:formatCode>General</c:formatCode>
                <c:ptCount val="9"/>
                <c:pt idx="0">
                  <c:v>1</c:v>
                </c:pt>
                <c:pt idx="1">
                  <c:v>10</c:v>
                </c:pt>
                <c:pt idx="2">
                  <c:v>31</c:v>
                </c:pt>
                <c:pt idx="3">
                  <c:v>89</c:v>
                </c:pt>
                <c:pt idx="4">
                  <c:v>149</c:v>
                </c:pt>
                <c:pt idx="5">
                  <c:v>209</c:v>
                </c:pt>
                <c:pt idx="6">
                  <c:v>234</c:v>
                </c:pt>
                <c:pt idx="7">
                  <c:v>151</c:v>
                </c:pt>
                <c:pt idx="8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F-E840-83A0-2EAE38541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Students vs. Grade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'Academic Habits Part Two'!$B$62:$B$63</c:f>
              <c:strCache>
                <c:ptCount val="2"/>
                <c:pt idx="0">
                  <c:v>Num of Students vs. Grade</c:v>
                </c:pt>
                <c:pt idx="1">
                  <c:v># of Students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CD-EC4B-B4CD-1311B90AA24C}"/>
              </c:ext>
            </c:extLst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CD-EC4B-B4CD-1311B90AA24C}"/>
              </c:ext>
            </c:extLst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4CD-EC4B-B4CD-1311B90AA24C}"/>
              </c:ext>
            </c:extLst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CD-EC4B-B4CD-1311B90AA2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'Academic Habits Part Two'!$A$64:$A$67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Fail</c:v>
                </c:pt>
              </c:strCache>
            </c:strRef>
          </c:cat>
          <c:val>
            <c:numRef>
              <c:f>'Academic Habits Part Two'!$B$64:$B$67</c:f>
              <c:numCache>
                <c:formatCode>General</c:formatCode>
                <c:ptCount val="4"/>
                <c:pt idx="0">
                  <c:v>126</c:v>
                </c:pt>
                <c:pt idx="1">
                  <c:v>151</c:v>
                </c:pt>
                <c:pt idx="2">
                  <c:v>234</c:v>
                </c:pt>
                <c:pt idx="3">
                  <c:v>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8-0A49-A6DB-1650CEA0C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Exercise vs. Mental Health</a:t>
            </a:r>
          </a:p>
        </c:rich>
      </c:tx>
      <c:layout>
        <c:manualLayout>
          <c:xMode val="edge"/>
          <c:yMode val="edge"/>
          <c:x val="0.23813022811163928"/>
          <c:y val="2.27129314972620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86920384951881E-2"/>
          <c:y val="0.15175707203266259"/>
          <c:w val="0.65445559930008745"/>
          <c:h val="0.75047317002041414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Frequency </c:v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28</c:v>
              </c:pt>
            </c:numLit>
          </c:val>
          <c:extLst>
            <c:ext xmlns:c16="http://schemas.microsoft.com/office/drawing/2014/chart" uri="{C3380CC4-5D6E-409C-BE32-E72D297353CC}">
              <c16:uniqueId val="{00000000-8E9F-4C32-AF2A-FB5125B1C205}"/>
            </c:ext>
          </c:extLst>
        </c:ser>
        <c:ser>
          <c:idx val="1"/>
          <c:order val="1"/>
          <c:tx>
            <c:v>Sum of Rating</c:v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32.830785351698445</c:v>
              </c:pt>
            </c:numLit>
          </c:val>
          <c:extLst>
            <c:ext xmlns:c16="http://schemas.microsoft.com/office/drawing/2014/chart" uri="{C3380CC4-5D6E-409C-BE32-E72D297353CC}">
              <c16:uniqueId val="{00000002-8E9F-4C32-AF2A-FB5125B1C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6636416"/>
        <c:axId val="1926638816"/>
      </c:barChart>
      <c:catAx>
        <c:axId val="1926636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38816"/>
        <c:crosses val="autoZero"/>
        <c:auto val="1"/>
        <c:lblAlgn val="ctr"/>
        <c:lblOffset val="100"/>
        <c:noMultiLvlLbl val="0"/>
      </c:catAx>
      <c:valAx>
        <c:axId val="192663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3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9050" cap="flat" cmpd="sng" algn="ctr">
      <a:noFill/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Sleep vs Mental Health</a:t>
            </a:r>
          </a:p>
        </c:rich>
      </c:tx>
      <c:layout>
        <c:manualLayout>
          <c:xMode val="edge"/>
          <c:yMode val="edge"/>
          <c:x val="0.34392853639838161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3-4</c:v>
              </c:pt>
              <c:pt idx="1">
                <c:v>4-5</c:v>
              </c:pt>
              <c:pt idx="2">
                <c:v>5-6</c:v>
              </c:pt>
              <c:pt idx="3">
                <c:v>6-7</c:v>
              </c:pt>
              <c:pt idx="4">
                <c:v>7-8</c:v>
              </c:pt>
              <c:pt idx="5">
                <c:v>8-9</c:v>
              </c:pt>
              <c:pt idx="6">
                <c:v>9-10</c:v>
              </c:pt>
            </c:strLit>
          </c:cat>
          <c:val>
            <c:numLit>
              <c:formatCode>General</c:formatCode>
              <c:ptCount val="7"/>
              <c:pt idx="0">
                <c:v>5.0909090909090908</c:v>
              </c:pt>
              <c:pt idx="1">
                <c:v>5.2181818181818178</c:v>
              </c:pt>
              <c:pt idx="2">
                <c:v>5.4440154440154442</c:v>
              </c:pt>
              <c:pt idx="3">
                <c:v>5.4505813953488369</c:v>
              </c:pt>
              <c:pt idx="4">
                <c:v>5.5247933884297522</c:v>
              </c:pt>
              <c:pt idx="5">
                <c:v>5.5773195876288657</c:v>
              </c:pt>
              <c:pt idx="6">
                <c:v>4.384615384615385</c:v>
              </c:pt>
            </c:numLit>
          </c:val>
          <c:extLst>
            <c:ext xmlns:c16="http://schemas.microsoft.com/office/drawing/2014/chart" uri="{C3380CC4-5D6E-409C-BE32-E72D297353CC}">
              <c16:uniqueId val="{00000000-C72A-4000-BCF6-7ED5AEEBD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9731728"/>
        <c:axId val="1999729808"/>
      </c:barChart>
      <c:catAx>
        <c:axId val="199973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729808"/>
        <c:crosses val="autoZero"/>
        <c:auto val="1"/>
        <c:lblAlgn val="ctr"/>
        <c:lblOffset val="100"/>
        <c:noMultiLvlLbl val="0"/>
      </c:catAx>
      <c:valAx>
        <c:axId val="19997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73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Diet Quality vs Student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'Health &amp; Lifestyle Part Two'!$J$9</c:f>
              <c:strCache>
                <c:ptCount val="1"/>
                <c:pt idx="0">
                  <c:v># of Students 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FB-48A8-B8D1-F9D094EC14B2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FB-48A8-B8D1-F9D094EC14B2}"/>
              </c:ext>
            </c:extLst>
          </c:dPt>
          <c:dPt>
            <c:idx val="2"/>
            <c:bubble3D val="0"/>
            <c:spPr>
              <a:solidFill>
                <a:schemeClr val="accent3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FB-48A8-B8D1-F9D094EC14B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'Health &amp; Lifestyle Part Two'!$I$10:$I$12</c:f>
              <c:strCache>
                <c:ptCount val="3"/>
                <c:pt idx="0">
                  <c:v>Fair</c:v>
                </c:pt>
                <c:pt idx="1">
                  <c:v>Good</c:v>
                </c:pt>
                <c:pt idx="2">
                  <c:v>Poor</c:v>
                </c:pt>
              </c:strCache>
            </c:strRef>
          </c:cat>
          <c:val>
            <c:numRef>
              <c:f>'Health &amp; Lifestyle Part Two'!$J$10:$J$12</c:f>
              <c:numCache>
                <c:formatCode>General</c:formatCode>
                <c:ptCount val="3"/>
                <c:pt idx="0">
                  <c:v>437</c:v>
                </c:pt>
                <c:pt idx="1">
                  <c:v>378</c:v>
                </c:pt>
                <c:pt idx="2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E-4705-A0A4-08FB16885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 Quality vs Student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'Health &amp; Lifestyle Part Two'!$J$20</c:f>
              <c:strCache>
                <c:ptCount val="1"/>
                <c:pt idx="0">
                  <c:v># of Students 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D8-404C-AA30-FC88E1AFC323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CD8-404C-AA30-FC88E1AFC323}"/>
              </c:ext>
            </c:extLst>
          </c:dPt>
          <c:dPt>
            <c:idx val="2"/>
            <c:bubble3D val="0"/>
            <c:spPr>
              <a:solidFill>
                <a:schemeClr val="accent3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CD8-404C-AA30-FC88E1AFC323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'Health &amp; Lifestyle Part Two'!$I$21:$I$23</c:f>
              <c:strCache>
                <c:ptCount val="3"/>
                <c:pt idx="0">
                  <c:v>Average</c:v>
                </c:pt>
                <c:pt idx="1">
                  <c:v>Good</c:v>
                </c:pt>
                <c:pt idx="2">
                  <c:v>Poor</c:v>
                </c:pt>
              </c:strCache>
            </c:strRef>
          </c:cat>
          <c:val>
            <c:numRef>
              <c:f>'Health &amp; Lifestyle Part Two'!$J$21:$J$23</c:f>
              <c:numCache>
                <c:formatCode>General</c:formatCode>
                <c:ptCount val="3"/>
                <c:pt idx="0">
                  <c:v>391</c:v>
                </c:pt>
                <c:pt idx="1">
                  <c:v>447</c:v>
                </c:pt>
                <c:pt idx="2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E-4184-A3C4-85A1D4F78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Exercise Frequency vs Student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'Health &amp; Lifestyle Part Two'!$I$32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>
                <a:shade val="47000"/>
              </a:schemeClr>
            </a:solidFill>
            <a:ln>
              <a:noFill/>
            </a:ln>
            <a:effectLst/>
          </c:spPr>
          <c:invertIfNegative val="0"/>
          <c:cat>
            <c:strRef>
              <c:f>'Health &amp; Lifestyle Part Two'!$J$31</c:f>
              <c:strCache>
                <c:ptCount val="1"/>
                <c:pt idx="0">
                  <c:v># of Students </c:v>
                </c:pt>
              </c:strCache>
            </c:strRef>
          </c:cat>
          <c:val>
            <c:numRef>
              <c:f>'Health &amp; Lifestyle Part Two'!$J$32</c:f>
              <c:numCache>
                <c:formatCode>General</c:formatCode>
                <c:ptCount val="1"/>
                <c:pt idx="0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F-43C6-BBE5-DECCB11DED5B}"/>
            </c:ext>
          </c:extLst>
        </c:ser>
        <c:ser>
          <c:idx val="1"/>
          <c:order val="1"/>
          <c:tx>
            <c:strRef>
              <c:f>'Health &amp; Lifestyle Part Two'!$I$33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'Health &amp; Lifestyle Part Two'!$J$31</c:f>
              <c:strCache>
                <c:ptCount val="1"/>
                <c:pt idx="0">
                  <c:v># of Students </c:v>
                </c:pt>
              </c:strCache>
            </c:strRef>
          </c:cat>
          <c:val>
            <c:numRef>
              <c:f>'Health &amp; Lifestyle Part Two'!$J$33</c:f>
              <c:numCache>
                <c:formatCode>General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DF-43C6-BBE5-DECCB11DED5B}"/>
            </c:ext>
          </c:extLst>
        </c:ser>
        <c:ser>
          <c:idx val="2"/>
          <c:order val="2"/>
          <c:tx>
            <c:strRef>
              <c:f>'Health &amp; Lifestyle Part Two'!$I$34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shade val="82000"/>
              </a:schemeClr>
            </a:solidFill>
            <a:ln>
              <a:noFill/>
            </a:ln>
            <a:effectLst/>
          </c:spPr>
          <c:invertIfNegative val="0"/>
          <c:cat>
            <c:strRef>
              <c:f>'Health &amp; Lifestyle Part Two'!$J$31</c:f>
              <c:strCache>
                <c:ptCount val="1"/>
                <c:pt idx="0">
                  <c:v># of Students </c:v>
                </c:pt>
              </c:strCache>
            </c:strRef>
          </c:cat>
          <c:val>
            <c:numRef>
              <c:f>'Health &amp; Lifestyle Part Two'!$J$34</c:f>
              <c:numCache>
                <c:formatCode>General</c:formatCode>
                <c:ptCount val="1"/>
                <c:pt idx="0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DF-43C6-BBE5-DECCB11DED5B}"/>
            </c:ext>
          </c:extLst>
        </c:ser>
        <c:ser>
          <c:idx val="3"/>
          <c:order val="3"/>
          <c:tx>
            <c:strRef>
              <c:f>'Health &amp; Lifestyle Part Two'!$I$35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'Health &amp; Lifestyle Part Two'!$J$31</c:f>
              <c:strCache>
                <c:ptCount val="1"/>
                <c:pt idx="0">
                  <c:v># of Students </c:v>
                </c:pt>
              </c:strCache>
            </c:strRef>
          </c:cat>
          <c:val>
            <c:numRef>
              <c:f>'Health &amp; Lifestyle Part Two'!$J$35</c:f>
              <c:numCache>
                <c:formatCode>General</c:formatCode>
                <c:ptCount val="1"/>
                <c:pt idx="0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DF-43C6-BBE5-DECCB11DED5B}"/>
            </c:ext>
          </c:extLst>
        </c:ser>
        <c:ser>
          <c:idx val="4"/>
          <c:order val="4"/>
          <c:tx>
            <c:strRef>
              <c:f>'Health &amp; Lifestyle Part Two'!$I$36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>
                <a:tint val="83000"/>
              </a:schemeClr>
            </a:solidFill>
            <a:ln>
              <a:noFill/>
            </a:ln>
            <a:effectLst/>
          </c:spPr>
          <c:invertIfNegative val="0"/>
          <c:cat>
            <c:strRef>
              <c:f>'Health &amp; Lifestyle Part Two'!$J$31</c:f>
              <c:strCache>
                <c:ptCount val="1"/>
                <c:pt idx="0">
                  <c:v># of Students </c:v>
                </c:pt>
              </c:strCache>
            </c:strRef>
          </c:cat>
          <c:val>
            <c:numRef>
              <c:f>'Health &amp; Lifestyle Part Two'!$J$36</c:f>
              <c:numCache>
                <c:formatCode>General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DF-43C6-BBE5-DECCB11DED5B}"/>
            </c:ext>
          </c:extLst>
        </c:ser>
        <c:ser>
          <c:idx val="5"/>
          <c:order val="5"/>
          <c:tx>
            <c:strRef>
              <c:f>'Health &amp; Lifestyle Part Two'!$I$37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'Health &amp; Lifestyle Part Two'!$J$31</c:f>
              <c:strCache>
                <c:ptCount val="1"/>
                <c:pt idx="0">
                  <c:v># of Students </c:v>
                </c:pt>
              </c:strCache>
            </c:strRef>
          </c:cat>
          <c:val>
            <c:numRef>
              <c:f>'Health &amp; Lifestyle Part Two'!$J$37</c:f>
              <c:numCache>
                <c:formatCode>General</c:formatCode>
                <c:ptCount val="1"/>
                <c:pt idx="0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DF-43C6-BBE5-DECCB11DED5B}"/>
            </c:ext>
          </c:extLst>
        </c:ser>
        <c:ser>
          <c:idx val="6"/>
          <c:order val="6"/>
          <c:tx>
            <c:strRef>
              <c:f>'Health &amp; Lifestyle Part Two'!$I$38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>
                <a:tint val="48000"/>
              </a:schemeClr>
            </a:solidFill>
            <a:ln>
              <a:noFill/>
            </a:ln>
            <a:effectLst/>
          </c:spPr>
          <c:invertIfNegative val="0"/>
          <c:cat>
            <c:strRef>
              <c:f>'Health &amp; Lifestyle Part Two'!$J$31</c:f>
              <c:strCache>
                <c:ptCount val="1"/>
                <c:pt idx="0">
                  <c:v># of Students </c:v>
                </c:pt>
              </c:strCache>
            </c:strRef>
          </c:cat>
          <c:val>
            <c:numRef>
              <c:f>'Health &amp; Lifestyle Part Two'!$J$38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DF-43C6-BBE5-DECCB11DE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8619919"/>
        <c:axId val="1658620879"/>
      </c:barChart>
      <c:catAx>
        <c:axId val="1658619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58620879"/>
        <c:crosses val="autoZero"/>
        <c:auto val="1"/>
        <c:lblAlgn val="ctr"/>
        <c:lblOffset val="100"/>
        <c:noMultiLvlLbl val="0"/>
      </c:catAx>
      <c:valAx>
        <c:axId val="165862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61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Mental Health Rating vs Student Population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'Health &amp; Lifestyle Part Two'!$J$43</c:f>
              <c:strCache>
                <c:ptCount val="1"/>
                <c:pt idx="0">
                  <c:v># of Students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'Health &amp; Lifestyle Part Two'!$I$44:$I$53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'Health &amp; Lifestyle Part Two'!$J$44:$J$53</c:f>
              <c:numCache>
                <c:formatCode>General</c:formatCode>
                <c:ptCount val="10"/>
                <c:pt idx="0">
                  <c:v>102</c:v>
                </c:pt>
                <c:pt idx="1">
                  <c:v>94</c:v>
                </c:pt>
                <c:pt idx="2">
                  <c:v>105</c:v>
                </c:pt>
                <c:pt idx="3">
                  <c:v>110</c:v>
                </c:pt>
                <c:pt idx="4">
                  <c:v>99</c:v>
                </c:pt>
                <c:pt idx="5">
                  <c:v>108</c:v>
                </c:pt>
                <c:pt idx="6">
                  <c:v>91</c:v>
                </c:pt>
                <c:pt idx="7">
                  <c:v>105</c:v>
                </c:pt>
                <c:pt idx="8">
                  <c:v>87</c:v>
                </c:pt>
                <c:pt idx="9">
                  <c:v>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24-4298-BB01-D986BDF01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841311"/>
        <c:axId val="860837951"/>
      </c:scatterChart>
      <c:valAx>
        <c:axId val="86084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37951"/>
        <c:crosses val="autoZero"/>
        <c:crossBetween val="midCat"/>
      </c:valAx>
      <c:valAx>
        <c:axId val="86083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4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Exam Score by Extracurricular</a:t>
            </a:r>
          </a:p>
        </c:rich>
      </c:tx>
      <c:layout>
        <c:manualLayout>
          <c:xMode val="edge"/>
          <c:yMode val="edge"/>
          <c:x val="0.19724307716883596"/>
          <c:y val="2.9054074674039275E-2"/>
        </c:manualLayout>
      </c:layout>
      <c:overlay val="0"/>
      <c:spPr>
        <a:solidFill>
          <a:srgbClr val="15608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'Activities &amp; Performance Part 1'!$A$9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C0E6F5"/>
            </a:solidFill>
            <a:ln>
              <a:noFill/>
            </a:ln>
            <a:effectLst/>
          </c:spPr>
          <c:invertIfNegative val="0"/>
          <c:cat>
            <c:strRef>
              <c:f>'Activities &amp; Performance Part 1'!$B$8:$C$8</c:f>
              <c:strCache>
                <c:ptCount val="2"/>
                <c:pt idx="0">
                  <c:v>Avg Exam Score</c:v>
                </c:pt>
                <c:pt idx="1">
                  <c:v># Students</c:v>
                </c:pt>
              </c:strCache>
            </c:strRef>
          </c:cat>
          <c:val>
            <c:numRef>
              <c:f>'Activities &amp; Performance Part 1'!$B$9:$C$9</c:f>
              <c:numCache>
                <c:formatCode>General</c:formatCode>
                <c:ptCount val="2"/>
                <c:pt idx="0" formatCode="0.00">
                  <c:v>69.639747634069366</c:v>
                </c:pt>
                <c:pt idx="1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786-4C1D-BF5F-0A772C52A143}"/>
            </c:ext>
          </c:extLst>
        </c:ser>
        <c:ser>
          <c:idx val="1"/>
          <c:order val="1"/>
          <c:tx>
            <c:strRef>
              <c:f>'Activities &amp; Performance Part 1'!$A$10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4D93D9"/>
            </a:solidFill>
            <a:ln>
              <a:noFill/>
            </a:ln>
            <a:effectLst/>
          </c:spPr>
          <c:invertIfNegative val="0"/>
          <c:cat>
            <c:strRef>
              <c:f>'Activities &amp; Performance Part 1'!$B$8:$C$8</c:f>
              <c:strCache>
                <c:ptCount val="2"/>
                <c:pt idx="0">
                  <c:v>Avg Exam Score</c:v>
                </c:pt>
                <c:pt idx="1">
                  <c:v># Students</c:v>
                </c:pt>
              </c:strCache>
            </c:strRef>
          </c:cat>
          <c:val>
            <c:numRef>
              <c:f>'Activities &amp; Performance Part 1'!$B$10:$C$10</c:f>
              <c:numCache>
                <c:formatCode>General</c:formatCode>
                <c:ptCount val="2"/>
                <c:pt idx="0" formatCode="0.00">
                  <c:v>69.583382352941172</c:v>
                </c:pt>
                <c:pt idx="1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786-4C1D-BF5F-0A772C52A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776392"/>
        <c:axId val="1077803528"/>
      </c:barChart>
      <c:catAx>
        <c:axId val="107777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803528"/>
        <c:crosses val="autoZero"/>
        <c:auto val="1"/>
        <c:lblAlgn val="ctr"/>
        <c:lblOffset val="100"/>
        <c:noMultiLvlLbl val="0"/>
      </c:catAx>
      <c:valAx>
        <c:axId val="107780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77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score by Participation in Extracurriculars</a:t>
            </a:r>
          </a:p>
        </c:rich>
      </c:tx>
      <c:layout>
        <c:manualLayout>
          <c:xMode val="edge"/>
          <c:yMode val="edge"/>
          <c:x val="0.12024236983842011"/>
          <c:y val="9.7360746573344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426547381421802"/>
          <c:y val="0.47087813509747994"/>
          <c:w val="0.70602576769158609"/>
          <c:h val="0.335925535081310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'Activities &amp; Performance Part 2'!$A$19:$A$20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'Activities &amp; Performance Part 2'!$B$19:$B$20</c:f>
              <c:numCache>
                <c:formatCode>0.00</c:formatCode>
                <c:ptCount val="2"/>
                <c:pt idx="0">
                  <c:v>69.623270440251545</c:v>
                </c:pt>
                <c:pt idx="1">
                  <c:v>69.591348973607026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F5-4C61-9C98-BF8C3C5C1C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1114079"/>
        <c:axId val="1481115999"/>
      </c:barChart>
      <c:catAx>
        <c:axId val="148111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115999"/>
        <c:crosses val="autoZero"/>
        <c:auto val="1"/>
        <c:lblAlgn val="ctr"/>
        <c:lblOffset val="100"/>
        <c:noMultiLvlLbl val="0"/>
      </c:catAx>
      <c:valAx>
        <c:axId val="1481115999"/>
        <c:scaling>
          <c:orientation val="minMax"/>
          <c:max val="72"/>
          <c:min val="6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11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  <a:r>
              <a:rPr lang="en-US" baseline="0"/>
              <a:t> distribution (Totals)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16214356700559"/>
          <c:y val="0.24913693470470363"/>
          <c:w val="0.80025728953835251"/>
          <c:h val="0.5969995467434040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'Activities &amp; Performance Part 2'!$A$26:$A$30</c:f>
              <c:strCache>
                <c:ptCount val="5"/>
                <c:pt idx="0">
                  <c:v>0-59</c:v>
                </c:pt>
                <c:pt idx="1">
                  <c:v>60-69</c:v>
                </c:pt>
                <c:pt idx="2">
                  <c:v>70-79</c:v>
                </c:pt>
                <c:pt idx="3">
                  <c:v>80-89</c:v>
                </c:pt>
                <c:pt idx="4">
                  <c:v>90-100</c:v>
                </c:pt>
              </c:strCache>
            </c:strRef>
          </c:cat>
          <c:val>
            <c:numRef>
              <c:f>'Activities &amp; Performance Part 2'!$D$26:$D$30</c:f>
              <c:numCache>
                <c:formatCode>General</c:formatCode>
                <c:ptCount val="5"/>
                <c:pt idx="0">
                  <c:v>263</c:v>
                </c:pt>
                <c:pt idx="1">
                  <c:v>191</c:v>
                </c:pt>
                <c:pt idx="2">
                  <c:v>225</c:v>
                </c:pt>
                <c:pt idx="3">
                  <c:v>137</c:v>
                </c:pt>
                <c:pt idx="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3-4704-A915-B410A9AB8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484528"/>
        <c:axId val="1340485008"/>
      </c:lineChart>
      <c:catAx>
        <c:axId val="134048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485008"/>
        <c:crosses val="autoZero"/>
        <c:auto val="1"/>
        <c:lblAlgn val="ctr"/>
        <c:lblOffset val="100"/>
        <c:noMultiLvlLbl val="0"/>
      </c:catAx>
      <c:valAx>
        <c:axId val="134048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48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Participation</a:t>
            </a:r>
            <a:r>
              <a:rPr lang="en-US" baseline="0"/>
              <a:t> share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CF-46D1-AEA4-52F8BD279D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CF-46D1-AEA4-52F8BD279DB0}"/>
              </c:ext>
            </c:extLst>
          </c:dPt>
          <c:cat>
            <c:strRef>
              <c:f>'Activities &amp; Performance Part 2'!$A$32:$A$33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'Activities &amp; Performance Part 2'!$B$32:$B$33</c:f>
              <c:numCache>
                <c:formatCode>General</c:formatCode>
                <c:ptCount val="2"/>
                <c:pt idx="0">
                  <c:v>318</c:v>
                </c:pt>
                <c:pt idx="1">
                  <c:v>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CF-46D1-AEA4-52F8BD279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Study</a:t>
            </a:r>
            <a:r>
              <a:rPr lang="en-US" baseline="0"/>
              <a:t> Hours vs Exam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[1]Dataset!$P$1</c:f>
              <c:strCache>
                <c:ptCount val="1"/>
                <c:pt idx="0">
                  <c:v>exam_score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[1]Dataset!$D$2:$D$1001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6.9</c:v>
                </c:pt>
                <c:pt idx="2">
                  <c:v>1.4</c:v>
                </c:pt>
                <c:pt idx="3">
                  <c:v>1</c:v>
                </c:pt>
                <c:pt idx="4">
                  <c:v>5</c:v>
                </c:pt>
                <c:pt idx="5">
                  <c:v>7.2</c:v>
                </c:pt>
                <c:pt idx="6">
                  <c:v>5.6</c:v>
                </c:pt>
                <c:pt idx="7">
                  <c:v>4.3</c:v>
                </c:pt>
                <c:pt idx="8">
                  <c:v>4.4000000000000004</c:v>
                </c:pt>
                <c:pt idx="9">
                  <c:v>4.8</c:v>
                </c:pt>
                <c:pt idx="10">
                  <c:v>4.5999999999999996</c:v>
                </c:pt>
                <c:pt idx="11">
                  <c:v>3.9</c:v>
                </c:pt>
                <c:pt idx="12">
                  <c:v>3.7</c:v>
                </c:pt>
                <c:pt idx="13">
                  <c:v>3.4</c:v>
                </c:pt>
                <c:pt idx="14">
                  <c:v>2.4</c:v>
                </c:pt>
                <c:pt idx="15">
                  <c:v>3.1</c:v>
                </c:pt>
                <c:pt idx="16">
                  <c:v>1</c:v>
                </c:pt>
                <c:pt idx="17">
                  <c:v>3.4</c:v>
                </c:pt>
                <c:pt idx="18">
                  <c:v>2</c:v>
                </c:pt>
                <c:pt idx="19">
                  <c:v>1.8</c:v>
                </c:pt>
                <c:pt idx="20">
                  <c:v>3.8</c:v>
                </c:pt>
                <c:pt idx="21">
                  <c:v>5.6</c:v>
                </c:pt>
                <c:pt idx="22">
                  <c:v>4.9000000000000004</c:v>
                </c:pt>
                <c:pt idx="23">
                  <c:v>1.1000000000000001</c:v>
                </c:pt>
                <c:pt idx="24">
                  <c:v>2</c:v>
                </c:pt>
                <c:pt idx="25">
                  <c:v>4.9000000000000004</c:v>
                </c:pt>
                <c:pt idx="26">
                  <c:v>2</c:v>
                </c:pt>
                <c:pt idx="27">
                  <c:v>3.2</c:v>
                </c:pt>
                <c:pt idx="28">
                  <c:v>4.3</c:v>
                </c:pt>
                <c:pt idx="29">
                  <c:v>2</c:v>
                </c:pt>
                <c:pt idx="30">
                  <c:v>3.7</c:v>
                </c:pt>
                <c:pt idx="31">
                  <c:v>1.5</c:v>
                </c:pt>
                <c:pt idx="32">
                  <c:v>2.6</c:v>
                </c:pt>
                <c:pt idx="33">
                  <c:v>4</c:v>
                </c:pt>
                <c:pt idx="34">
                  <c:v>1.1000000000000001</c:v>
                </c:pt>
                <c:pt idx="35">
                  <c:v>4.2</c:v>
                </c:pt>
                <c:pt idx="36">
                  <c:v>3.5</c:v>
                </c:pt>
                <c:pt idx="37">
                  <c:v>4.3</c:v>
                </c:pt>
                <c:pt idx="38">
                  <c:v>3.8</c:v>
                </c:pt>
                <c:pt idx="39">
                  <c:v>5.5</c:v>
                </c:pt>
                <c:pt idx="40">
                  <c:v>3.7</c:v>
                </c:pt>
                <c:pt idx="41">
                  <c:v>2.9</c:v>
                </c:pt>
                <c:pt idx="42">
                  <c:v>3.7</c:v>
                </c:pt>
                <c:pt idx="43">
                  <c:v>4.3</c:v>
                </c:pt>
                <c:pt idx="44">
                  <c:v>3.6</c:v>
                </c:pt>
                <c:pt idx="45">
                  <c:v>3.6</c:v>
                </c:pt>
                <c:pt idx="46">
                  <c:v>2.4</c:v>
                </c:pt>
                <c:pt idx="47">
                  <c:v>2.5</c:v>
                </c:pt>
                <c:pt idx="48">
                  <c:v>1.4</c:v>
                </c:pt>
                <c:pt idx="49">
                  <c:v>6.1</c:v>
                </c:pt>
                <c:pt idx="50">
                  <c:v>1.6</c:v>
                </c:pt>
                <c:pt idx="51">
                  <c:v>2.5</c:v>
                </c:pt>
                <c:pt idx="52">
                  <c:v>2.4</c:v>
                </c:pt>
                <c:pt idx="53">
                  <c:v>4.8</c:v>
                </c:pt>
                <c:pt idx="54">
                  <c:v>3.1</c:v>
                </c:pt>
                <c:pt idx="55">
                  <c:v>5.4</c:v>
                </c:pt>
                <c:pt idx="56">
                  <c:v>2.5</c:v>
                </c:pt>
                <c:pt idx="57">
                  <c:v>3.9</c:v>
                </c:pt>
                <c:pt idx="58">
                  <c:v>2.2000000000000002</c:v>
                </c:pt>
                <c:pt idx="59">
                  <c:v>6.7</c:v>
                </c:pt>
                <c:pt idx="60">
                  <c:v>1.7</c:v>
                </c:pt>
                <c:pt idx="61">
                  <c:v>4</c:v>
                </c:pt>
                <c:pt idx="62">
                  <c:v>4.5</c:v>
                </c:pt>
                <c:pt idx="63">
                  <c:v>4.0999999999999996</c:v>
                </c:pt>
                <c:pt idx="64">
                  <c:v>3.2</c:v>
                </c:pt>
                <c:pt idx="65">
                  <c:v>3.3</c:v>
                </c:pt>
                <c:pt idx="66">
                  <c:v>3.6</c:v>
                </c:pt>
                <c:pt idx="67">
                  <c:v>3.3</c:v>
                </c:pt>
                <c:pt idx="68">
                  <c:v>4.9000000000000004</c:v>
                </c:pt>
                <c:pt idx="69">
                  <c:v>6.8</c:v>
                </c:pt>
                <c:pt idx="70">
                  <c:v>2.7</c:v>
                </c:pt>
                <c:pt idx="71">
                  <c:v>1.4</c:v>
                </c:pt>
                <c:pt idx="72">
                  <c:v>3.4</c:v>
                </c:pt>
                <c:pt idx="73">
                  <c:v>7.4</c:v>
                </c:pt>
                <c:pt idx="74">
                  <c:v>2.2999999999999998</c:v>
                </c:pt>
                <c:pt idx="75">
                  <c:v>6</c:v>
                </c:pt>
                <c:pt idx="76">
                  <c:v>6</c:v>
                </c:pt>
                <c:pt idx="77">
                  <c:v>2.7</c:v>
                </c:pt>
                <c:pt idx="78">
                  <c:v>4.4000000000000004</c:v>
                </c:pt>
                <c:pt idx="79">
                  <c:v>5.9</c:v>
                </c:pt>
                <c:pt idx="80">
                  <c:v>2.9</c:v>
                </c:pt>
                <c:pt idx="81">
                  <c:v>3.2</c:v>
                </c:pt>
                <c:pt idx="82">
                  <c:v>2.6</c:v>
                </c:pt>
                <c:pt idx="83">
                  <c:v>2</c:v>
                </c:pt>
                <c:pt idx="84">
                  <c:v>2.5</c:v>
                </c:pt>
                <c:pt idx="85">
                  <c:v>1.7</c:v>
                </c:pt>
                <c:pt idx="86">
                  <c:v>3.6</c:v>
                </c:pt>
                <c:pt idx="87">
                  <c:v>2.2999999999999998</c:v>
                </c:pt>
                <c:pt idx="88">
                  <c:v>3.9</c:v>
                </c:pt>
                <c:pt idx="89">
                  <c:v>1.2</c:v>
                </c:pt>
                <c:pt idx="90">
                  <c:v>4</c:v>
                </c:pt>
                <c:pt idx="91">
                  <c:v>4.8</c:v>
                </c:pt>
                <c:pt idx="92">
                  <c:v>0.5</c:v>
                </c:pt>
                <c:pt idx="93">
                  <c:v>4.0999999999999996</c:v>
                </c:pt>
                <c:pt idx="94">
                  <c:v>5.3</c:v>
                </c:pt>
                <c:pt idx="95">
                  <c:v>1.7</c:v>
                </c:pt>
                <c:pt idx="96">
                  <c:v>6</c:v>
                </c:pt>
                <c:pt idx="97">
                  <c:v>4.0999999999999996</c:v>
                </c:pt>
                <c:pt idx="98">
                  <c:v>2.4</c:v>
                </c:pt>
                <c:pt idx="99">
                  <c:v>3.4</c:v>
                </c:pt>
                <c:pt idx="100">
                  <c:v>4.3</c:v>
                </c:pt>
                <c:pt idx="101">
                  <c:v>3.6</c:v>
                </c:pt>
                <c:pt idx="102">
                  <c:v>4.3</c:v>
                </c:pt>
                <c:pt idx="103">
                  <c:v>2.1</c:v>
                </c:pt>
                <c:pt idx="104">
                  <c:v>3.8</c:v>
                </c:pt>
                <c:pt idx="105">
                  <c:v>1.4</c:v>
                </c:pt>
                <c:pt idx="106">
                  <c:v>3.3</c:v>
                </c:pt>
                <c:pt idx="107">
                  <c:v>2.1</c:v>
                </c:pt>
                <c:pt idx="108">
                  <c:v>2.4</c:v>
                </c:pt>
                <c:pt idx="109">
                  <c:v>5.4</c:v>
                </c:pt>
                <c:pt idx="110">
                  <c:v>5.0999999999999996</c:v>
                </c:pt>
                <c:pt idx="111">
                  <c:v>4.4000000000000004</c:v>
                </c:pt>
                <c:pt idx="112">
                  <c:v>1.9</c:v>
                </c:pt>
                <c:pt idx="113">
                  <c:v>3</c:v>
                </c:pt>
                <c:pt idx="114">
                  <c:v>5.3</c:v>
                </c:pt>
                <c:pt idx="115">
                  <c:v>3.7</c:v>
                </c:pt>
                <c:pt idx="116">
                  <c:v>7</c:v>
                </c:pt>
                <c:pt idx="117">
                  <c:v>4.0999999999999996</c:v>
                </c:pt>
                <c:pt idx="118">
                  <c:v>3.8</c:v>
                </c:pt>
                <c:pt idx="119">
                  <c:v>3</c:v>
                </c:pt>
                <c:pt idx="120">
                  <c:v>3.7</c:v>
                </c:pt>
                <c:pt idx="121">
                  <c:v>3.3</c:v>
                </c:pt>
                <c:pt idx="122">
                  <c:v>4.5999999999999996</c:v>
                </c:pt>
                <c:pt idx="123">
                  <c:v>4.9000000000000004</c:v>
                </c:pt>
                <c:pt idx="124">
                  <c:v>2.2999999999999998</c:v>
                </c:pt>
                <c:pt idx="125">
                  <c:v>1.5</c:v>
                </c:pt>
                <c:pt idx="126">
                  <c:v>0.7</c:v>
                </c:pt>
                <c:pt idx="127">
                  <c:v>4.3</c:v>
                </c:pt>
                <c:pt idx="128">
                  <c:v>1.8</c:v>
                </c:pt>
                <c:pt idx="129">
                  <c:v>0.3</c:v>
                </c:pt>
                <c:pt idx="130">
                  <c:v>4.0999999999999996</c:v>
                </c:pt>
                <c:pt idx="131">
                  <c:v>7.2</c:v>
                </c:pt>
                <c:pt idx="132">
                  <c:v>3.5</c:v>
                </c:pt>
                <c:pt idx="133">
                  <c:v>4.8</c:v>
                </c:pt>
                <c:pt idx="134">
                  <c:v>3.6</c:v>
                </c:pt>
                <c:pt idx="135">
                  <c:v>3.4</c:v>
                </c:pt>
                <c:pt idx="136">
                  <c:v>4.9000000000000004</c:v>
                </c:pt>
                <c:pt idx="137">
                  <c:v>3.1</c:v>
                </c:pt>
                <c:pt idx="138">
                  <c:v>3.9</c:v>
                </c:pt>
                <c:pt idx="139">
                  <c:v>4</c:v>
                </c:pt>
                <c:pt idx="140">
                  <c:v>2.5</c:v>
                </c:pt>
                <c:pt idx="141">
                  <c:v>5</c:v>
                </c:pt>
                <c:pt idx="142">
                  <c:v>3.2</c:v>
                </c:pt>
                <c:pt idx="143">
                  <c:v>2.4</c:v>
                </c:pt>
                <c:pt idx="144">
                  <c:v>4.3</c:v>
                </c:pt>
                <c:pt idx="145">
                  <c:v>2.2000000000000002</c:v>
                </c:pt>
                <c:pt idx="146">
                  <c:v>3.5</c:v>
                </c:pt>
                <c:pt idx="147">
                  <c:v>3.5</c:v>
                </c:pt>
                <c:pt idx="148">
                  <c:v>5.0999999999999996</c:v>
                </c:pt>
                <c:pt idx="149">
                  <c:v>4.2</c:v>
                </c:pt>
                <c:pt idx="150">
                  <c:v>3.5</c:v>
                </c:pt>
                <c:pt idx="151">
                  <c:v>4.7</c:v>
                </c:pt>
                <c:pt idx="152">
                  <c:v>5.6</c:v>
                </c:pt>
                <c:pt idx="153">
                  <c:v>4.3</c:v>
                </c:pt>
                <c:pt idx="154">
                  <c:v>3.5</c:v>
                </c:pt>
                <c:pt idx="155">
                  <c:v>1.5</c:v>
                </c:pt>
                <c:pt idx="156">
                  <c:v>1.9</c:v>
                </c:pt>
                <c:pt idx="157">
                  <c:v>3</c:v>
                </c:pt>
                <c:pt idx="158">
                  <c:v>2.6</c:v>
                </c:pt>
                <c:pt idx="159">
                  <c:v>3.2</c:v>
                </c:pt>
                <c:pt idx="160">
                  <c:v>3.6</c:v>
                </c:pt>
                <c:pt idx="161">
                  <c:v>4.3</c:v>
                </c:pt>
                <c:pt idx="162">
                  <c:v>3.4</c:v>
                </c:pt>
                <c:pt idx="163">
                  <c:v>4.2</c:v>
                </c:pt>
                <c:pt idx="164">
                  <c:v>3.6</c:v>
                </c:pt>
                <c:pt idx="165">
                  <c:v>0.5</c:v>
                </c:pt>
                <c:pt idx="166">
                  <c:v>2.1</c:v>
                </c:pt>
                <c:pt idx="167">
                  <c:v>3.3</c:v>
                </c:pt>
                <c:pt idx="168">
                  <c:v>1.7</c:v>
                </c:pt>
                <c:pt idx="169">
                  <c:v>4.4000000000000004</c:v>
                </c:pt>
                <c:pt idx="170">
                  <c:v>5.8</c:v>
                </c:pt>
                <c:pt idx="171">
                  <c:v>5.3</c:v>
                </c:pt>
                <c:pt idx="172">
                  <c:v>3.2</c:v>
                </c:pt>
                <c:pt idx="173">
                  <c:v>5.7</c:v>
                </c:pt>
                <c:pt idx="174">
                  <c:v>3.7</c:v>
                </c:pt>
                <c:pt idx="175">
                  <c:v>3</c:v>
                </c:pt>
                <c:pt idx="176">
                  <c:v>2.6</c:v>
                </c:pt>
                <c:pt idx="177">
                  <c:v>3</c:v>
                </c:pt>
                <c:pt idx="178">
                  <c:v>2.9</c:v>
                </c:pt>
                <c:pt idx="179">
                  <c:v>3.8</c:v>
                </c:pt>
                <c:pt idx="180">
                  <c:v>3.7</c:v>
                </c:pt>
                <c:pt idx="181">
                  <c:v>3.5</c:v>
                </c:pt>
                <c:pt idx="182">
                  <c:v>4.2</c:v>
                </c:pt>
                <c:pt idx="183">
                  <c:v>5.3</c:v>
                </c:pt>
                <c:pt idx="184">
                  <c:v>4.9000000000000004</c:v>
                </c:pt>
                <c:pt idx="185">
                  <c:v>1.3</c:v>
                </c:pt>
                <c:pt idx="186">
                  <c:v>0</c:v>
                </c:pt>
                <c:pt idx="187">
                  <c:v>4.9000000000000004</c:v>
                </c:pt>
                <c:pt idx="188">
                  <c:v>1.4</c:v>
                </c:pt>
                <c:pt idx="189">
                  <c:v>3.2</c:v>
                </c:pt>
                <c:pt idx="190">
                  <c:v>1.7</c:v>
                </c:pt>
                <c:pt idx="191">
                  <c:v>0.8</c:v>
                </c:pt>
                <c:pt idx="192">
                  <c:v>4.3</c:v>
                </c:pt>
                <c:pt idx="193">
                  <c:v>4.5999999999999996</c:v>
                </c:pt>
                <c:pt idx="194">
                  <c:v>2.6</c:v>
                </c:pt>
                <c:pt idx="195">
                  <c:v>0</c:v>
                </c:pt>
                <c:pt idx="196">
                  <c:v>2.7</c:v>
                </c:pt>
                <c:pt idx="197">
                  <c:v>4.0999999999999996</c:v>
                </c:pt>
                <c:pt idx="198">
                  <c:v>1.3</c:v>
                </c:pt>
                <c:pt idx="199">
                  <c:v>3.8</c:v>
                </c:pt>
                <c:pt idx="200">
                  <c:v>3.5</c:v>
                </c:pt>
                <c:pt idx="201">
                  <c:v>4.4000000000000004</c:v>
                </c:pt>
                <c:pt idx="202">
                  <c:v>3.7</c:v>
                </c:pt>
                <c:pt idx="203">
                  <c:v>2</c:v>
                </c:pt>
                <c:pt idx="204">
                  <c:v>5.3</c:v>
                </c:pt>
                <c:pt idx="205">
                  <c:v>3.3</c:v>
                </c:pt>
                <c:pt idx="206">
                  <c:v>3.5</c:v>
                </c:pt>
                <c:pt idx="207">
                  <c:v>2.1</c:v>
                </c:pt>
                <c:pt idx="208">
                  <c:v>2.8</c:v>
                </c:pt>
                <c:pt idx="209">
                  <c:v>2.2000000000000002</c:v>
                </c:pt>
                <c:pt idx="210">
                  <c:v>3.2</c:v>
                </c:pt>
                <c:pt idx="211">
                  <c:v>6.1</c:v>
                </c:pt>
                <c:pt idx="212">
                  <c:v>1.4</c:v>
                </c:pt>
                <c:pt idx="213">
                  <c:v>1.1000000000000001</c:v>
                </c:pt>
                <c:pt idx="214">
                  <c:v>5.7</c:v>
                </c:pt>
                <c:pt idx="215">
                  <c:v>3.2</c:v>
                </c:pt>
                <c:pt idx="216">
                  <c:v>2.5</c:v>
                </c:pt>
                <c:pt idx="217">
                  <c:v>5.0999999999999996</c:v>
                </c:pt>
                <c:pt idx="218">
                  <c:v>2.6</c:v>
                </c:pt>
                <c:pt idx="219">
                  <c:v>6.2</c:v>
                </c:pt>
                <c:pt idx="220">
                  <c:v>4.5</c:v>
                </c:pt>
                <c:pt idx="221">
                  <c:v>2.8</c:v>
                </c:pt>
                <c:pt idx="222">
                  <c:v>6.7</c:v>
                </c:pt>
                <c:pt idx="223">
                  <c:v>2.6</c:v>
                </c:pt>
                <c:pt idx="224">
                  <c:v>4.5999999999999996</c:v>
                </c:pt>
                <c:pt idx="225">
                  <c:v>3.9</c:v>
                </c:pt>
                <c:pt idx="226">
                  <c:v>5.5</c:v>
                </c:pt>
                <c:pt idx="227">
                  <c:v>5.8</c:v>
                </c:pt>
                <c:pt idx="228">
                  <c:v>3.5</c:v>
                </c:pt>
                <c:pt idx="229">
                  <c:v>2.4</c:v>
                </c:pt>
                <c:pt idx="230">
                  <c:v>4.2</c:v>
                </c:pt>
                <c:pt idx="231">
                  <c:v>2.5</c:v>
                </c:pt>
                <c:pt idx="232">
                  <c:v>6.5</c:v>
                </c:pt>
                <c:pt idx="233">
                  <c:v>3.7</c:v>
                </c:pt>
                <c:pt idx="234">
                  <c:v>3</c:v>
                </c:pt>
                <c:pt idx="235">
                  <c:v>3.8</c:v>
                </c:pt>
                <c:pt idx="236">
                  <c:v>1.5</c:v>
                </c:pt>
                <c:pt idx="237">
                  <c:v>2</c:v>
                </c:pt>
                <c:pt idx="238">
                  <c:v>5.3</c:v>
                </c:pt>
                <c:pt idx="239">
                  <c:v>2.5</c:v>
                </c:pt>
                <c:pt idx="240">
                  <c:v>1.9</c:v>
                </c:pt>
                <c:pt idx="241">
                  <c:v>4.3</c:v>
                </c:pt>
                <c:pt idx="242">
                  <c:v>5.3</c:v>
                </c:pt>
                <c:pt idx="243">
                  <c:v>4.5999999999999996</c:v>
                </c:pt>
                <c:pt idx="244">
                  <c:v>5</c:v>
                </c:pt>
                <c:pt idx="245">
                  <c:v>2.4</c:v>
                </c:pt>
                <c:pt idx="246">
                  <c:v>1.4</c:v>
                </c:pt>
                <c:pt idx="247">
                  <c:v>5.8</c:v>
                </c:pt>
                <c:pt idx="248">
                  <c:v>3</c:v>
                </c:pt>
                <c:pt idx="249">
                  <c:v>3.1</c:v>
                </c:pt>
                <c:pt idx="250">
                  <c:v>5.5</c:v>
                </c:pt>
                <c:pt idx="251">
                  <c:v>4.3</c:v>
                </c:pt>
                <c:pt idx="252">
                  <c:v>4.2</c:v>
                </c:pt>
                <c:pt idx="253">
                  <c:v>6.7</c:v>
                </c:pt>
                <c:pt idx="254">
                  <c:v>2.5</c:v>
                </c:pt>
                <c:pt idx="255">
                  <c:v>4.9000000000000004</c:v>
                </c:pt>
                <c:pt idx="256">
                  <c:v>3.6</c:v>
                </c:pt>
                <c:pt idx="257">
                  <c:v>3.9</c:v>
                </c:pt>
                <c:pt idx="258">
                  <c:v>5.8</c:v>
                </c:pt>
                <c:pt idx="259">
                  <c:v>4.3</c:v>
                </c:pt>
                <c:pt idx="260">
                  <c:v>4.3</c:v>
                </c:pt>
                <c:pt idx="261">
                  <c:v>5.0999999999999996</c:v>
                </c:pt>
                <c:pt idx="262">
                  <c:v>3</c:v>
                </c:pt>
                <c:pt idx="263">
                  <c:v>2.2000000000000002</c:v>
                </c:pt>
                <c:pt idx="264">
                  <c:v>1.9</c:v>
                </c:pt>
                <c:pt idx="265">
                  <c:v>0.6</c:v>
                </c:pt>
                <c:pt idx="266">
                  <c:v>6.6</c:v>
                </c:pt>
                <c:pt idx="267">
                  <c:v>1.8</c:v>
                </c:pt>
                <c:pt idx="268">
                  <c:v>3.2</c:v>
                </c:pt>
                <c:pt idx="269">
                  <c:v>3.1</c:v>
                </c:pt>
                <c:pt idx="270">
                  <c:v>4</c:v>
                </c:pt>
                <c:pt idx="271">
                  <c:v>4.7</c:v>
                </c:pt>
                <c:pt idx="272">
                  <c:v>4.8</c:v>
                </c:pt>
                <c:pt idx="273">
                  <c:v>2.6</c:v>
                </c:pt>
                <c:pt idx="274">
                  <c:v>3.2</c:v>
                </c:pt>
                <c:pt idx="275">
                  <c:v>3.9</c:v>
                </c:pt>
                <c:pt idx="276">
                  <c:v>3.1</c:v>
                </c:pt>
                <c:pt idx="277">
                  <c:v>5.9</c:v>
                </c:pt>
                <c:pt idx="278">
                  <c:v>4.2</c:v>
                </c:pt>
                <c:pt idx="279">
                  <c:v>4.5999999999999996</c:v>
                </c:pt>
                <c:pt idx="280">
                  <c:v>4.5</c:v>
                </c:pt>
                <c:pt idx="281">
                  <c:v>5.3</c:v>
                </c:pt>
                <c:pt idx="282">
                  <c:v>3.8</c:v>
                </c:pt>
                <c:pt idx="283">
                  <c:v>1.6</c:v>
                </c:pt>
                <c:pt idx="284">
                  <c:v>4.0999999999999996</c:v>
                </c:pt>
                <c:pt idx="285">
                  <c:v>2.5</c:v>
                </c:pt>
                <c:pt idx="286">
                  <c:v>2.7</c:v>
                </c:pt>
                <c:pt idx="287">
                  <c:v>4.4000000000000004</c:v>
                </c:pt>
                <c:pt idx="288">
                  <c:v>5.4</c:v>
                </c:pt>
                <c:pt idx="289">
                  <c:v>3.5</c:v>
                </c:pt>
                <c:pt idx="290">
                  <c:v>4</c:v>
                </c:pt>
                <c:pt idx="291">
                  <c:v>6.1</c:v>
                </c:pt>
                <c:pt idx="292">
                  <c:v>3.9</c:v>
                </c:pt>
                <c:pt idx="293">
                  <c:v>7.4</c:v>
                </c:pt>
                <c:pt idx="294">
                  <c:v>4.3</c:v>
                </c:pt>
                <c:pt idx="295">
                  <c:v>0.9</c:v>
                </c:pt>
                <c:pt idx="296">
                  <c:v>4.5999999999999996</c:v>
                </c:pt>
                <c:pt idx="297">
                  <c:v>4.0999999999999996</c:v>
                </c:pt>
                <c:pt idx="298">
                  <c:v>5.4</c:v>
                </c:pt>
                <c:pt idx="299">
                  <c:v>4.5</c:v>
                </c:pt>
                <c:pt idx="300">
                  <c:v>3.3</c:v>
                </c:pt>
                <c:pt idx="301">
                  <c:v>1.7</c:v>
                </c:pt>
                <c:pt idx="302">
                  <c:v>3.2</c:v>
                </c:pt>
                <c:pt idx="303">
                  <c:v>2.2000000000000002</c:v>
                </c:pt>
                <c:pt idx="304">
                  <c:v>2.6</c:v>
                </c:pt>
                <c:pt idx="305">
                  <c:v>4.4000000000000004</c:v>
                </c:pt>
                <c:pt idx="306">
                  <c:v>6</c:v>
                </c:pt>
                <c:pt idx="307">
                  <c:v>4.0999999999999996</c:v>
                </c:pt>
                <c:pt idx="308">
                  <c:v>1.7</c:v>
                </c:pt>
                <c:pt idx="309">
                  <c:v>4.2</c:v>
                </c:pt>
                <c:pt idx="310">
                  <c:v>5.3</c:v>
                </c:pt>
                <c:pt idx="311">
                  <c:v>2.6</c:v>
                </c:pt>
                <c:pt idx="312">
                  <c:v>3.3</c:v>
                </c:pt>
                <c:pt idx="313">
                  <c:v>3.5</c:v>
                </c:pt>
                <c:pt idx="314">
                  <c:v>2.2999999999999998</c:v>
                </c:pt>
                <c:pt idx="315">
                  <c:v>4.5</c:v>
                </c:pt>
                <c:pt idx="316">
                  <c:v>3.3</c:v>
                </c:pt>
                <c:pt idx="317">
                  <c:v>4.0999999999999996</c:v>
                </c:pt>
                <c:pt idx="318">
                  <c:v>2.2000000000000002</c:v>
                </c:pt>
                <c:pt idx="319">
                  <c:v>2.8</c:v>
                </c:pt>
                <c:pt idx="320">
                  <c:v>4.5999999999999996</c:v>
                </c:pt>
                <c:pt idx="321">
                  <c:v>2.9</c:v>
                </c:pt>
                <c:pt idx="322">
                  <c:v>6.1</c:v>
                </c:pt>
                <c:pt idx="323">
                  <c:v>2.9</c:v>
                </c:pt>
                <c:pt idx="324">
                  <c:v>3.8</c:v>
                </c:pt>
                <c:pt idx="325">
                  <c:v>4.9000000000000004</c:v>
                </c:pt>
                <c:pt idx="326">
                  <c:v>1.4</c:v>
                </c:pt>
                <c:pt idx="327">
                  <c:v>0.9</c:v>
                </c:pt>
                <c:pt idx="328">
                  <c:v>1.2</c:v>
                </c:pt>
                <c:pt idx="329">
                  <c:v>5.4</c:v>
                </c:pt>
                <c:pt idx="330">
                  <c:v>2.7</c:v>
                </c:pt>
                <c:pt idx="331">
                  <c:v>7.3</c:v>
                </c:pt>
                <c:pt idx="332">
                  <c:v>2.7</c:v>
                </c:pt>
                <c:pt idx="333">
                  <c:v>3.8</c:v>
                </c:pt>
                <c:pt idx="334">
                  <c:v>5.8</c:v>
                </c:pt>
                <c:pt idx="335">
                  <c:v>6.5</c:v>
                </c:pt>
                <c:pt idx="336">
                  <c:v>6.6</c:v>
                </c:pt>
                <c:pt idx="337">
                  <c:v>5.3</c:v>
                </c:pt>
                <c:pt idx="338">
                  <c:v>5</c:v>
                </c:pt>
                <c:pt idx="339">
                  <c:v>4.4000000000000004</c:v>
                </c:pt>
                <c:pt idx="340">
                  <c:v>4.7</c:v>
                </c:pt>
                <c:pt idx="341">
                  <c:v>2.7</c:v>
                </c:pt>
                <c:pt idx="342">
                  <c:v>2.2999999999999998</c:v>
                </c:pt>
                <c:pt idx="343">
                  <c:v>3.5</c:v>
                </c:pt>
                <c:pt idx="344">
                  <c:v>3.2</c:v>
                </c:pt>
                <c:pt idx="345">
                  <c:v>2.8</c:v>
                </c:pt>
                <c:pt idx="346">
                  <c:v>4.5</c:v>
                </c:pt>
                <c:pt idx="347">
                  <c:v>4.9000000000000004</c:v>
                </c:pt>
                <c:pt idx="348">
                  <c:v>3.6</c:v>
                </c:pt>
                <c:pt idx="349">
                  <c:v>5.7</c:v>
                </c:pt>
                <c:pt idx="350">
                  <c:v>1.8</c:v>
                </c:pt>
                <c:pt idx="351">
                  <c:v>3.2</c:v>
                </c:pt>
                <c:pt idx="352">
                  <c:v>2.4</c:v>
                </c:pt>
                <c:pt idx="353">
                  <c:v>0.7</c:v>
                </c:pt>
                <c:pt idx="354">
                  <c:v>3.4</c:v>
                </c:pt>
                <c:pt idx="355">
                  <c:v>3.3</c:v>
                </c:pt>
                <c:pt idx="356">
                  <c:v>5.8</c:v>
                </c:pt>
                <c:pt idx="357">
                  <c:v>4.4000000000000004</c:v>
                </c:pt>
                <c:pt idx="358">
                  <c:v>2</c:v>
                </c:pt>
                <c:pt idx="359">
                  <c:v>6.3</c:v>
                </c:pt>
                <c:pt idx="360">
                  <c:v>5.3</c:v>
                </c:pt>
                <c:pt idx="361">
                  <c:v>4.4000000000000004</c:v>
                </c:pt>
                <c:pt idx="362">
                  <c:v>3.2</c:v>
                </c:pt>
                <c:pt idx="363">
                  <c:v>2.1</c:v>
                </c:pt>
                <c:pt idx="364">
                  <c:v>2.9</c:v>
                </c:pt>
                <c:pt idx="365">
                  <c:v>5.0999999999999996</c:v>
                </c:pt>
                <c:pt idx="366">
                  <c:v>6.3</c:v>
                </c:pt>
                <c:pt idx="367">
                  <c:v>5.8</c:v>
                </c:pt>
                <c:pt idx="368">
                  <c:v>2.8</c:v>
                </c:pt>
                <c:pt idx="369">
                  <c:v>1.8</c:v>
                </c:pt>
                <c:pt idx="370">
                  <c:v>3.7</c:v>
                </c:pt>
                <c:pt idx="371">
                  <c:v>0.8</c:v>
                </c:pt>
                <c:pt idx="372">
                  <c:v>4</c:v>
                </c:pt>
                <c:pt idx="373">
                  <c:v>3.3</c:v>
                </c:pt>
                <c:pt idx="374">
                  <c:v>2.8</c:v>
                </c:pt>
                <c:pt idx="375">
                  <c:v>1.1000000000000001</c:v>
                </c:pt>
                <c:pt idx="376">
                  <c:v>4.3</c:v>
                </c:pt>
                <c:pt idx="377">
                  <c:v>2.7</c:v>
                </c:pt>
                <c:pt idx="378">
                  <c:v>1.7</c:v>
                </c:pt>
                <c:pt idx="379">
                  <c:v>0</c:v>
                </c:pt>
                <c:pt idx="380">
                  <c:v>3.5</c:v>
                </c:pt>
                <c:pt idx="381">
                  <c:v>6.2</c:v>
                </c:pt>
                <c:pt idx="382">
                  <c:v>6</c:v>
                </c:pt>
                <c:pt idx="383">
                  <c:v>2.8</c:v>
                </c:pt>
                <c:pt idx="384">
                  <c:v>2.6</c:v>
                </c:pt>
                <c:pt idx="385">
                  <c:v>4.2</c:v>
                </c:pt>
                <c:pt idx="386">
                  <c:v>2</c:v>
                </c:pt>
                <c:pt idx="387">
                  <c:v>4</c:v>
                </c:pt>
                <c:pt idx="388">
                  <c:v>4.5999999999999996</c:v>
                </c:pt>
                <c:pt idx="389">
                  <c:v>5.3</c:v>
                </c:pt>
                <c:pt idx="390">
                  <c:v>3.3</c:v>
                </c:pt>
                <c:pt idx="391">
                  <c:v>3.2</c:v>
                </c:pt>
                <c:pt idx="392">
                  <c:v>2.2000000000000002</c:v>
                </c:pt>
                <c:pt idx="393">
                  <c:v>2.2999999999999998</c:v>
                </c:pt>
                <c:pt idx="394">
                  <c:v>3.2</c:v>
                </c:pt>
                <c:pt idx="395">
                  <c:v>4.0999999999999996</c:v>
                </c:pt>
                <c:pt idx="396">
                  <c:v>4.9000000000000004</c:v>
                </c:pt>
                <c:pt idx="397">
                  <c:v>2.2999999999999998</c:v>
                </c:pt>
                <c:pt idx="398">
                  <c:v>5.7</c:v>
                </c:pt>
                <c:pt idx="399">
                  <c:v>3.1</c:v>
                </c:pt>
                <c:pt idx="400">
                  <c:v>3.5</c:v>
                </c:pt>
                <c:pt idx="401">
                  <c:v>2.4</c:v>
                </c:pt>
                <c:pt idx="402">
                  <c:v>0</c:v>
                </c:pt>
                <c:pt idx="403">
                  <c:v>4.8</c:v>
                </c:pt>
                <c:pt idx="404">
                  <c:v>4.5999999999999996</c:v>
                </c:pt>
                <c:pt idx="405">
                  <c:v>3.1</c:v>
                </c:pt>
                <c:pt idx="406">
                  <c:v>3.6</c:v>
                </c:pt>
                <c:pt idx="407">
                  <c:v>4.3</c:v>
                </c:pt>
                <c:pt idx="408">
                  <c:v>1.2</c:v>
                </c:pt>
                <c:pt idx="409">
                  <c:v>2.7</c:v>
                </c:pt>
                <c:pt idx="410">
                  <c:v>4.7</c:v>
                </c:pt>
                <c:pt idx="411">
                  <c:v>1.6</c:v>
                </c:pt>
                <c:pt idx="412">
                  <c:v>3.9</c:v>
                </c:pt>
                <c:pt idx="413">
                  <c:v>1.5</c:v>
                </c:pt>
                <c:pt idx="414">
                  <c:v>4.2</c:v>
                </c:pt>
                <c:pt idx="415">
                  <c:v>3.4</c:v>
                </c:pt>
                <c:pt idx="416">
                  <c:v>1.1000000000000001</c:v>
                </c:pt>
                <c:pt idx="417">
                  <c:v>5.2</c:v>
                </c:pt>
                <c:pt idx="418">
                  <c:v>2.4</c:v>
                </c:pt>
                <c:pt idx="419">
                  <c:v>2.2999999999999998</c:v>
                </c:pt>
                <c:pt idx="420">
                  <c:v>3.8</c:v>
                </c:pt>
                <c:pt idx="421">
                  <c:v>5.2</c:v>
                </c:pt>
                <c:pt idx="422">
                  <c:v>2</c:v>
                </c:pt>
                <c:pt idx="423">
                  <c:v>3.6</c:v>
                </c:pt>
                <c:pt idx="424">
                  <c:v>4.0999999999999996</c:v>
                </c:pt>
                <c:pt idx="425">
                  <c:v>4.5</c:v>
                </c:pt>
                <c:pt idx="426">
                  <c:v>3.8</c:v>
                </c:pt>
                <c:pt idx="427">
                  <c:v>2.9</c:v>
                </c:pt>
                <c:pt idx="428">
                  <c:v>2.2999999999999998</c:v>
                </c:pt>
                <c:pt idx="429">
                  <c:v>3.6</c:v>
                </c:pt>
                <c:pt idx="430">
                  <c:v>1.9</c:v>
                </c:pt>
                <c:pt idx="431">
                  <c:v>0</c:v>
                </c:pt>
                <c:pt idx="432">
                  <c:v>4.2</c:v>
                </c:pt>
                <c:pt idx="433">
                  <c:v>4.9000000000000004</c:v>
                </c:pt>
                <c:pt idx="434">
                  <c:v>0</c:v>
                </c:pt>
                <c:pt idx="435">
                  <c:v>2</c:v>
                </c:pt>
                <c:pt idx="436">
                  <c:v>4.4000000000000004</c:v>
                </c:pt>
                <c:pt idx="437">
                  <c:v>6.6</c:v>
                </c:pt>
                <c:pt idx="438">
                  <c:v>3.5</c:v>
                </c:pt>
                <c:pt idx="439">
                  <c:v>2.4</c:v>
                </c:pt>
                <c:pt idx="440">
                  <c:v>3.2</c:v>
                </c:pt>
                <c:pt idx="441">
                  <c:v>5.6</c:v>
                </c:pt>
                <c:pt idx="442">
                  <c:v>2.5</c:v>
                </c:pt>
                <c:pt idx="443">
                  <c:v>2.2999999999999998</c:v>
                </c:pt>
                <c:pt idx="444">
                  <c:v>2.8</c:v>
                </c:pt>
                <c:pt idx="445">
                  <c:v>2.1</c:v>
                </c:pt>
                <c:pt idx="446">
                  <c:v>3.7</c:v>
                </c:pt>
                <c:pt idx="447">
                  <c:v>5.9</c:v>
                </c:pt>
                <c:pt idx="448">
                  <c:v>4</c:v>
                </c:pt>
                <c:pt idx="449">
                  <c:v>3.1</c:v>
                </c:pt>
                <c:pt idx="450">
                  <c:v>3.1</c:v>
                </c:pt>
                <c:pt idx="451">
                  <c:v>1.2</c:v>
                </c:pt>
                <c:pt idx="452">
                  <c:v>4.8</c:v>
                </c:pt>
                <c:pt idx="453">
                  <c:v>3.4</c:v>
                </c:pt>
                <c:pt idx="454">
                  <c:v>3.2</c:v>
                </c:pt>
                <c:pt idx="455">
                  <c:v>8.3000000000000007</c:v>
                </c:pt>
                <c:pt idx="456">
                  <c:v>3.9</c:v>
                </c:pt>
                <c:pt idx="457">
                  <c:v>2.4</c:v>
                </c:pt>
                <c:pt idx="458">
                  <c:v>2.9</c:v>
                </c:pt>
                <c:pt idx="459">
                  <c:v>5.2</c:v>
                </c:pt>
                <c:pt idx="460">
                  <c:v>3.7</c:v>
                </c:pt>
                <c:pt idx="461">
                  <c:v>1.3</c:v>
                </c:pt>
                <c:pt idx="462">
                  <c:v>4.9000000000000004</c:v>
                </c:pt>
                <c:pt idx="463">
                  <c:v>2.5</c:v>
                </c:pt>
                <c:pt idx="464">
                  <c:v>6.3</c:v>
                </c:pt>
                <c:pt idx="465">
                  <c:v>5.0999999999999996</c:v>
                </c:pt>
                <c:pt idx="466">
                  <c:v>2.8</c:v>
                </c:pt>
                <c:pt idx="467">
                  <c:v>5.4</c:v>
                </c:pt>
                <c:pt idx="468">
                  <c:v>3.6</c:v>
                </c:pt>
                <c:pt idx="469">
                  <c:v>4.8</c:v>
                </c:pt>
                <c:pt idx="470">
                  <c:v>4.2</c:v>
                </c:pt>
                <c:pt idx="471">
                  <c:v>2.2000000000000002</c:v>
                </c:pt>
                <c:pt idx="472">
                  <c:v>2.5</c:v>
                </c:pt>
                <c:pt idx="473">
                  <c:v>5</c:v>
                </c:pt>
                <c:pt idx="474">
                  <c:v>3</c:v>
                </c:pt>
                <c:pt idx="475">
                  <c:v>2.9</c:v>
                </c:pt>
                <c:pt idx="476">
                  <c:v>2.1</c:v>
                </c:pt>
                <c:pt idx="477">
                  <c:v>4.0999999999999996</c:v>
                </c:pt>
                <c:pt idx="478">
                  <c:v>6.6</c:v>
                </c:pt>
                <c:pt idx="479">
                  <c:v>1.9</c:v>
                </c:pt>
                <c:pt idx="480">
                  <c:v>3.5</c:v>
                </c:pt>
                <c:pt idx="481">
                  <c:v>5.6</c:v>
                </c:pt>
                <c:pt idx="482">
                  <c:v>3.4</c:v>
                </c:pt>
                <c:pt idx="483">
                  <c:v>4.2</c:v>
                </c:pt>
                <c:pt idx="484">
                  <c:v>1.9</c:v>
                </c:pt>
                <c:pt idx="485">
                  <c:v>4.0999999999999996</c:v>
                </c:pt>
                <c:pt idx="486">
                  <c:v>3.2</c:v>
                </c:pt>
                <c:pt idx="487">
                  <c:v>5</c:v>
                </c:pt>
                <c:pt idx="488">
                  <c:v>5.3</c:v>
                </c:pt>
                <c:pt idx="489">
                  <c:v>7.4</c:v>
                </c:pt>
                <c:pt idx="490">
                  <c:v>4.4000000000000004</c:v>
                </c:pt>
                <c:pt idx="491">
                  <c:v>4</c:v>
                </c:pt>
                <c:pt idx="492">
                  <c:v>3.8</c:v>
                </c:pt>
                <c:pt idx="493">
                  <c:v>3</c:v>
                </c:pt>
                <c:pt idx="494">
                  <c:v>4</c:v>
                </c:pt>
                <c:pt idx="495">
                  <c:v>3.1</c:v>
                </c:pt>
                <c:pt idx="496">
                  <c:v>3.8</c:v>
                </c:pt>
                <c:pt idx="497">
                  <c:v>5.5</c:v>
                </c:pt>
                <c:pt idx="498">
                  <c:v>2</c:v>
                </c:pt>
                <c:pt idx="499">
                  <c:v>5.2</c:v>
                </c:pt>
                <c:pt idx="500">
                  <c:v>5.5</c:v>
                </c:pt>
                <c:pt idx="501">
                  <c:v>3.3</c:v>
                </c:pt>
                <c:pt idx="502">
                  <c:v>0.3</c:v>
                </c:pt>
                <c:pt idx="503">
                  <c:v>2.6</c:v>
                </c:pt>
                <c:pt idx="504">
                  <c:v>5.4</c:v>
                </c:pt>
                <c:pt idx="505">
                  <c:v>3.5</c:v>
                </c:pt>
                <c:pt idx="506">
                  <c:v>2</c:v>
                </c:pt>
                <c:pt idx="507">
                  <c:v>2.7</c:v>
                </c:pt>
                <c:pt idx="508">
                  <c:v>4.8</c:v>
                </c:pt>
                <c:pt idx="509">
                  <c:v>4.3</c:v>
                </c:pt>
                <c:pt idx="510">
                  <c:v>3.1</c:v>
                </c:pt>
                <c:pt idx="511">
                  <c:v>2.9</c:v>
                </c:pt>
                <c:pt idx="512">
                  <c:v>2.9</c:v>
                </c:pt>
                <c:pt idx="513">
                  <c:v>2.1</c:v>
                </c:pt>
                <c:pt idx="514">
                  <c:v>5.9</c:v>
                </c:pt>
                <c:pt idx="515">
                  <c:v>3</c:v>
                </c:pt>
                <c:pt idx="516">
                  <c:v>5.3</c:v>
                </c:pt>
                <c:pt idx="517">
                  <c:v>5.8</c:v>
                </c:pt>
                <c:pt idx="518">
                  <c:v>5</c:v>
                </c:pt>
                <c:pt idx="519">
                  <c:v>2.9</c:v>
                </c:pt>
                <c:pt idx="520">
                  <c:v>4.0999999999999996</c:v>
                </c:pt>
                <c:pt idx="521">
                  <c:v>3.5</c:v>
                </c:pt>
                <c:pt idx="522">
                  <c:v>2.1</c:v>
                </c:pt>
                <c:pt idx="523">
                  <c:v>4</c:v>
                </c:pt>
                <c:pt idx="524">
                  <c:v>1.7</c:v>
                </c:pt>
                <c:pt idx="525">
                  <c:v>5.3</c:v>
                </c:pt>
                <c:pt idx="526">
                  <c:v>2.8</c:v>
                </c:pt>
                <c:pt idx="527">
                  <c:v>3.8</c:v>
                </c:pt>
                <c:pt idx="528">
                  <c:v>3.9</c:v>
                </c:pt>
                <c:pt idx="529">
                  <c:v>3.1</c:v>
                </c:pt>
                <c:pt idx="530">
                  <c:v>4.4000000000000004</c:v>
                </c:pt>
                <c:pt idx="531">
                  <c:v>2.8</c:v>
                </c:pt>
                <c:pt idx="532">
                  <c:v>4.8</c:v>
                </c:pt>
                <c:pt idx="533">
                  <c:v>1.5</c:v>
                </c:pt>
                <c:pt idx="534">
                  <c:v>3.7</c:v>
                </c:pt>
                <c:pt idx="535">
                  <c:v>6.4</c:v>
                </c:pt>
                <c:pt idx="536">
                  <c:v>2</c:v>
                </c:pt>
                <c:pt idx="537">
                  <c:v>2.5</c:v>
                </c:pt>
                <c:pt idx="538">
                  <c:v>4.3</c:v>
                </c:pt>
                <c:pt idx="539">
                  <c:v>3.8</c:v>
                </c:pt>
                <c:pt idx="540">
                  <c:v>4</c:v>
                </c:pt>
                <c:pt idx="541">
                  <c:v>4.2</c:v>
                </c:pt>
                <c:pt idx="542">
                  <c:v>4.5</c:v>
                </c:pt>
                <c:pt idx="543">
                  <c:v>5.2</c:v>
                </c:pt>
                <c:pt idx="544">
                  <c:v>4.0999999999999996</c:v>
                </c:pt>
                <c:pt idx="545">
                  <c:v>3.1</c:v>
                </c:pt>
                <c:pt idx="546">
                  <c:v>4.5</c:v>
                </c:pt>
                <c:pt idx="547">
                  <c:v>6.3</c:v>
                </c:pt>
                <c:pt idx="548">
                  <c:v>3.3</c:v>
                </c:pt>
                <c:pt idx="549">
                  <c:v>2</c:v>
                </c:pt>
                <c:pt idx="550">
                  <c:v>5.2</c:v>
                </c:pt>
                <c:pt idx="551">
                  <c:v>3.3</c:v>
                </c:pt>
                <c:pt idx="552">
                  <c:v>0.2</c:v>
                </c:pt>
                <c:pt idx="553">
                  <c:v>4.8</c:v>
                </c:pt>
                <c:pt idx="554">
                  <c:v>2.7</c:v>
                </c:pt>
                <c:pt idx="555">
                  <c:v>3.4</c:v>
                </c:pt>
                <c:pt idx="556">
                  <c:v>4</c:v>
                </c:pt>
                <c:pt idx="557">
                  <c:v>3.8</c:v>
                </c:pt>
                <c:pt idx="558">
                  <c:v>4.5999999999999996</c:v>
                </c:pt>
                <c:pt idx="559">
                  <c:v>2.8</c:v>
                </c:pt>
                <c:pt idx="560">
                  <c:v>4.3</c:v>
                </c:pt>
                <c:pt idx="561">
                  <c:v>3.1</c:v>
                </c:pt>
                <c:pt idx="562">
                  <c:v>4.5999999999999996</c:v>
                </c:pt>
                <c:pt idx="563">
                  <c:v>4.4000000000000004</c:v>
                </c:pt>
                <c:pt idx="564">
                  <c:v>2.1</c:v>
                </c:pt>
                <c:pt idx="565">
                  <c:v>5.0999999999999996</c:v>
                </c:pt>
                <c:pt idx="566">
                  <c:v>2.7</c:v>
                </c:pt>
                <c:pt idx="567">
                  <c:v>4.7</c:v>
                </c:pt>
                <c:pt idx="568">
                  <c:v>4.0999999999999996</c:v>
                </c:pt>
                <c:pt idx="569">
                  <c:v>6.3</c:v>
                </c:pt>
                <c:pt idx="570">
                  <c:v>3.2</c:v>
                </c:pt>
                <c:pt idx="571">
                  <c:v>3</c:v>
                </c:pt>
                <c:pt idx="572">
                  <c:v>3.5</c:v>
                </c:pt>
                <c:pt idx="573">
                  <c:v>3</c:v>
                </c:pt>
                <c:pt idx="574">
                  <c:v>4.7</c:v>
                </c:pt>
                <c:pt idx="575">
                  <c:v>1.1000000000000001</c:v>
                </c:pt>
                <c:pt idx="576">
                  <c:v>1.9</c:v>
                </c:pt>
                <c:pt idx="577">
                  <c:v>1.9</c:v>
                </c:pt>
                <c:pt idx="578">
                  <c:v>4.9000000000000004</c:v>
                </c:pt>
                <c:pt idx="579">
                  <c:v>6.1</c:v>
                </c:pt>
                <c:pt idx="580">
                  <c:v>3.3</c:v>
                </c:pt>
                <c:pt idx="581">
                  <c:v>3.2</c:v>
                </c:pt>
                <c:pt idx="582">
                  <c:v>3.6</c:v>
                </c:pt>
                <c:pt idx="583">
                  <c:v>5.2</c:v>
                </c:pt>
                <c:pt idx="584">
                  <c:v>2.1</c:v>
                </c:pt>
                <c:pt idx="585">
                  <c:v>3.9</c:v>
                </c:pt>
                <c:pt idx="586">
                  <c:v>5</c:v>
                </c:pt>
                <c:pt idx="587">
                  <c:v>4.3</c:v>
                </c:pt>
                <c:pt idx="588">
                  <c:v>3.8</c:v>
                </c:pt>
                <c:pt idx="589">
                  <c:v>5</c:v>
                </c:pt>
                <c:pt idx="590">
                  <c:v>0</c:v>
                </c:pt>
                <c:pt idx="591">
                  <c:v>4.5</c:v>
                </c:pt>
                <c:pt idx="592">
                  <c:v>2.5</c:v>
                </c:pt>
                <c:pt idx="593">
                  <c:v>0.8</c:v>
                </c:pt>
                <c:pt idx="594">
                  <c:v>4.3</c:v>
                </c:pt>
                <c:pt idx="595">
                  <c:v>5.6</c:v>
                </c:pt>
                <c:pt idx="596">
                  <c:v>3.3</c:v>
                </c:pt>
                <c:pt idx="597">
                  <c:v>4.9000000000000004</c:v>
                </c:pt>
                <c:pt idx="598">
                  <c:v>5.9</c:v>
                </c:pt>
                <c:pt idx="599">
                  <c:v>5.5</c:v>
                </c:pt>
                <c:pt idx="600">
                  <c:v>6</c:v>
                </c:pt>
                <c:pt idx="601">
                  <c:v>4.5999999999999996</c:v>
                </c:pt>
                <c:pt idx="602">
                  <c:v>3.6</c:v>
                </c:pt>
                <c:pt idx="603">
                  <c:v>1.1000000000000001</c:v>
                </c:pt>
                <c:pt idx="604">
                  <c:v>3.1</c:v>
                </c:pt>
                <c:pt idx="605">
                  <c:v>2.2000000000000002</c:v>
                </c:pt>
                <c:pt idx="606">
                  <c:v>6.8</c:v>
                </c:pt>
                <c:pt idx="607">
                  <c:v>3.2</c:v>
                </c:pt>
                <c:pt idx="608">
                  <c:v>3.7</c:v>
                </c:pt>
                <c:pt idx="609">
                  <c:v>4.3</c:v>
                </c:pt>
                <c:pt idx="610">
                  <c:v>3.6</c:v>
                </c:pt>
                <c:pt idx="611">
                  <c:v>6</c:v>
                </c:pt>
                <c:pt idx="612">
                  <c:v>2.6</c:v>
                </c:pt>
                <c:pt idx="613">
                  <c:v>3.8</c:v>
                </c:pt>
                <c:pt idx="614">
                  <c:v>2.4</c:v>
                </c:pt>
                <c:pt idx="615">
                  <c:v>1.5</c:v>
                </c:pt>
                <c:pt idx="616">
                  <c:v>2.6</c:v>
                </c:pt>
                <c:pt idx="617">
                  <c:v>3.4</c:v>
                </c:pt>
                <c:pt idx="618">
                  <c:v>2.9</c:v>
                </c:pt>
                <c:pt idx="619">
                  <c:v>2.5</c:v>
                </c:pt>
                <c:pt idx="620">
                  <c:v>1.4</c:v>
                </c:pt>
                <c:pt idx="621">
                  <c:v>3.4</c:v>
                </c:pt>
                <c:pt idx="622">
                  <c:v>1.2</c:v>
                </c:pt>
                <c:pt idx="623">
                  <c:v>4.5999999999999996</c:v>
                </c:pt>
                <c:pt idx="624">
                  <c:v>3.6</c:v>
                </c:pt>
                <c:pt idx="625">
                  <c:v>1.3</c:v>
                </c:pt>
                <c:pt idx="626">
                  <c:v>3</c:v>
                </c:pt>
                <c:pt idx="627">
                  <c:v>2.4</c:v>
                </c:pt>
                <c:pt idx="628">
                  <c:v>4</c:v>
                </c:pt>
                <c:pt idx="629">
                  <c:v>5.5</c:v>
                </c:pt>
                <c:pt idx="630">
                  <c:v>0.7</c:v>
                </c:pt>
                <c:pt idx="631">
                  <c:v>3.7</c:v>
                </c:pt>
                <c:pt idx="632">
                  <c:v>3.3</c:v>
                </c:pt>
                <c:pt idx="633">
                  <c:v>4.5</c:v>
                </c:pt>
                <c:pt idx="634">
                  <c:v>3.8</c:v>
                </c:pt>
                <c:pt idx="635">
                  <c:v>2.4</c:v>
                </c:pt>
                <c:pt idx="636">
                  <c:v>3</c:v>
                </c:pt>
                <c:pt idx="637">
                  <c:v>2.2999999999999998</c:v>
                </c:pt>
                <c:pt idx="638">
                  <c:v>5.0999999999999996</c:v>
                </c:pt>
                <c:pt idx="639">
                  <c:v>3.5</c:v>
                </c:pt>
                <c:pt idx="640">
                  <c:v>6.4</c:v>
                </c:pt>
                <c:pt idx="641">
                  <c:v>3.4</c:v>
                </c:pt>
                <c:pt idx="642">
                  <c:v>2.4</c:v>
                </c:pt>
                <c:pt idx="643">
                  <c:v>1.2</c:v>
                </c:pt>
                <c:pt idx="644">
                  <c:v>0.8</c:v>
                </c:pt>
                <c:pt idx="645">
                  <c:v>1.1000000000000001</c:v>
                </c:pt>
                <c:pt idx="646">
                  <c:v>3.9</c:v>
                </c:pt>
                <c:pt idx="647">
                  <c:v>4.3</c:v>
                </c:pt>
                <c:pt idx="648">
                  <c:v>1.1000000000000001</c:v>
                </c:pt>
                <c:pt idx="649">
                  <c:v>4.8</c:v>
                </c:pt>
                <c:pt idx="650">
                  <c:v>2.8</c:v>
                </c:pt>
                <c:pt idx="651">
                  <c:v>3.7</c:v>
                </c:pt>
                <c:pt idx="652">
                  <c:v>5.9</c:v>
                </c:pt>
                <c:pt idx="653">
                  <c:v>4.8</c:v>
                </c:pt>
                <c:pt idx="654">
                  <c:v>3.1</c:v>
                </c:pt>
                <c:pt idx="655">
                  <c:v>2.2000000000000002</c:v>
                </c:pt>
                <c:pt idx="656">
                  <c:v>0.3</c:v>
                </c:pt>
                <c:pt idx="657">
                  <c:v>2.4</c:v>
                </c:pt>
                <c:pt idx="658">
                  <c:v>3.2</c:v>
                </c:pt>
                <c:pt idx="659">
                  <c:v>2</c:v>
                </c:pt>
                <c:pt idx="660">
                  <c:v>3.3</c:v>
                </c:pt>
                <c:pt idx="661">
                  <c:v>3.6</c:v>
                </c:pt>
                <c:pt idx="662">
                  <c:v>3.2</c:v>
                </c:pt>
                <c:pt idx="663">
                  <c:v>2.5</c:v>
                </c:pt>
                <c:pt idx="664">
                  <c:v>3.8</c:v>
                </c:pt>
                <c:pt idx="665">
                  <c:v>4.2</c:v>
                </c:pt>
                <c:pt idx="666">
                  <c:v>1.9</c:v>
                </c:pt>
                <c:pt idx="667">
                  <c:v>5.6</c:v>
                </c:pt>
                <c:pt idx="668">
                  <c:v>3.4</c:v>
                </c:pt>
                <c:pt idx="669">
                  <c:v>3.5</c:v>
                </c:pt>
                <c:pt idx="670">
                  <c:v>4.5999999999999996</c:v>
                </c:pt>
                <c:pt idx="671">
                  <c:v>3.8</c:v>
                </c:pt>
                <c:pt idx="672">
                  <c:v>4.9000000000000004</c:v>
                </c:pt>
                <c:pt idx="673">
                  <c:v>3.9</c:v>
                </c:pt>
                <c:pt idx="674">
                  <c:v>2.6</c:v>
                </c:pt>
                <c:pt idx="675">
                  <c:v>4</c:v>
                </c:pt>
                <c:pt idx="676">
                  <c:v>1.8</c:v>
                </c:pt>
                <c:pt idx="677">
                  <c:v>3.7</c:v>
                </c:pt>
                <c:pt idx="678">
                  <c:v>3.5</c:v>
                </c:pt>
                <c:pt idx="679">
                  <c:v>3.2</c:v>
                </c:pt>
                <c:pt idx="680">
                  <c:v>3.3</c:v>
                </c:pt>
                <c:pt idx="681">
                  <c:v>0.7</c:v>
                </c:pt>
                <c:pt idx="682">
                  <c:v>2.7</c:v>
                </c:pt>
                <c:pt idx="683">
                  <c:v>3.6</c:v>
                </c:pt>
                <c:pt idx="684">
                  <c:v>3.7</c:v>
                </c:pt>
                <c:pt idx="685">
                  <c:v>2</c:v>
                </c:pt>
                <c:pt idx="686">
                  <c:v>5.4</c:v>
                </c:pt>
                <c:pt idx="687">
                  <c:v>2.2000000000000002</c:v>
                </c:pt>
                <c:pt idx="688">
                  <c:v>5</c:v>
                </c:pt>
                <c:pt idx="689">
                  <c:v>4.0999999999999996</c:v>
                </c:pt>
                <c:pt idx="690">
                  <c:v>2.5</c:v>
                </c:pt>
                <c:pt idx="691">
                  <c:v>6.2</c:v>
                </c:pt>
                <c:pt idx="692">
                  <c:v>1.7</c:v>
                </c:pt>
                <c:pt idx="693">
                  <c:v>4.9000000000000004</c:v>
                </c:pt>
                <c:pt idx="694">
                  <c:v>5</c:v>
                </c:pt>
                <c:pt idx="695">
                  <c:v>2.5</c:v>
                </c:pt>
                <c:pt idx="696">
                  <c:v>5.6</c:v>
                </c:pt>
                <c:pt idx="697">
                  <c:v>3.1</c:v>
                </c:pt>
                <c:pt idx="698">
                  <c:v>3.9</c:v>
                </c:pt>
                <c:pt idx="699">
                  <c:v>3.9</c:v>
                </c:pt>
                <c:pt idx="700">
                  <c:v>3.3</c:v>
                </c:pt>
                <c:pt idx="701">
                  <c:v>4.7</c:v>
                </c:pt>
                <c:pt idx="702">
                  <c:v>4.7</c:v>
                </c:pt>
                <c:pt idx="703">
                  <c:v>0.9</c:v>
                </c:pt>
                <c:pt idx="704">
                  <c:v>5.5</c:v>
                </c:pt>
                <c:pt idx="705">
                  <c:v>1</c:v>
                </c:pt>
                <c:pt idx="706">
                  <c:v>5</c:v>
                </c:pt>
                <c:pt idx="707">
                  <c:v>5.2</c:v>
                </c:pt>
                <c:pt idx="708">
                  <c:v>1.9</c:v>
                </c:pt>
                <c:pt idx="709">
                  <c:v>2.9</c:v>
                </c:pt>
                <c:pt idx="710">
                  <c:v>1.8</c:v>
                </c:pt>
                <c:pt idx="711">
                  <c:v>3.2</c:v>
                </c:pt>
                <c:pt idx="712">
                  <c:v>3</c:v>
                </c:pt>
                <c:pt idx="713">
                  <c:v>4.7</c:v>
                </c:pt>
                <c:pt idx="714">
                  <c:v>5.5</c:v>
                </c:pt>
                <c:pt idx="715">
                  <c:v>5.6</c:v>
                </c:pt>
                <c:pt idx="716">
                  <c:v>2.7</c:v>
                </c:pt>
                <c:pt idx="717">
                  <c:v>3.2</c:v>
                </c:pt>
                <c:pt idx="718">
                  <c:v>1</c:v>
                </c:pt>
                <c:pt idx="719">
                  <c:v>2.2999999999999998</c:v>
                </c:pt>
                <c:pt idx="720">
                  <c:v>4.9000000000000004</c:v>
                </c:pt>
                <c:pt idx="721">
                  <c:v>5.9</c:v>
                </c:pt>
                <c:pt idx="722">
                  <c:v>1.6</c:v>
                </c:pt>
                <c:pt idx="723">
                  <c:v>2.6</c:v>
                </c:pt>
                <c:pt idx="724">
                  <c:v>3.5</c:v>
                </c:pt>
                <c:pt idx="725">
                  <c:v>3.9</c:v>
                </c:pt>
                <c:pt idx="726">
                  <c:v>2.2999999999999998</c:v>
                </c:pt>
                <c:pt idx="727">
                  <c:v>4.0999999999999996</c:v>
                </c:pt>
                <c:pt idx="728">
                  <c:v>2.8</c:v>
                </c:pt>
                <c:pt idx="729">
                  <c:v>3.5</c:v>
                </c:pt>
                <c:pt idx="730">
                  <c:v>4.3</c:v>
                </c:pt>
                <c:pt idx="731">
                  <c:v>3.5</c:v>
                </c:pt>
                <c:pt idx="732">
                  <c:v>2.8</c:v>
                </c:pt>
                <c:pt idx="733">
                  <c:v>3.3</c:v>
                </c:pt>
                <c:pt idx="734">
                  <c:v>3.4</c:v>
                </c:pt>
                <c:pt idx="735">
                  <c:v>2.9</c:v>
                </c:pt>
                <c:pt idx="736">
                  <c:v>3.1</c:v>
                </c:pt>
                <c:pt idx="737">
                  <c:v>5.9</c:v>
                </c:pt>
                <c:pt idx="738">
                  <c:v>4.3</c:v>
                </c:pt>
                <c:pt idx="739">
                  <c:v>3.1</c:v>
                </c:pt>
                <c:pt idx="740">
                  <c:v>4.5</c:v>
                </c:pt>
                <c:pt idx="741">
                  <c:v>3</c:v>
                </c:pt>
                <c:pt idx="742">
                  <c:v>5.3</c:v>
                </c:pt>
                <c:pt idx="743">
                  <c:v>4.0999999999999996</c:v>
                </c:pt>
                <c:pt idx="744">
                  <c:v>3.3</c:v>
                </c:pt>
                <c:pt idx="745">
                  <c:v>4.2</c:v>
                </c:pt>
                <c:pt idx="746">
                  <c:v>1.1000000000000001</c:v>
                </c:pt>
                <c:pt idx="747">
                  <c:v>1.8</c:v>
                </c:pt>
                <c:pt idx="748">
                  <c:v>1.7</c:v>
                </c:pt>
                <c:pt idx="749">
                  <c:v>3.7</c:v>
                </c:pt>
                <c:pt idx="750">
                  <c:v>6.1</c:v>
                </c:pt>
                <c:pt idx="751">
                  <c:v>6.8</c:v>
                </c:pt>
                <c:pt idx="752">
                  <c:v>4.5</c:v>
                </c:pt>
                <c:pt idx="753">
                  <c:v>4.3</c:v>
                </c:pt>
                <c:pt idx="754">
                  <c:v>0.8</c:v>
                </c:pt>
                <c:pt idx="755">
                  <c:v>2.7</c:v>
                </c:pt>
                <c:pt idx="756">
                  <c:v>2.2999999999999998</c:v>
                </c:pt>
                <c:pt idx="757">
                  <c:v>2.6</c:v>
                </c:pt>
                <c:pt idx="758">
                  <c:v>3.2</c:v>
                </c:pt>
                <c:pt idx="759">
                  <c:v>2.8</c:v>
                </c:pt>
                <c:pt idx="760">
                  <c:v>0.5</c:v>
                </c:pt>
                <c:pt idx="761">
                  <c:v>4.5999999999999996</c:v>
                </c:pt>
                <c:pt idx="762">
                  <c:v>1.9</c:v>
                </c:pt>
                <c:pt idx="763">
                  <c:v>3.9</c:v>
                </c:pt>
                <c:pt idx="764">
                  <c:v>6.6</c:v>
                </c:pt>
                <c:pt idx="765">
                  <c:v>2.1</c:v>
                </c:pt>
                <c:pt idx="766">
                  <c:v>0</c:v>
                </c:pt>
                <c:pt idx="767">
                  <c:v>3.1</c:v>
                </c:pt>
                <c:pt idx="768">
                  <c:v>5.2</c:v>
                </c:pt>
                <c:pt idx="769">
                  <c:v>6.4</c:v>
                </c:pt>
                <c:pt idx="770">
                  <c:v>1.7</c:v>
                </c:pt>
                <c:pt idx="771">
                  <c:v>4.2</c:v>
                </c:pt>
                <c:pt idx="772">
                  <c:v>2.8</c:v>
                </c:pt>
                <c:pt idx="773">
                  <c:v>3.3</c:v>
                </c:pt>
                <c:pt idx="774">
                  <c:v>7.5</c:v>
                </c:pt>
                <c:pt idx="775">
                  <c:v>1.2</c:v>
                </c:pt>
                <c:pt idx="776">
                  <c:v>3.9</c:v>
                </c:pt>
                <c:pt idx="777">
                  <c:v>4.2</c:v>
                </c:pt>
                <c:pt idx="778">
                  <c:v>5.0999999999999996</c:v>
                </c:pt>
                <c:pt idx="779">
                  <c:v>3.6</c:v>
                </c:pt>
                <c:pt idx="780">
                  <c:v>4</c:v>
                </c:pt>
                <c:pt idx="781">
                  <c:v>2.9</c:v>
                </c:pt>
                <c:pt idx="782">
                  <c:v>3.9</c:v>
                </c:pt>
                <c:pt idx="783">
                  <c:v>3</c:v>
                </c:pt>
                <c:pt idx="784">
                  <c:v>4.4000000000000004</c:v>
                </c:pt>
                <c:pt idx="785">
                  <c:v>2.9</c:v>
                </c:pt>
                <c:pt idx="786">
                  <c:v>4.0999999999999996</c:v>
                </c:pt>
                <c:pt idx="787">
                  <c:v>3.5</c:v>
                </c:pt>
                <c:pt idx="788">
                  <c:v>5.2</c:v>
                </c:pt>
                <c:pt idx="789">
                  <c:v>3.4</c:v>
                </c:pt>
                <c:pt idx="790">
                  <c:v>0.8</c:v>
                </c:pt>
                <c:pt idx="791">
                  <c:v>5.4</c:v>
                </c:pt>
                <c:pt idx="792">
                  <c:v>2.1</c:v>
                </c:pt>
                <c:pt idx="793">
                  <c:v>2.5</c:v>
                </c:pt>
                <c:pt idx="794">
                  <c:v>2.6</c:v>
                </c:pt>
                <c:pt idx="795">
                  <c:v>5.6</c:v>
                </c:pt>
                <c:pt idx="796">
                  <c:v>0.3</c:v>
                </c:pt>
                <c:pt idx="797">
                  <c:v>8.1999999999999993</c:v>
                </c:pt>
                <c:pt idx="798">
                  <c:v>5.0999999999999996</c:v>
                </c:pt>
                <c:pt idx="799">
                  <c:v>3.8</c:v>
                </c:pt>
                <c:pt idx="800">
                  <c:v>3.4</c:v>
                </c:pt>
                <c:pt idx="801">
                  <c:v>3.9</c:v>
                </c:pt>
                <c:pt idx="802">
                  <c:v>4.3</c:v>
                </c:pt>
                <c:pt idx="803">
                  <c:v>4.5</c:v>
                </c:pt>
                <c:pt idx="804">
                  <c:v>4.3</c:v>
                </c:pt>
                <c:pt idx="805">
                  <c:v>3.6</c:v>
                </c:pt>
                <c:pt idx="806">
                  <c:v>3.2</c:v>
                </c:pt>
                <c:pt idx="807">
                  <c:v>3.3</c:v>
                </c:pt>
                <c:pt idx="808">
                  <c:v>3.2</c:v>
                </c:pt>
                <c:pt idx="809">
                  <c:v>5.2</c:v>
                </c:pt>
                <c:pt idx="810">
                  <c:v>4.4000000000000004</c:v>
                </c:pt>
                <c:pt idx="811">
                  <c:v>0</c:v>
                </c:pt>
                <c:pt idx="812">
                  <c:v>4.5</c:v>
                </c:pt>
                <c:pt idx="813">
                  <c:v>3.8</c:v>
                </c:pt>
                <c:pt idx="814">
                  <c:v>3.5</c:v>
                </c:pt>
                <c:pt idx="815">
                  <c:v>2.9</c:v>
                </c:pt>
                <c:pt idx="816">
                  <c:v>5.2</c:v>
                </c:pt>
                <c:pt idx="817">
                  <c:v>4.9000000000000004</c:v>
                </c:pt>
                <c:pt idx="818">
                  <c:v>2.2999999999999998</c:v>
                </c:pt>
                <c:pt idx="819">
                  <c:v>4.0999999999999996</c:v>
                </c:pt>
                <c:pt idx="820">
                  <c:v>2</c:v>
                </c:pt>
                <c:pt idx="821">
                  <c:v>1.4</c:v>
                </c:pt>
                <c:pt idx="822">
                  <c:v>2.6</c:v>
                </c:pt>
                <c:pt idx="823">
                  <c:v>4.8</c:v>
                </c:pt>
                <c:pt idx="824">
                  <c:v>4.9000000000000004</c:v>
                </c:pt>
                <c:pt idx="825">
                  <c:v>4.3</c:v>
                </c:pt>
                <c:pt idx="826">
                  <c:v>4.5999999999999996</c:v>
                </c:pt>
                <c:pt idx="827">
                  <c:v>4.3</c:v>
                </c:pt>
                <c:pt idx="828">
                  <c:v>2.5</c:v>
                </c:pt>
                <c:pt idx="829">
                  <c:v>4.0999999999999996</c:v>
                </c:pt>
                <c:pt idx="830">
                  <c:v>4.7</c:v>
                </c:pt>
                <c:pt idx="831">
                  <c:v>4.5999999999999996</c:v>
                </c:pt>
                <c:pt idx="832">
                  <c:v>5.3</c:v>
                </c:pt>
                <c:pt idx="833">
                  <c:v>4.5999999999999996</c:v>
                </c:pt>
                <c:pt idx="834">
                  <c:v>4</c:v>
                </c:pt>
                <c:pt idx="835">
                  <c:v>5.0999999999999996</c:v>
                </c:pt>
                <c:pt idx="836">
                  <c:v>3.5</c:v>
                </c:pt>
                <c:pt idx="837">
                  <c:v>2.2000000000000002</c:v>
                </c:pt>
                <c:pt idx="838">
                  <c:v>3.3</c:v>
                </c:pt>
                <c:pt idx="839">
                  <c:v>2.4</c:v>
                </c:pt>
                <c:pt idx="840">
                  <c:v>2.5</c:v>
                </c:pt>
                <c:pt idx="841">
                  <c:v>3.3</c:v>
                </c:pt>
                <c:pt idx="842">
                  <c:v>2.2999999999999998</c:v>
                </c:pt>
                <c:pt idx="843">
                  <c:v>3</c:v>
                </c:pt>
                <c:pt idx="844">
                  <c:v>0.7</c:v>
                </c:pt>
                <c:pt idx="845">
                  <c:v>3.8</c:v>
                </c:pt>
                <c:pt idx="846">
                  <c:v>3.5</c:v>
                </c:pt>
                <c:pt idx="847">
                  <c:v>2.2999999999999998</c:v>
                </c:pt>
                <c:pt idx="848">
                  <c:v>4.5</c:v>
                </c:pt>
                <c:pt idx="849">
                  <c:v>4.9000000000000004</c:v>
                </c:pt>
                <c:pt idx="850">
                  <c:v>1.1000000000000001</c:v>
                </c:pt>
                <c:pt idx="851">
                  <c:v>2.4</c:v>
                </c:pt>
                <c:pt idx="852">
                  <c:v>2.2999999999999998</c:v>
                </c:pt>
                <c:pt idx="853">
                  <c:v>2.1</c:v>
                </c:pt>
                <c:pt idx="854">
                  <c:v>4.7</c:v>
                </c:pt>
                <c:pt idx="855">
                  <c:v>3.2</c:v>
                </c:pt>
                <c:pt idx="856">
                  <c:v>3.1</c:v>
                </c:pt>
                <c:pt idx="857">
                  <c:v>0.5</c:v>
                </c:pt>
                <c:pt idx="858">
                  <c:v>4.5</c:v>
                </c:pt>
                <c:pt idx="859">
                  <c:v>1.6</c:v>
                </c:pt>
                <c:pt idx="860">
                  <c:v>3.6</c:v>
                </c:pt>
                <c:pt idx="861">
                  <c:v>3.9</c:v>
                </c:pt>
                <c:pt idx="862">
                  <c:v>5.5</c:v>
                </c:pt>
                <c:pt idx="863">
                  <c:v>1.5</c:v>
                </c:pt>
                <c:pt idx="864">
                  <c:v>0</c:v>
                </c:pt>
                <c:pt idx="865">
                  <c:v>3.8</c:v>
                </c:pt>
                <c:pt idx="866">
                  <c:v>6.2</c:v>
                </c:pt>
                <c:pt idx="867">
                  <c:v>5.4</c:v>
                </c:pt>
                <c:pt idx="868">
                  <c:v>3.8</c:v>
                </c:pt>
                <c:pt idx="869">
                  <c:v>2.8</c:v>
                </c:pt>
                <c:pt idx="870">
                  <c:v>4.7</c:v>
                </c:pt>
                <c:pt idx="871">
                  <c:v>2</c:v>
                </c:pt>
                <c:pt idx="872">
                  <c:v>4.2</c:v>
                </c:pt>
                <c:pt idx="873">
                  <c:v>4.3</c:v>
                </c:pt>
                <c:pt idx="874">
                  <c:v>5.0999999999999996</c:v>
                </c:pt>
                <c:pt idx="875">
                  <c:v>7.6</c:v>
                </c:pt>
                <c:pt idx="876">
                  <c:v>4.0999999999999996</c:v>
                </c:pt>
                <c:pt idx="877">
                  <c:v>2.7</c:v>
                </c:pt>
                <c:pt idx="878">
                  <c:v>3.5</c:v>
                </c:pt>
                <c:pt idx="879">
                  <c:v>0.8</c:v>
                </c:pt>
                <c:pt idx="880">
                  <c:v>2.5</c:v>
                </c:pt>
                <c:pt idx="881">
                  <c:v>2.9</c:v>
                </c:pt>
                <c:pt idx="882">
                  <c:v>2.7</c:v>
                </c:pt>
                <c:pt idx="883">
                  <c:v>3.7</c:v>
                </c:pt>
                <c:pt idx="884">
                  <c:v>2.2999999999999998</c:v>
                </c:pt>
                <c:pt idx="885">
                  <c:v>5.2</c:v>
                </c:pt>
                <c:pt idx="886">
                  <c:v>3.5</c:v>
                </c:pt>
                <c:pt idx="887">
                  <c:v>3.5</c:v>
                </c:pt>
                <c:pt idx="888">
                  <c:v>3</c:v>
                </c:pt>
                <c:pt idx="889">
                  <c:v>3.7</c:v>
                </c:pt>
                <c:pt idx="890">
                  <c:v>4.7</c:v>
                </c:pt>
                <c:pt idx="891">
                  <c:v>2.2000000000000002</c:v>
                </c:pt>
                <c:pt idx="892">
                  <c:v>2.5</c:v>
                </c:pt>
                <c:pt idx="893">
                  <c:v>3</c:v>
                </c:pt>
                <c:pt idx="894">
                  <c:v>1.5</c:v>
                </c:pt>
                <c:pt idx="895">
                  <c:v>2.2999999999999998</c:v>
                </c:pt>
                <c:pt idx="896">
                  <c:v>2.8</c:v>
                </c:pt>
                <c:pt idx="897">
                  <c:v>4.8</c:v>
                </c:pt>
                <c:pt idx="898">
                  <c:v>3.9</c:v>
                </c:pt>
                <c:pt idx="899">
                  <c:v>3.8</c:v>
                </c:pt>
                <c:pt idx="900">
                  <c:v>4.8</c:v>
                </c:pt>
                <c:pt idx="901">
                  <c:v>3.3</c:v>
                </c:pt>
                <c:pt idx="902">
                  <c:v>4.0999999999999996</c:v>
                </c:pt>
                <c:pt idx="903">
                  <c:v>3.3</c:v>
                </c:pt>
                <c:pt idx="904">
                  <c:v>3.9</c:v>
                </c:pt>
                <c:pt idx="905">
                  <c:v>2.6</c:v>
                </c:pt>
                <c:pt idx="906">
                  <c:v>0</c:v>
                </c:pt>
                <c:pt idx="907">
                  <c:v>3.3</c:v>
                </c:pt>
                <c:pt idx="908">
                  <c:v>5.6</c:v>
                </c:pt>
                <c:pt idx="909">
                  <c:v>4.9000000000000004</c:v>
                </c:pt>
                <c:pt idx="910">
                  <c:v>4.9000000000000004</c:v>
                </c:pt>
                <c:pt idx="911">
                  <c:v>5.4</c:v>
                </c:pt>
                <c:pt idx="912">
                  <c:v>3.6</c:v>
                </c:pt>
                <c:pt idx="913">
                  <c:v>3.8</c:v>
                </c:pt>
                <c:pt idx="914">
                  <c:v>2.6</c:v>
                </c:pt>
                <c:pt idx="915">
                  <c:v>3</c:v>
                </c:pt>
                <c:pt idx="916">
                  <c:v>4.4000000000000004</c:v>
                </c:pt>
                <c:pt idx="917">
                  <c:v>5.3</c:v>
                </c:pt>
                <c:pt idx="918">
                  <c:v>3.3</c:v>
                </c:pt>
                <c:pt idx="919">
                  <c:v>2.8</c:v>
                </c:pt>
                <c:pt idx="920">
                  <c:v>3.5</c:v>
                </c:pt>
                <c:pt idx="921">
                  <c:v>4.4000000000000004</c:v>
                </c:pt>
                <c:pt idx="922">
                  <c:v>1.3</c:v>
                </c:pt>
                <c:pt idx="923">
                  <c:v>0.1</c:v>
                </c:pt>
                <c:pt idx="924">
                  <c:v>2.7</c:v>
                </c:pt>
                <c:pt idx="925">
                  <c:v>1.7</c:v>
                </c:pt>
                <c:pt idx="926">
                  <c:v>2.7</c:v>
                </c:pt>
                <c:pt idx="927">
                  <c:v>3.3</c:v>
                </c:pt>
                <c:pt idx="928">
                  <c:v>2.8</c:v>
                </c:pt>
                <c:pt idx="929">
                  <c:v>5.7</c:v>
                </c:pt>
                <c:pt idx="930">
                  <c:v>4</c:v>
                </c:pt>
                <c:pt idx="931">
                  <c:v>4</c:v>
                </c:pt>
                <c:pt idx="932">
                  <c:v>4.4000000000000004</c:v>
                </c:pt>
                <c:pt idx="933">
                  <c:v>1.8</c:v>
                </c:pt>
                <c:pt idx="934">
                  <c:v>5.0999999999999996</c:v>
                </c:pt>
                <c:pt idx="935">
                  <c:v>3.4</c:v>
                </c:pt>
                <c:pt idx="936">
                  <c:v>4.5</c:v>
                </c:pt>
                <c:pt idx="937">
                  <c:v>1.9</c:v>
                </c:pt>
                <c:pt idx="938">
                  <c:v>1.2</c:v>
                </c:pt>
                <c:pt idx="939">
                  <c:v>4.7</c:v>
                </c:pt>
                <c:pt idx="940">
                  <c:v>4.0999999999999996</c:v>
                </c:pt>
                <c:pt idx="941">
                  <c:v>2.1</c:v>
                </c:pt>
                <c:pt idx="942">
                  <c:v>2.2000000000000002</c:v>
                </c:pt>
                <c:pt idx="943">
                  <c:v>5.2</c:v>
                </c:pt>
                <c:pt idx="944">
                  <c:v>1.7</c:v>
                </c:pt>
                <c:pt idx="945">
                  <c:v>6</c:v>
                </c:pt>
                <c:pt idx="946">
                  <c:v>2.1</c:v>
                </c:pt>
                <c:pt idx="947">
                  <c:v>4.5</c:v>
                </c:pt>
                <c:pt idx="948">
                  <c:v>3</c:v>
                </c:pt>
                <c:pt idx="949">
                  <c:v>4.4000000000000004</c:v>
                </c:pt>
                <c:pt idx="950">
                  <c:v>2.7</c:v>
                </c:pt>
                <c:pt idx="951">
                  <c:v>3.3</c:v>
                </c:pt>
                <c:pt idx="952">
                  <c:v>3.6</c:v>
                </c:pt>
                <c:pt idx="953">
                  <c:v>2</c:v>
                </c:pt>
                <c:pt idx="954">
                  <c:v>4.5999999999999996</c:v>
                </c:pt>
                <c:pt idx="955">
                  <c:v>2.7</c:v>
                </c:pt>
                <c:pt idx="956">
                  <c:v>3.2</c:v>
                </c:pt>
                <c:pt idx="957">
                  <c:v>2</c:v>
                </c:pt>
                <c:pt idx="958">
                  <c:v>0</c:v>
                </c:pt>
                <c:pt idx="959">
                  <c:v>3.2</c:v>
                </c:pt>
                <c:pt idx="960">
                  <c:v>7.1</c:v>
                </c:pt>
                <c:pt idx="961">
                  <c:v>4.7</c:v>
                </c:pt>
                <c:pt idx="962">
                  <c:v>3.5</c:v>
                </c:pt>
                <c:pt idx="963">
                  <c:v>3.1</c:v>
                </c:pt>
                <c:pt idx="964">
                  <c:v>3.5</c:v>
                </c:pt>
                <c:pt idx="965">
                  <c:v>4.3</c:v>
                </c:pt>
                <c:pt idx="966">
                  <c:v>1.7</c:v>
                </c:pt>
                <c:pt idx="967">
                  <c:v>5.2</c:v>
                </c:pt>
                <c:pt idx="968">
                  <c:v>4.5999999999999996</c:v>
                </c:pt>
                <c:pt idx="969">
                  <c:v>4.5999999999999996</c:v>
                </c:pt>
                <c:pt idx="970">
                  <c:v>4.2</c:v>
                </c:pt>
                <c:pt idx="971">
                  <c:v>3.5</c:v>
                </c:pt>
                <c:pt idx="972">
                  <c:v>4.5</c:v>
                </c:pt>
                <c:pt idx="973">
                  <c:v>4.4000000000000004</c:v>
                </c:pt>
                <c:pt idx="974">
                  <c:v>3</c:v>
                </c:pt>
                <c:pt idx="975">
                  <c:v>2.6</c:v>
                </c:pt>
                <c:pt idx="976">
                  <c:v>3.7</c:v>
                </c:pt>
                <c:pt idx="977">
                  <c:v>5.8</c:v>
                </c:pt>
                <c:pt idx="978">
                  <c:v>1.6</c:v>
                </c:pt>
                <c:pt idx="979">
                  <c:v>1.3</c:v>
                </c:pt>
                <c:pt idx="980">
                  <c:v>3.7</c:v>
                </c:pt>
                <c:pt idx="981">
                  <c:v>3.6</c:v>
                </c:pt>
                <c:pt idx="982">
                  <c:v>3.8</c:v>
                </c:pt>
                <c:pt idx="983">
                  <c:v>3.9</c:v>
                </c:pt>
                <c:pt idx="984">
                  <c:v>3.2</c:v>
                </c:pt>
                <c:pt idx="985">
                  <c:v>5.7</c:v>
                </c:pt>
                <c:pt idx="986">
                  <c:v>1.1000000000000001</c:v>
                </c:pt>
                <c:pt idx="987">
                  <c:v>2.2999999999999998</c:v>
                </c:pt>
                <c:pt idx="988">
                  <c:v>3.3</c:v>
                </c:pt>
                <c:pt idx="989">
                  <c:v>1</c:v>
                </c:pt>
                <c:pt idx="990">
                  <c:v>3.2</c:v>
                </c:pt>
                <c:pt idx="991">
                  <c:v>6</c:v>
                </c:pt>
                <c:pt idx="992">
                  <c:v>3.5</c:v>
                </c:pt>
                <c:pt idx="993">
                  <c:v>3.8</c:v>
                </c:pt>
                <c:pt idx="994">
                  <c:v>1.6</c:v>
                </c:pt>
                <c:pt idx="995">
                  <c:v>2.6</c:v>
                </c:pt>
                <c:pt idx="996">
                  <c:v>2.9</c:v>
                </c:pt>
                <c:pt idx="997">
                  <c:v>3</c:v>
                </c:pt>
                <c:pt idx="998">
                  <c:v>5.4</c:v>
                </c:pt>
                <c:pt idx="999">
                  <c:v>4.3</c:v>
                </c:pt>
              </c:numCache>
            </c:numRef>
          </c:xVal>
          <c:yVal>
            <c:numRef>
              <c:f>[1]Dataset!$P$2:$P$1001</c:f>
              <c:numCache>
                <c:formatCode>General</c:formatCode>
                <c:ptCount val="1000"/>
                <c:pt idx="0">
                  <c:v>56.2</c:v>
                </c:pt>
                <c:pt idx="1">
                  <c:v>100</c:v>
                </c:pt>
                <c:pt idx="2">
                  <c:v>34.299999999999997</c:v>
                </c:pt>
                <c:pt idx="3">
                  <c:v>26.8</c:v>
                </c:pt>
                <c:pt idx="4">
                  <c:v>66.400000000000006</c:v>
                </c:pt>
                <c:pt idx="5">
                  <c:v>100</c:v>
                </c:pt>
                <c:pt idx="6">
                  <c:v>89.8</c:v>
                </c:pt>
                <c:pt idx="7">
                  <c:v>72.599999999999994</c:v>
                </c:pt>
                <c:pt idx="8">
                  <c:v>78.900000000000006</c:v>
                </c:pt>
                <c:pt idx="9">
                  <c:v>100</c:v>
                </c:pt>
                <c:pt idx="10">
                  <c:v>63.3</c:v>
                </c:pt>
                <c:pt idx="11">
                  <c:v>74.400000000000006</c:v>
                </c:pt>
                <c:pt idx="12">
                  <c:v>76.900000000000006</c:v>
                </c:pt>
                <c:pt idx="13">
                  <c:v>75.8</c:v>
                </c:pt>
                <c:pt idx="14">
                  <c:v>78.900000000000006</c:v>
                </c:pt>
                <c:pt idx="15">
                  <c:v>74</c:v>
                </c:pt>
                <c:pt idx="16">
                  <c:v>55.2</c:v>
                </c:pt>
                <c:pt idx="17">
                  <c:v>70.8</c:v>
                </c:pt>
                <c:pt idx="18">
                  <c:v>43.9</c:v>
                </c:pt>
                <c:pt idx="19">
                  <c:v>45.3</c:v>
                </c:pt>
                <c:pt idx="20">
                  <c:v>58.5</c:v>
                </c:pt>
                <c:pt idx="21">
                  <c:v>82.5</c:v>
                </c:pt>
                <c:pt idx="22">
                  <c:v>98.7</c:v>
                </c:pt>
                <c:pt idx="23">
                  <c:v>43.7</c:v>
                </c:pt>
                <c:pt idx="24">
                  <c:v>54.9</c:v>
                </c:pt>
                <c:pt idx="25">
                  <c:v>69.900000000000006</c:v>
                </c:pt>
                <c:pt idx="26">
                  <c:v>73.5</c:v>
                </c:pt>
                <c:pt idx="27">
                  <c:v>71.099999999999994</c:v>
                </c:pt>
                <c:pt idx="28">
                  <c:v>82.8</c:v>
                </c:pt>
                <c:pt idx="29">
                  <c:v>75.7</c:v>
                </c:pt>
                <c:pt idx="30">
                  <c:v>70.599999999999994</c:v>
                </c:pt>
                <c:pt idx="31">
                  <c:v>51.3</c:v>
                </c:pt>
                <c:pt idx="32">
                  <c:v>52.1</c:v>
                </c:pt>
                <c:pt idx="33">
                  <c:v>70.7</c:v>
                </c:pt>
                <c:pt idx="34">
                  <c:v>51.2</c:v>
                </c:pt>
                <c:pt idx="35">
                  <c:v>72.599999999999994</c:v>
                </c:pt>
                <c:pt idx="36">
                  <c:v>70.7</c:v>
                </c:pt>
                <c:pt idx="37">
                  <c:v>59.4</c:v>
                </c:pt>
                <c:pt idx="38">
                  <c:v>58.1</c:v>
                </c:pt>
                <c:pt idx="39">
                  <c:v>82.3</c:v>
                </c:pt>
                <c:pt idx="40">
                  <c:v>69.7</c:v>
                </c:pt>
                <c:pt idx="41">
                  <c:v>66</c:v>
                </c:pt>
                <c:pt idx="42">
                  <c:v>63.5</c:v>
                </c:pt>
                <c:pt idx="43">
                  <c:v>65.7</c:v>
                </c:pt>
                <c:pt idx="44">
                  <c:v>78.5</c:v>
                </c:pt>
                <c:pt idx="45">
                  <c:v>75.099999999999994</c:v>
                </c:pt>
                <c:pt idx="46">
                  <c:v>71</c:v>
                </c:pt>
                <c:pt idx="47">
                  <c:v>59.7</c:v>
                </c:pt>
                <c:pt idx="48">
                  <c:v>52.6</c:v>
                </c:pt>
                <c:pt idx="49">
                  <c:v>96.5</c:v>
                </c:pt>
                <c:pt idx="50">
                  <c:v>62</c:v>
                </c:pt>
                <c:pt idx="51">
                  <c:v>59.7</c:v>
                </c:pt>
                <c:pt idx="52">
                  <c:v>48.4</c:v>
                </c:pt>
                <c:pt idx="53">
                  <c:v>70.599999999999994</c:v>
                </c:pt>
                <c:pt idx="54">
                  <c:v>68.099999999999994</c:v>
                </c:pt>
                <c:pt idx="55">
                  <c:v>87.2</c:v>
                </c:pt>
                <c:pt idx="56">
                  <c:v>66.7</c:v>
                </c:pt>
                <c:pt idx="57">
                  <c:v>75.2</c:v>
                </c:pt>
                <c:pt idx="58">
                  <c:v>46.4</c:v>
                </c:pt>
                <c:pt idx="59">
                  <c:v>97.1</c:v>
                </c:pt>
                <c:pt idx="60">
                  <c:v>61.2</c:v>
                </c:pt>
                <c:pt idx="61">
                  <c:v>75</c:v>
                </c:pt>
                <c:pt idx="62">
                  <c:v>94.7</c:v>
                </c:pt>
                <c:pt idx="63">
                  <c:v>77.599999999999994</c:v>
                </c:pt>
                <c:pt idx="64">
                  <c:v>68.599999999999994</c:v>
                </c:pt>
                <c:pt idx="65">
                  <c:v>69.599999999999994</c:v>
                </c:pt>
                <c:pt idx="66">
                  <c:v>66.5</c:v>
                </c:pt>
                <c:pt idx="67">
                  <c:v>62.2</c:v>
                </c:pt>
                <c:pt idx="68">
                  <c:v>82.1</c:v>
                </c:pt>
                <c:pt idx="69">
                  <c:v>100</c:v>
                </c:pt>
                <c:pt idx="70">
                  <c:v>59.7</c:v>
                </c:pt>
                <c:pt idx="71">
                  <c:v>55.1</c:v>
                </c:pt>
                <c:pt idx="72">
                  <c:v>77.099999999999994</c:v>
                </c:pt>
                <c:pt idx="73">
                  <c:v>97.7</c:v>
                </c:pt>
                <c:pt idx="74">
                  <c:v>66.900000000000006</c:v>
                </c:pt>
                <c:pt idx="75">
                  <c:v>99.9</c:v>
                </c:pt>
                <c:pt idx="76">
                  <c:v>100</c:v>
                </c:pt>
                <c:pt idx="77">
                  <c:v>57.2</c:v>
                </c:pt>
                <c:pt idx="78">
                  <c:v>77.3</c:v>
                </c:pt>
                <c:pt idx="79">
                  <c:v>91.6</c:v>
                </c:pt>
                <c:pt idx="80">
                  <c:v>70.7</c:v>
                </c:pt>
                <c:pt idx="81">
                  <c:v>57.6</c:v>
                </c:pt>
                <c:pt idx="82">
                  <c:v>60.2</c:v>
                </c:pt>
                <c:pt idx="83">
                  <c:v>50.5</c:v>
                </c:pt>
                <c:pt idx="84">
                  <c:v>51.3</c:v>
                </c:pt>
                <c:pt idx="85">
                  <c:v>53.5</c:v>
                </c:pt>
                <c:pt idx="86">
                  <c:v>79.2</c:v>
                </c:pt>
                <c:pt idx="87">
                  <c:v>47.2</c:v>
                </c:pt>
                <c:pt idx="88">
                  <c:v>73.400000000000006</c:v>
                </c:pt>
                <c:pt idx="89">
                  <c:v>41.1</c:v>
                </c:pt>
                <c:pt idx="90">
                  <c:v>77.8</c:v>
                </c:pt>
                <c:pt idx="91">
                  <c:v>63.4</c:v>
                </c:pt>
                <c:pt idx="92">
                  <c:v>43.9</c:v>
                </c:pt>
                <c:pt idx="93">
                  <c:v>70.2</c:v>
                </c:pt>
                <c:pt idx="94">
                  <c:v>81.3</c:v>
                </c:pt>
                <c:pt idx="95">
                  <c:v>50.2</c:v>
                </c:pt>
                <c:pt idx="96">
                  <c:v>87.9</c:v>
                </c:pt>
                <c:pt idx="97">
                  <c:v>80.900000000000006</c:v>
                </c:pt>
                <c:pt idx="98">
                  <c:v>63.9</c:v>
                </c:pt>
                <c:pt idx="99">
                  <c:v>65.599999999999994</c:v>
                </c:pt>
                <c:pt idx="100">
                  <c:v>93.2</c:v>
                </c:pt>
                <c:pt idx="101">
                  <c:v>74</c:v>
                </c:pt>
                <c:pt idx="102">
                  <c:v>60.8</c:v>
                </c:pt>
                <c:pt idx="103">
                  <c:v>50.4</c:v>
                </c:pt>
                <c:pt idx="104">
                  <c:v>74.3</c:v>
                </c:pt>
                <c:pt idx="105">
                  <c:v>32.799999999999997</c:v>
                </c:pt>
                <c:pt idx="106">
                  <c:v>82.3</c:v>
                </c:pt>
                <c:pt idx="107">
                  <c:v>60.4</c:v>
                </c:pt>
                <c:pt idx="108">
                  <c:v>60</c:v>
                </c:pt>
                <c:pt idx="109">
                  <c:v>77.5</c:v>
                </c:pt>
                <c:pt idx="110">
                  <c:v>86.5</c:v>
                </c:pt>
                <c:pt idx="111">
                  <c:v>76.900000000000006</c:v>
                </c:pt>
                <c:pt idx="112">
                  <c:v>43.9</c:v>
                </c:pt>
                <c:pt idx="113">
                  <c:v>51.3</c:v>
                </c:pt>
                <c:pt idx="114">
                  <c:v>83.3</c:v>
                </c:pt>
                <c:pt idx="115">
                  <c:v>82.7</c:v>
                </c:pt>
                <c:pt idx="116">
                  <c:v>94.8</c:v>
                </c:pt>
                <c:pt idx="117">
                  <c:v>80.8</c:v>
                </c:pt>
                <c:pt idx="118">
                  <c:v>58.3</c:v>
                </c:pt>
                <c:pt idx="119">
                  <c:v>66.3</c:v>
                </c:pt>
                <c:pt idx="120">
                  <c:v>87.9</c:v>
                </c:pt>
                <c:pt idx="121">
                  <c:v>60.5</c:v>
                </c:pt>
                <c:pt idx="122">
                  <c:v>84.8</c:v>
                </c:pt>
                <c:pt idx="123">
                  <c:v>77</c:v>
                </c:pt>
                <c:pt idx="124">
                  <c:v>61.7</c:v>
                </c:pt>
                <c:pt idx="125">
                  <c:v>44</c:v>
                </c:pt>
                <c:pt idx="126">
                  <c:v>42.4</c:v>
                </c:pt>
                <c:pt idx="127">
                  <c:v>88</c:v>
                </c:pt>
                <c:pt idx="128">
                  <c:v>48.7</c:v>
                </c:pt>
                <c:pt idx="129">
                  <c:v>26.8</c:v>
                </c:pt>
                <c:pt idx="130">
                  <c:v>81.599999999999994</c:v>
                </c:pt>
                <c:pt idx="131">
                  <c:v>100</c:v>
                </c:pt>
                <c:pt idx="132">
                  <c:v>74</c:v>
                </c:pt>
                <c:pt idx="133">
                  <c:v>78.400000000000006</c:v>
                </c:pt>
                <c:pt idx="134">
                  <c:v>70.7</c:v>
                </c:pt>
                <c:pt idx="135">
                  <c:v>74.3</c:v>
                </c:pt>
                <c:pt idx="136">
                  <c:v>67.599999999999994</c:v>
                </c:pt>
                <c:pt idx="137">
                  <c:v>64.7</c:v>
                </c:pt>
                <c:pt idx="138">
                  <c:v>64.099999999999994</c:v>
                </c:pt>
                <c:pt idx="139">
                  <c:v>83.5</c:v>
                </c:pt>
                <c:pt idx="140">
                  <c:v>63.4</c:v>
                </c:pt>
                <c:pt idx="141">
                  <c:v>96.2</c:v>
                </c:pt>
                <c:pt idx="142">
                  <c:v>65.400000000000006</c:v>
                </c:pt>
                <c:pt idx="143">
                  <c:v>62</c:v>
                </c:pt>
                <c:pt idx="144">
                  <c:v>74</c:v>
                </c:pt>
                <c:pt idx="145">
                  <c:v>46.7</c:v>
                </c:pt>
                <c:pt idx="146">
                  <c:v>75.5</c:v>
                </c:pt>
                <c:pt idx="147">
                  <c:v>78.099999999999994</c:v>
                </c:pt>
                <c:pt idx="148">
                  <c:v>85.2</c:v>
                </c:pt>
                <c:pt idx="149">
                  <c:v>75.400000000000006</c:v>
                </c:pt>
                <c:pt idx="150">
                  <c:v>64.2</c:v>
                </c:pt>
                <c:pt idx="151">
                  <c:v>69.7</c:v>
                </c:pt>
                <c:pt idx="152">
                  <c:v>90.3</c:v>
                </c:pt>
                <c:pt idx="153">
                  <c:v>81.400000000000006</c:v>
                </c:pt>
                <c:pt idx="154">
                  <c:v>65</c:v>
                </c:pt>
                <c:pt idx="155">
                  <c:v>57.3</c:v>
                </c:pt>
                <c:pt idx="156">
                  <c:v>57.7</c:v>
                </c:pt>
                <c:pt idx="157">
                  <c:v>56.7</c:v>
                </c:pt>
                <c:pt idx="158">
                  <c:v>62.3</c:v>
                </c:pt>
                <c:pt idx="159">
                  <c:v>77.900000000000006</c:v>
                </c:pt>
                <c:pt idx="160">
                  <c:v>65.2</c:v>
                </c:pt>
                <c:pt idx="161">
                  <c:v>76.8</c:v>
                </c:pt>
                <c:pt idx="162">
                  <c:v>83.8</c:v>
                </c:pt>
                <c:pt idx="163">
                  <c:v>70.599999999999994</c:v>
                </c:pt>
                <c:pt idx="164">
                  <c:v>63.1</c:v>
                </c:pt>
                <c:pt idx="165">
                  <c:v>39</c:v>
                </c:pt>
                <c:pt idx="166">
                  <c:v>66.7</c:v>
                </c:pt>
                <c:pt idx="167">
                  <c:v>72.2</c:v>
                </c:pt>
                <c:pt idx="168">
                  <c:v>50.1</c:v>
                </c:pt>
                <c:pt idx="169">
                  <c:v>62.4</c:v>
                </c:pt>
                <c:pt idx="170">
                  <c:v>96.6</c:v>
                </c:pt>
                <c:pt idx="171">
                  <c:v>85.8</c:v>
                </c:pt>
                <c:pt idx="172">
                  <c:v>68.3</c:v>
                </c:pt>
                <c:pt idx="173">
                  <c:v>83.8</c:v>
                </c:pt>
                <c:pt idx="174">
                  <c:v>69.3</c:v>
                </c:pt>
                <c:pt idx="175">
                  <c:v>65.3</c:v>
                </c:pt>
                <c:pt idx="176">
                  <c:v>77.5</c:v>
                </c:pt>
                <c:pt idx="177">
                  <c:v>55</c:v>
                </c:pt>
                <c:pt idx="178">
                  <c:v>65.2</c:v>
                </c:pt>
                <c:pt idx="179">
                  <c:v>58.1</c:v>
                </c:pt>
                <c:pt idx="180">
                  <c:v>69.2</c:v>
                </c:pt>
                <c:pt idx="181">
                  <c:v>67.400000000000006</c:v>
                </c:pt>
                <c:pt idx="182">
                  <c:v>79.900000000000006</c:v>
                </c:pt>
                <c:pt idx="183">
                  <c:v>85.7</c:v>
                </c:pt>
                <c:pt idx="184">
                  <c:v>96.2</c:v>
                </c:pt>
                <c:pt idx="185">
                  <c:v>40.4</c:v>
                </c:pt>
                <c:pt idx="186">
                  <c:v>55.2</c:v>
                </c:pt>
                <c:pt idx="187">
                  <c:v>73.8</c:v>
                </c:pt>
                <c:pt idx="188">
                  <c:v>46.5</c:v>
                </c:pt>
                <c:pt idx="189">
                  <c:v>60.5</c:v>
                </c:pt>
                <c:pt idx="190">
                  <c:v>55.4</c:v>
                </c:pt>
                <c:pt idx="191">
                  <c:v>45.1</c:v>
                </c:pt>
                <c:pt idx="192">
                  <c:v>69.400000000000006</c:v>
                </c:pt>
                <c:pt idx="193">
                  <c:v>81.3</c:v>
                </c:pt>
                <c:pt idx="194">
                  <c:v>66.599999999999994</c:v>
                </c:pt>
                <c:pt idx="195">
                  <c:v>26.7</c:v>
                </c:pt>
                <c:pt idx="196">
                  <c:v>64.5</c:v>
                </c:pt>
                <c:pt idx="197">
                  <c:v>87.1</c:v>
                </c:pt>
                <c:pt idx="198">
                  <c:v>42.2</c:v>
                </c:pt>
                <c:pt idx="199">
                  <c:v>61.6</c:v>
                </c:pt>
                <c:pt idx="200">
                  <c:v>81.900000000000006</c:v>
                </c:pt>
                <c:pt idx="201">
                  <c:v>96.5</c:v>
                </c:pt>
                <c:pt idx="202">
                  <c:v>85.1</c:v>
                </c:pt>
                <c:pt idx="203">
                  <c:v>58.5</c:v>
                </c:pt>
                <c:pt idx="204">
                  <c:v>78.400000000000006</c:v>
                </c:pt>
                <c:pt idx="205">
                  <c:v>56.4</c:v>
                </c:pt>
                <c:pt idx="206">
                  <c:v>92.6</c:v>
                </c:pt>
                <c:pt idx="207">
                  <c:v>62.3</c:v>
                </c:pt>
                <c:pt idx="208">
                  <c:v>75.8</c:v>
                </c:pt>
                <c:pt idx="209">
                  <c:v>47.1</c:v>
                </c:pt>
                <c:pt idx="210">
                  <c:v>66.3</c:v>
                </c:pt>
                <c:pt idx="211">
                  <c:v>98.3</c:v>
                </c:pt>
                <c:pt idx="212">
                  <c:v>29.7</c:v>
                </c:pt>
                <c:pt idx="213">
                  <c:v>45.5</c:v>
                </c:pt>
                <c:pt idx="214">
                  <c:v>100</c:v>
                </c:pt>
                <c:pt idx="215">
                  <c:v>67.5</c:v>
                </c:pt>
                <c:pt idx="216">
                  <c:v>60.3</c:v>
                </c:pt>
                <c:pt idx="217">
                  <c:v>87</c:v>
                </c:pt>
                <c:pt idx="218">
                  <c:v>48.5</c:v>
                </c:pt>
                <c:pt idx="219">
                  <c:v>100</c:v>
                </c:pt>
                <c:pt idx="220">
                  <c:v>82.1</c:v>
                </c:pt>
                <c:pt idx="221">
                  <c:v>63.7</c:v>
                </c:pt>
                <c:pt idx="222">
                  <c:v>100</c:v>
                </c:pt>
                <c:pt idx="223">
                  <c:v>41.9</c:v>
                </c:pt>
                <c:pt idx="224">
                  <c:v>72.7</c:v>
                </c:pt>
                <c:pt idx="225">
                  <c:v>74.3</c:v>
                </c:pt>
                <c:pt idx="226">
                  <c:v>88.7</c:v>
                </c:pt>
                <c:pt idx="227">
                  <c:v>96.6</c:v>
                </c:pt>
                <c:pt idx="228">
                  <c:v>72.599999999999994</c:v>
                </c:pt>
                <c:pt idx="229">
                  <c:v>52.4</c:v>
                </c:pt>
                <c:pt idx="230">
                  <c:v>100</c:v>
                </c:pt>
                <c:pt idx="231">
                  <c:v>73.099999999999994</c:v>
                </c:pt>
                <c:pt idx="232">
                  <c:v>100</c:v>
                </c:pt>
                <c:pt idx="233">
                  <c:v>80.8</c:v>
                </c:pt>
                <c:pt idx="234">
                  <c:v>62.9</c:v>
                </c:pt>
                <c:pt idx="235">
                  <c:v>71.5</c:v>
                </c:pt>
                <c:pt idx="236">
                  <c:v>46.2</c:v>
                </c:pt>
                <c:pt idx="237">
                  <c:v>53.8</c:v>
                </c:pt>
                <c:pt idx="238">
                  <c:v>74.2</c:v>
                </c:pt>
                <c:pt idx="239">
                  <c:v>52.5</c:v>
                </c:pt>
                <c:pt idx="240">
                  <c:v>51.2</c:v>
                </c:pt>
                <c:pt idx="241">
                  <c:v>60.6</c:v>
                </c:pt>
                <c:pt idx="242">
                  <c:v>91.5</c:v>
                </c:pt>
                <c:pt idx="243">
                  <c:v>87.3</c:v>
                </c:pt>
                <c:pt idx="244">
                  <c:v>98</c:v>
                </c:pt>
                <c:pt idx="245">
                  <c:v>47.9</c:v>
                </c:pt>
                <c:pt idx="246">
                  <c:v>51</c:v>
                </c:pt>
                <c:pt idx="247">
                  <c:v>90</c:v>
                </c:pt>
                <c:pt idx="248">
                  <c:v>54.1</c:v>
                </c:pt>
                <c:pt idx="249">
                  <c:v>58.4</c:v>
                </c:pt>
                <c:pt idx="250">
                  <c:v>100</c:v>
                </c:pt>
                <c:pt idx="251">
                  <c:v>65.2</c:v>
                </c:pt>
                <c:pt idx="252">
                  <c:v>85.3</c:v>
                </c:pt>
                <c:pt idx="253">
                  <c:v>93.8</c:v>
                </c:pt>
                <c:pt idx="254">
                  <c:v>78.8</c:v>
                </c:pt>
                <c:pt idx="255">
                  <c:v>85</c:v>
                </c:pt>
                <c:pt idx="256">
                  <c:v>64.5</c:v>
                </c:pt>
                <c:pt idx="257">
                  <c:v>71</c:v>
                </c:pt>
                <c:pt idx="258">
                  <c:v>90.8</c:v>
                </c:pt>
                <c:pt idx="259">
                  <c:v>72.599999999999994</c:v>
                </c:pt>
                <c:pt idx="260">
                  <c:v>70.900000000000006</c:v>
                </c:pt>
                <c:pt idx="261">
                  <c:v>65.099999999999994</c:v>
                </c:pt>
                <c:pt idx="262">
                  <c:v>49.1</c:v>
                </c:pt>
                <c:pt idx="263">
                  <c:v>62.7</c:v>
                </c:pt>
                <c:pt idx="264">
                  <c:v>51.5</c:v>
                </c:pt>
                <c:pt idx="265">
                  <c:v>18.399999999999999</c:v>
                </c:pt>
                <c:pt idx="266">
                  <c:v>100</c:v>
                </c:pt>
                <c:pt idx="267">
                  <c:v>53.3</c:v>
                </c:pt>
                <c:pt idx="268">
                  <c:v>76.099999999999994</c:v>
                </c:pt>
                <c:pt idx="269">
                  <c:v>85.6</c:v>
                </c:pt>
                <c:pt idx="270">
                  <c:v>63</c:v>
                </c:pt>
                <c:pt idx="271">
                  <c:v>73.599999999999994</c:v>
                </c:pt>
                <c:pt idx="272">
                  <c:v>76.2</c:v>
                </c:pt>
                <c:pt idx="273">
                  <c:v>45.5</c:v>
                </c:pt>
                <c:pt idx="274">
                  <c:v>58.6</c:v>
                </c:pt>
                <c:pt idx="275">
                  <c:v>77.8</c:v>
                </c:pt>
                <c:pt idx="276">
                  <c:v>61.5</c:v>
                </c:pt>
                <c:pt idx="277">
                  <c:v>71.400000000000006</c:v>
                </c:pt>
                <c:pt idx="278">
                  <c:v>93.9</c:v>
                </c:pt>
                <c:pt idx="279">
                  <c:v>85.9</c:v>
                </c:pt>
                <c:pt idx="280">
                  <c:v>73.8</c:v>
                </c:pt>
                <c:pt idx="281">
                  <c:v>83.3</c:v>
                </c:pt>
                <c:pt idx="282">
                  <c:v>79.7</c:v>
                </c:pt>
                <c:pt idx="283">
                  <c:v>47.1</c:v>
                </c:pt>
                <c:pt idx="284">
                  <c:v>91.9</c:v>
                </c:pt>
                <c:pt idx="285">
                  <c:v>60.6</c:v>
                </c:pt>
                <c:pt idx="286">
                  <c:v>46.6</c:v>
                </c:pt>
                <c:pt idx="287">
                  <c:v>84.2</c:v>
                </c:pt>
                <c:pt idx="288">
                  <c:v>95.5</c:v>
                </c:pt>
                <c:pt idx="289">
                  <c:v>73.5</c:v>
                </c:pt>
                <c:pt idx="290">
                  <c:v>75.900000000000006</c:v>
                </c:pt>
                <c:pt idx="291">
                  <c:v>100</c:v>
                </c:pt>
                <c:pt idx="292">
                  <c:v>74.2</c:v>
                </c:pt>
                <c:pt idx="293">
                  <c:v>100</c:v>
                </c:pt>
                <c:pt idx="294">
                  <c:v>94.9</c:v>
                </c:pt>
                <c:pt idx="295">
                  <c:v>27.6</c:v>
                </c:pt>
                <c:pt idx="296">
                  <c:v>86.2</c:v>
                </c:pt>
                <c:pt idx="297">
                  <c:v>60.1</c:v>
                </c:pt>
                <c:pt idx="298">
                  <c:v>91.3</c:v>
                </c:pt>
                <c:pt idx="299">
                  <c:v>93.8</c:v>
                </c:pt>
                <c:pt idx="300">
                  <c:v>61.6</c:v>
                </c:pt>
                <c:pt idx="301">
                  <c:v>41.7</c:v>
                </c:pt>
                <c:pt idx="302">
                  <c:v>74.5</c:v>
                </c:pt>
                <c:pt idx="303">
                  <c:v>63.7</c:v>
                </c:pt>
                <c:pt idx="304">
                  <c:v>39.6</c:v>
                </c:pt>
                <c:pt idx="305">
                  <c:v>87.5</c:v>
                </c:pt>
                <c:pt idx="306">
                  <c:v>100</c:v>
                </c:pt>
                <c:pt idx="307">
                  <c:v>75.400000000000006</c:v>
                </c:pt>
                <c:pt idx="308">
                  <c:v>61.5</c:v>
                </c:pt>
                <c:pt idx="309">
                  <c:v>73.3</c:v>
                </c:pt>
                <c:pt idx="310">
                  <c:v>96.3</c:v>
                </c:pt>
                <c:pt idx="311">
                  <c:v>67</c:v>
                </c:pt>
                <c:pt idx="312">
                  <c:v>70.099999999999994</c:v>
                </c:pt>
                <c:pt idx="313">
                  <c:v>84.2</c:v>
                </c:pt>
                <c:pt idx="314">
                  <c:v>48.9</c:v>
                </c:pt>
                <c:pt idx="315">
                  <c:v>98.8</c:v>
                </c:pt>
                <c:pt idx="316">
                  <c:v>76.099999999999994</c:v>
                </c:pt>
                <c:pt idx="317">
                  <c:v>80.400000000000006</c:v>
                </c:pt>
                <c:pt idx="318">
                  <c:v>64.099999999999994</c:v>
                </c:pt>
                <c:pt idx="319">
                  <c:v>59.4</c:v>
                </c:pt>
                <c:pt idx="320">
                  <c:v>94.2</c:v>
                </c:pt>
                <c:pt idx="321">
                  <c:v>67.8</c:v>
                </c:pt>
                <c:pt idx="322">
                  <c:v>96.1</c:v>
                </c:pt>
                <c:pt idx="323">
                  <c:v>70.2</c:v>
                </c:pt>
                <c:pt idx="324">
                  <c:v>84.2</c:v>
                </c:pt>
                <c:pt idx="325">
                  <c:v>75.400000000000006</c:v>
                </c:pt>
                <c:pt idx="326">
                  <c:v>41.7</c:v>
                </c:pt>
                <c:pt idx="327">
                  <c:v>23.1</c:v>
                </c:pt>
                <c:pt idx="328">
                  <c:v>50.3</c:v>
                </c:pt>
                <c:pt idx="329">
                  <c:v>100</c:v>
                </c:pt>
                <c:pt idx="330">
                  <c:v>52.2</c:v>
                </c:pt>
                <c:pt idx="331">
                  <c:v>100</c:v>
                </c:pt>
                <c:pt idx="332">
                  <c:v>71.2</c:v>
                </c:pt>
                <c:pt idx="333">
                  <c:v>72.3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93.1</c:v>
                </c:pt>
                <c:pt idx="338">
                  <c:v>67.7</c:v>
                </c:pt>
                <c:pt idx="339">
                  <c:v>77.900000000000006</c:v>
                </c:pt>
                <c:pt idx="340">
                  <c:v>80.3</c:v>
                </c:pt>
                <c:pt idx="341">
                  <c:v>44.3</c:v>
                </c:pt>
                <c:pt idx="342">
                  <c:v>54.7</c:v>
                </c:pt>
                <c:pt idx="343">
                  <c:v>85</c:v>
                </c:pt>
                <c:pt idx="344">
                  <c:v>81.7</c:v>
                </c:pt>
                <c:pt idx="345">
                  <c:v>71.599999999999994</c:v>
                </c:pt>
                <c:pt idx="346">
                  <c:v>73.7</c:v>
                </c:pt>
                <c:pt idx="347">
                  <c:v>77</c:v>
                </c:pt>
                <c:pt idx="348">
                  <c:v>72.3</c:v>
                </c:pt>
                <c:pt idx="349">
                  <c:v>100</c:v>
                </c:pt>
                <c:pt idx="350">
                  <c:v>54</c:v>
                </c:pt>
                <c:pt idx="351">
                  <c:v>70.400000000000006</c:v>
                </c:pt>
                <c:pt idx="352">
                  <c:v>47</c:v>
                </c:pt>
                <c:pt idx="353">
                  <c:v>48.7</c:v>
                </c:pt>
                <c:pt idx="354">
                  <c:v>47.6</c:v>
                </c:pt>
                <c:pt idx="355">
                  <c:v>81.099999999999994</c:v>
                </c:pt>
                <c:pt idx="356">
                  <c:v>100</c:v>
                </c:pt>
                <c:pt idx="357">
                  <c:v>81.900000000000006</c:v>
                </c:pt>
                <c:pt idx="358">
                  <c:v>56.3</c:v>
                </c:pt>
                <c:pt idx="359">
                  <c:v>100</c:v>
                </c:pt>
                <c:pt idx="360">
                  <c:v>81</c:v>
                </c:pt>
                <c:pt idx="361">
                  <c:v>84.9</c:v>
                </c:pt>
                <c:pt idx="362">
                  <c:v>67.900000000000006</c:v>
                </c:pt>
                <c:pt idx="363">
                  <c:v>56.9</c:v>
                </c:pt>
                <c:pt idx="364">
                  <c:v>45.9</c:v>
                </c:pt>
                <c:pt idx="365">
                  <c:v>76</c:v>
                </c:pt>
                <c:pt idx="366">
                  <c:v>94.8</c:v>
                </c:pt>
                <c:pt idx="367">
                  <c:v>99.3</c:v>
                </c:pt>
                <c:pt idx="368">
                  <c:v>71</c:v>
                </c:pt>
                <c:pt idx="369">
                  <c:v>70.900000000000006</c:v>
                </c:pt>
                <c:pt idx="370">
                  <c:v>59.8</c:v>
                </c:pt>
                <c:pt idx="371">
                  <c:v>36</c:v>
                </c:pt>
                <c:pt idx="372">
                  <c:v>68.400000000000006</c:v>
                </c:pt>
                <c:pt idx="373">
                  <c:v>72.900000000000006</c:v>
                </c:pt>
                <c:pt idx="374">
                  <c:v>57.3</c:v>
                </c:pt>
                <c:pt idx="375">
                  <c:v>50.3</c:v>
                </c:pt>
                <c:pt idx="376">
                  <c:v>65.7</c:v>
                </c:pt>
                <c:pt idx="377">
                  <c:v>67.900000000000006</c:v>
                </c:pt>
                <c:pt idx="378">
                  <c:v>63.6</c:v>
                </c:pt>
                <c:pt idx="379">
                  <c:v>32.9</c:v>
                </c:pt>
                <c:pt idx="380">
                  <c:v>67.7</c:v>
                </c:pt>
                <c:pt idx="381">
                  <c:v>100</c:v>
                </c:pt>
                <c:pt idx="382">
                  <c:v>96.8</c:v>
                </c:pt>
                <c:pt idx="383">
                  <c:v>71</c:v>
                </c:pt>
                <c:pt idx="384">
                  <c:v>59.8</c:v>
                </c:pt>
                <c:pt idx="385">
                  <c:v>64.2</c:v>
                </c:pt>
                <c:pt idx="386">
                  <c:v>45.2</c:v>
                </c:pt>
                <c:pt idx="387">
                  <c:v>82.9</c:v>
                </c:pt>
                <c:pt idx="388">
                  <c:v>73.2</c:v>
                </c:pt>
                <c:pt idx="389">
                  <c:v>79.599999999999994</c:v>
                </c:pt>
                <c:pt idx="390">
                  <c:v>73</c:v>
                </c:pt>
                <c:pt idx="391">
                  <c:v>72.599999999999994</c:v>
                </c:pt>
                <c:pt idx="392">
                  <c:v>45.2</c:v>
                </c:pt>
                <c:pt idx="393">
                  <c:v>51.8</c:v>
                </c:pt>
                <c:pt idx="394">
                  <c:v>92</c:v>
                </c:pt>
                <c:pt idx="395">
                  <c:v>77.8</c:v>
                </c:pt>
                <c:pt idx="396">
                  <c:v>97.2</c:v>
                </c:pt>
                <c:pt idx="397">
                  <c:v>71.900000000000006</c:v>
                </c:pt>
                <c:pt idx="398">
                  <c:v>69.099999999999994</c:v>
                </c:pt>
                <c:pt idx="399">
                  <c:v>59.6</c:v>
                </c:pt>
                <c:pt idx="400">
                  <c:v>60.4</c:v>
                </c:pt>
                <c:pt idx="401">
                  <c:v>48.3</c:v>
                </c:pt>
                <c:pt idx="402">
                  <c:v>50.1</c:v>
                </c:pt>
                <c:pt idx="403">
                  <c:v>74.900000000000006</c:v>
                </c:pt>
                <c:pt idx="404">
                  <c:v>85.6</c:v>
                </c:pt>
                <c:pt idx="405">
                  <c:v>65.400000000000006</c:v>
                </c:pt>
                <c:pt idx="406">
                  <c:v>82.4</c:v>
                </c:pt>
                <c:pt idx="407">
                  <c:v>67.3</c:v>
                </c:pt>
                <c:pt idx="408">
                  <c:v>34.299999999999997</c:v>
                </c:pt>
                <c:pt idx="409">
                  <c:v>53</c:v>
                </c:pt>
                <c:pt idx="410">
                  <c:v>78</c:v>
                </c:pt>
                <c:pt idx="411">
                  <c:v>58.2</c:v>
                </c:pt>
                <c:pt idx="412">
                  <c:v>73.7</c:v>
                </c:pt>
                <c:pt idx="413">
                  <c:v>60.3</c:v>
                </c:pt>
                <c:pt idx="414">
                  <c:v>78.7</c:v>
                </c:pt>
                <c:pt idx="415">
                  <c:v>68.3</c:v>
                </c:pt>
                <c:pt idx="416">
                  <c:v>49.9</c:v>
                </c:pt>
                <c:pt idx="417">
                  <c:v>100</c:v>
                </c:pt>
                <c:pt idx="418">
                  <c:v>54.7</c:v>
                </c:pt>
                <c:pt idx="419">
                  <c:v>58.7</c:v>
                </c:pt>
                <c:pt idx="420">
                  <c:v>70.8</c:v>
                </c:pt>
                <c:pt idx="421">
                  <c:v>87.1</c:v>
                </c:pt>
                <c:pt idx="422">
                  <c:v>29.5</c:v>
                </c:pt>
                <c:pt idx="423">
                  <c:v>53.2</c:v>
                </c:pt>
                <c:pt idx="424">
                  <c:v>73</c:v>
                </c:pt>
                <c:pt idx="425">
                  <c:v>71.099999999999994</c:v>
                </c:pt>
                <c:pt idx="426">
                  <c:v>80.900000000000006</c:v>
                </c:pt>
                <c:pt idx="427">
                  <c:v>75.099999999999994</c:v>
                </c:pt>
                <c:pt idx="428">
                  <c:v>52.4</c:v>
                </c:pt>
                <c:pt idx="429">
                  <c:v>67.599999999999994</c:v>
                </c:pt>
                <c:pt idx="430">
                  <c:v>35.700000000000003</c:v>
                </c:pt>
                <c:pt idx="431">
                  <c:v>29.9</c:v>
                </c:pt>
                <c:pt idx="432">
                  <c:v>70.7</c:v>
                </c:pt>
                <c:pt idx="433">
                  <c:v>89.3</c:v>
                </c:pt>
                <c:pt idx="434">
                  <c:v>26.2</c:v>
                </c:pt>
                <c:pt idx="435">
                  <c:v>58.3</c:v>
                </c:pt>
                <c:pt idx="436">
                  <c:v>78.400000000000006</c:v>
                </c:pt>
                <c:pt idx="437">
                  <c:v>100</c:v>
                </c:pt>
                <c:pt idx="438">
                  <c:v>66.8</c:v>
                </c:pt>
                <c:pt idx="439">
                  <c:v>63.8</c:v>
                </c:pt>
                <c:pt idx="440">
                  <c:v>76.099999999999994</c:v>
                </c:pt>
                <c:pt idx="441">
                  <c:v>82.7</c:v>
                </c:pt>
                <c:pt idx="442">
                  <c:v>65</c:v>
                </c:pt>
                <c:pt idx="443">
                  <c:v>66.8</c:v>
                </c:pt>
                <c:pt idx="444">
                  <c:v>64.900000000000006</c:v>
                </c:pt>
                <c:pt idx="445">
                  <c:v>63.1</c:v>
                </c:pt>
                <c:pt idx="446">
                  <c:v>56.3</c:v>
                </c:pt>
                <c:pt idx="447">
                  <c:v>93.6</c:v>
                </c:pt>
                <c:pt idx="448">
                  <c:v>91.9</c:v>
                </c:pt>
                <c:pt idx="449">
                  <c:v>74</c:v>
                </c:pt>
                <c:pt idx="450">
                  <c:v>62.7</c:v>
                </c:pt>
                <c:pt idx="451">
                  <c:v>58.6</c:v>
                </c:pt>
                <c:pt idx="452">
                  <c:v>89.3</c:v>
                </c:pt>
                <c:pt idx="453">
                  <c:v>63.4</c:v>
                </c:pt>
                <c:pt idx="454">
                  <c:v>46.7</c:v>
                </c:pt>
                <c:pt idx="455">
                  <c:v>100</c:v>
                </c:pt>
                <c:pt idx="456">
                  <c:v>68.7</c:v>
                </c:pt>
                <c:pt idx="457">
                  <c:v>58.9</c:v>
                </c:pt>
                <c:pt idx="458">
                  <c:v>59</c:v>
                </c:pt>
                <c:pt idx="459">
                  <c:v>77.900000000000006</c:v>
                </c:pt>
                <c:pt idx="460">
                  <c:v>72.3</c:v>
                </c:pt>
                <c:pt idx="461">
                  <c:v>49.7</c:v>
                </c:pt>
                <c:pt idx="462">
                  <c:v>80.900000000000006</c:v>
                </c:pt>
                <c:pt idx="463">
                  <c:v>44.5</c:v>
                </c:pt>
                <c:pt idx="464">
                  <c:v>85.3</c:v>
                </c:pt>
                <c:pt idx="465">
                  <c:v>83.2</c:v>
                </c:pt>
                <c:pt idx="466">
                  <c:v>59.7</c:v>
                </c:pt>
                <c:pt idx="467">
                  <c:v>98.1</c:v>
                </c:pt>
                <c:pt idx="468">
                  <c:v>66.8</c:v>
                </c:pt>
                <c:pt idx="469">
                  <c:v>96.1</c:v>
                </c:pt>
                <c:pt idx="470">
                  <c:v>60.4</c:v>
                </c:pt>
                <c:pt idx="471">
                  <c:v>33.799999999999997</c:v>
                </c:pt>
                <c:pt idx="472">
                  <c:v>56.1</c:v>
                </c:pt>
                <c:pt idx="473">
                  <c:v>80.599999999999994</c:v>
                </c:pt>
                <c:pt idx="474">
                  <c:v>52.6</c:v>
                </c:pt>
                <c:pt idx="475">
                  <c:v>52.1</c:v>
                </c:pt>
                <c:pt idx="476">
                  <c:v>39.9</c:v>
                </c:pt>
                <c:pt idx="477">
                  <c:v>84</c:v>
                </c:pt>
                <c:pt idx="478">
                  <c:v>97.7</c:v>
                </c:pt>
                <c:pt idx="479">
                  <c:v>43.3</c:v>
                </c:pt>
                <c:pt idx="480">
                  <c:v>55.9</c:v>
                </c:pt>
                <c:pt idx="481">
                  <c:v>84.6</c:v>
                </c:pt>
                <c:pt idx="482">
                  <c:v>67</c:v>
                </c:pt>
                <c:pt idx="483">
                  <c:v>76</c:v>
                </c:pt>
                <c:pt idx="484">
                  <c:v>56.9</c:v>
                </c:pt>
                <c:pt idx="485">
                  <c:v>77.5</c:v>
                </c:pt>
                <c:pt idx="486">
                  <c:v>69.400000000000006</c:v>
                </c:pt>
                <c:pt idx="487">
                  <c:v>94.6</c:v>
                </c:pt>
                <c:pt idx="488">
                  <c:v>93.4</c:v>
                </c:pt>
                <c:pt idx="489">
                  <c:v>100</c:v>
                </c:pt>
                <c:pt idx="490">
                  <c:v>63.6</c:v>
                </c:pt>
                <c:pt idx="491">
                  <c:v>53</c:v>
                </c:pt>
                <c:pt idx="492">
                  <c:v>67.8</c:v>
                </c:pt>
                <c:pt idx="493">
                  <c:v>73.900000000000006</c:v>
                </c:pt>
                <c:pt idx="494">
                  <c:v>66.5</c:v>
                </c:pt>
                <c:pt idx="495">
                  <c:v>49.9</c:v>
                </c:pt>
                <c:pt idx="496">
                  <c:v>73.900000000000006</c:v>
                </c:pt>
                <c:pt idx="497">
                  <c:v>80.3</c:v>
                </c:pt>
                <c:pt idx="498">
                  <c:v>71.7</c:v>
                </c:pt>
                <c:pt idx="499">
                  <c:v>83.3</c:v>
                </c:pt>
                <c:pt idx="500">
                  <c:v>84.5</c:v>
                </c:pt>
                <c:pt idx="501">
                  <c:v>74.900000000000006</c:v>
                </c:pt>
                <c:pt idx="502">
                  <c:v>34</c:v>
                </c:pt>
                <c:pt idx="503">
                  <c:v>63</c:v>
                </c:pt>
                <c:pt idx="504">
                  <c:v>77.900000000000006</c:v>
                </c:pt>
                <c:pt idx="505">
                  <c:v>72.900000000000006</c:v>
                </c:pt>
                <c:pt idx="506">
                  <c:v>53.2</c:v>
                </c:pt>
                <c:pt idx="507">
                  <c:v>57.3</c:v>
                </c:pt>
                <c:pt idx="508">
                  <c:v>76.599999999999994</c:v>
                </c:pt>
                <c:pt idx="509">
                  <c:v>64.599999999999994</c:v>
                </c:pt>
                <c:pt idx="510">
                  <c:v>51.1</c:v>
                </c:pt>
                <c:pt idx="511">
                  <c:v>63</c:v>
                </c:pt>
                <c:pt idx="512">
                  <c:v>61.6</c:v>
                </c:pt>
                <c:pt idx="513">
                  <c:v>62.5</c:v>
                </c:pt>
                <c:pt idx="514">
                  <c:v>87.1</c:v>
                </c:pt>
                <c:pt idx="515">
                  <c:v>82.5</c:v>
                </c:pt>
                <c:pt idx="516">
                  <c:v>80.900000000000006</c:v>
                </c:pt>
                <c:pt idx="517">
                  <c:v>100</c:v>
                </c:pt>
                <c:pt idx="518">
                  <c:v>79.599999999999994</c:v>
                </c:pt>
                <c:pt idx="519">
                  <c:v>71.2</c:v>
                </c:pt>
                <c:pt idx="520">
                  <c:v>62.7</c:v>
                </c:pt>
                <c:pt idx="521">
                  <c:v>64.2</c:v>
                </c:pt>
                <c:pt idx="522">
                  <c:v>44.1</c:v>
                </c:pt>
                <c:pt idx="523">
                  <c:v>61.7</c:v>
                </c:pt>
                <c:pt idx="524">
                  <c:v>39.9</c:v>
                </c:pt>
                <c:pt idx="525">
                  <c:v>84.1</c:v>
                </c:pt>
                <c:pt idx="526">
                  <c:v>40.700000000000003</c:v>
                </c:pt>
                <c:pt idx="527">
                  <c:v>81.8</c:v>
                </c:pt>
                <c:pt idx="528">
                  <c:v>77</c:v>
                </c:pt>
                <c:pt idx="529">
                  <c:v>65.7</c:v>
                </c:pt>
                <c:pt idx="530">
                  <c:v>80.900000000000006</c:v>
                </c:pt>
                <c:pt idx="531">
                  <c:v>47.4</c:v>
                </c:pt>
                <c:pt idx="532">
                  <c:v>83</c:v>
                </c:pt>
                <c:pt idx="533">
                  <c:v>54.2</c:v>
                </c:pt>
                <c:pt idx="534">
                  <c:v>82.5</c:v>
                </c:pt>
                <c:pt idx="535">
                  <c:v>85</c:v>
                </c:pt>
                <c:pt idx="536">
                  <c:v>40.4</c:v>
                </c:pt>
                <c:pt idx="537">
                  <c:v>58.9</c:v>
                </c:pt>
                <c:pt idx="538">
                  <c:v>67.5</c:v>
                </c:pt>
                <c:pt idx="539">
                  <c:v>81</c:v>
                </c:pt>
                <c:pt idx="540">
                  <c:v>74.7</c:v>
                </c:pt>
                <c:pt idx="541">
                  <c:v>67.400000000000006</c:v>
                </c:pt>
                <c:pt idx="542">
                  <c:v>72.2</c:v>
                </c:pt>
                <c:pt idx="543">
                  <c:v>77.099999999999994</c:v>
                </c:pt>
                <c:pt idx="544">
                  <c:v>87.9</c:v>
                </c:pt>
                <c:pt idx="545">
                  <c:v>54.1</c:v>
                </c:pt>
                <c:pt idx="546">
                  <c:v>62.9</c:v>
                </c:pt>
                <c:pt idx="547">
                  <c:v>95.6</c:v>
                </c:pt>
                <c:pt idx="548">
                  <c:v>67.099999999999994</c:v>
                </c:pt>
                <c:pt idx="549">
                  <c:v>51.5</c:v>
                </c:pt>
                <c:pt idx="550">
                  <c:v>97.9</c:v>
                </c:pt>
                <c:pt idx="551">
                  <c:v>67</c:v>
                </c:pt>
                <c:pt idx="552">
                  <c:v>31.5</c:v>
                </c:pt>
                <c:pt idx="553">
                  <c:v>88</c:v>
                </c:pt>
                <c:pt idx="554">
                  <c:v>53.4</c:v>
                </c:pt>
                <c:pt idx="555">
                  <c:v>83.4</c:v>
                </c:pt>
                <c:pt idx="556">
                  <c:v>79</c:v>
                </c:pt>
                <c:pt idx="557">
                  <c:v>69.900000000000006</c:v>
                </c:pt>
                <c:pt idx="558">
                  <c:v>60.1</c:v>
                </c:pt>
                <c:pt idx="559">
                  <c:v>70.3</c:v>
                </c:pt>
                <c:pt idx="560">
                  <c:v>79.8</c:v>
                </c:pt>
                <c:pt idx="561">
                  <c:v>66.599999999999994</c:v>
                </c:pt>
                <c:pt idx="562">
                  <c:v>91.7</c:v>
                </c:pt>
                <c:pt idx="563">
                  <c:v>70.099999999999994</c:v>
                </c:pt>
                <c:pt idx="564">
                  <c:v>61.5</c:v>
                </c:pt>
                <c:pt idx="565">
                  <c:v>79.3</c:v>
                </c:pt>
                <c:pt idx="566">
                  <c:v>63.9</c:v>
                </c:pt>
                <c:pt idx="567">
                  <c:v>93.1</c:v>
                </c:pt>
                <c:pt idx="568">
                  <c:v>89.8</c:v>
                </c:pt>
                <c:pt idx="569">
                  <c:v>100</c:v>
                </c:pt>
                <c:pt idx="570">
                  <c:v>61.8</c:v>
                </c:pt>
                <c:pt idx="571">
                  <c:v>51.5</c:v>
                </c:pt>
                <c:pt idx="572">
                  <c:v>60.4</c:v>
                </c:pt>
                <c:pt idx="573">
                  <c:v>67.2</c:v>
                </c:pt>
                <c:pt idx="574">
                  <c:v>89.6</c:v>
                </c:pt>
                <c:pt idx="575">
                  <c:v>48.3</c:v>
                </c:pt>
                <c:pt idx="576">
                  <c:v>61.7</c:v>
                </c:pt>
                <c:pt idx="577">
                  <c:v>44.4</c:v>
                </c:pt>
                <c:pt idx="578">
                  <c:v>77.2</c:v>
                </c:pt>
                <c:pt idx="579">
                  <c:v>100</c:v>
                </c:pt>
                <c:pt idx="580">
                  <c:v>73</c:v>
                </c:pt>
                <c:pt idx="581">
                  <c:v>68.5</c:v>
                </c:pt>
                <c:pt idx="582">
                  <c:v>61</c:v>
                </c:pt>
                <c:pt idx="583">
                  <c:v>70.5</c:v>
                </c:pt>
                <c:pt idx="584">
                  <c:v>52.5</c:v>
                </c:pt>
                <c:pt idx="585">
                  <c:v>62.8</c:v>
                </c:pt>
                <c:pt idx="586">
                  <c:v>83.5</c:v>
                </c:pt>
                <c:pt idx="587">
                  <c:v>71.400000000000006</c:v>
                </c:pt>
                <c:pt idx="588">
                  <c:v>61.5</c:v>
                </c:pt>
                <c:pt idx="589">
                  <c:v>75.400000000000006</c:v>
                </c:pt>
                <c:pt idx="590">
                  <c:v>42</c:v>
                </c:pt>
                <c:pt idx="591">
                  <c:v>64</c:v>
                </c:pt>
                <c:pt idx="592">
                  <c:v>60.1</c:v>
                </c:pt>
                <c:pt idx="593">
                  <c:v>34.700000000000003</c:v>
                </c:pt>
                <c:pt idx="594">
                  <c:v>88</c:v>
                </c:pt>
                <c:pt idx="595">
                  <c:v>100</c:v>
                </c:pt>
                <c:pt idx="596">
                  <c:v>66.099999999999994</c:v>
                </c:pt>
                <c:pt idx="597">
                  <c:v>95.5</c:v>
                </c:pt>
                <c:pt idx="598">
                  <c:v>86.4</c:v>
                </c:pt>
                <c:pt idx="599">
                  <c:v>77.3</c:v>
                </c:pt>
                <c:pt idx="600">
                  <c:v>90.2</c:v>
                </c:pt>
                <c:pt idx="601">
                  <c:v>80.2</c:v>
                </c:pt>
                <c:pt idx="602">
                  <c:v>72.900000000000006</c:v>
                </c:pt>
                <c:pt idx="603">
                  <c:v>35.799999999999997</c:v>
                </c:pt>
                <c:pt idx="604">
                  <c:v>72.8</c:v>
                </c:pt>
                <c:pt idx="605">
                  <c:v>67.599999999999994</c:v>
                </c:pt>
                <c:pt idx="606">
                  <c:v>93.1</c:v>
                </c:pt>
                <c:pt idx="607">
                  <c:v>57.5</c:v>
                </c:pt>
                <c:pt idx="608">
                  <c:v>61.1</c:v>
                </c:pt>
                <c:pt idx="609">
                  <c:v>77.400000000000006</c:v>
                </c:pt>
                <c:pt idx="610">
                  <c:v>69.599999999999994</c:v>
                </c:pt>
                <c:pt idx="611">
                  <c:v>100</c:v>
                </c:pt>
                <c:pt idx="612">
                  <c:v>69.3</c:v>
                </c:pt>
                <c:pt idx="613">
                  <c:v>85.7</c:v>
                </c:pt>
                <c:pt idx="614">
                  <c:v>53.9</c:v>
                </c:pt>
                <c:pt idx="615">
                  <c:v>43.7</c:v>
                </c:pt>
                <c:pt idx="616">
                  <c:v>79.3</c:v>
                </c:pt>
                <c:pt idx="617">
                  <c:v>71.3</c:v>
                </c:pt>
                <c:pt idx="618">
                  <c:v>61.4</c:v>
                </c:pt>
                <c:pt idx="619">
                  <c:v>45.1</c:v>
                </c:pt>
                <c:pt idx="620">
                  <c:v>39.799999999999997</c:v>
                </c:pt>
                <c:pt idx="621">
                  <c:v>70.7</c:v>
                </c:pt>
                <c:pt idx="622">
                  <c:v>35.6</c:v>
                </c:pt>
                <c:pt idx="623">
                  <c:v>93</c:v>
                </c:pt>
                <c:pt idx="624">
                  <c:v>83.2</c:v>
                </c:pt>
                <c:pt idx="625">
                  <c:v>46.6</c:v>
                </c:pt>
                <c:pt idx="626">
                  <c:v>70.8</c:v>
                </c:pt>
                <c:pt idx="627">
                  <c:v>78.3</c:v>
                </c:pt>
                <c:pt idx="628">
                  <c:v>70.7</c:v>
                </c:pt>
                <c:pt idx="629">
                  <c:v>82.6</c:v>
                </c:pt>
                <c:pt idx="630">
                  <c:v>50.3</c:v>
                </c:pt>
                <c:pt idx="631">
                  <c:v>80.900000000000006</c:v>
                </c:pt>
                <c:pt idx="632">
                  <c:v>75.400000000000006</c:v>
                </c:pt>
                <c:pt idx="633">
                  <c:v>83.7</c:v>
                </c:pt>
                <c:pt idx="634">
                  <c:v>76.8</c:v>
                </c:pt>
                <c:pt idx="635">
                  <c:v>45.8</c:v>
                </c:pt>
                <c:pt idx="636">
                  <c:v>58.4</c:v>
                </c:pt>
                <c:pt idx="637">
                  <c:v>70.3</c:v>
                </c:pt>
                <c:pt idx="638">
                  <c:v>99.4</c:v>
                </c:pt>
                <c:pt idx="639">
                  <c:v>62.9</c:v>
                </c:pt>
                <c:pt idx="640">
                  <c:v>98</c:v>
                </c:pt>
                <c:pt idx="641">
                  <c:v>74.7</c:v>
                </c:pt>
                <c:pt idx="642">
                  <c:v>50.4</c:v>
                </c:pt>
                <c:pt idx="643">
                  <c:v>49.4</c:v>
                </c:pt>
                <c:pt idx="644">
                  <c:v>35.299999999999997</c:v>
                </c:pt>
                <c:pt idx="645">
                  <c:v>46.3</c:v>
                </c:pt>
                <c:pt idx="646">
                  <c:v>68.400000000000006</c:v>
                </c:pt>
                <c:pt idx="647">
                  <c:v>84.2</c:v>
                </c:pt>
                <c:pt idx="648">
                  <c:v>54.6</c:v>
                </c:pt>
                <c:pt idx="649">
                  <c:v>88</c:v>
                </c:pt>
                <c:pt idx="650">
                  <c:v>61.5</c:v>
                </c:pt>
                <c:pt idx="651">
                  <c:v>75.7</c:v>
                </c:pt>
                <c:pt idx="652">
                  <c:v>100</c:v>
                </c:pt>
                <c:pt idx="653">
                  <c:v>82.6</c:v>
                </c:pt>
                <c:pt idx="654">
                  <c:v>71.5</c:v>
                </c:pt>
                <c:pt idx="655">
                  <c:v>57.6</c:v>
                </c:pt>
                <c:pt idx="656">
                  <c:v>36.1</c:v>
                </c:pt>
                <c:pt idx="657">
                  <c:v>67.400000000000006</c:v>
                </c:pt>
                <c:pt idx="658">
                  <c:v>74.8</c:v>
                </c:pt>
                <c:pt idx="659">
                  <c:v>73.599999999999994</c:v>
                </c:pt>
                <c:pt idx="660">
                  <c:v>79.5</c:v>
                </c:pt>
                <c:pt idx="661">
                  <c:v>62.5</c:v>
                </c:pt>
                <c:pt idx="662">
                  <c:v>76.3</c:v>
                </c:pt>
                <c:pt idx="663">
                  <c:v>75.599999999999994</c:v>
                </c:pt>
                <c:pt idx="664">
                  <c:v>64.400000000000006</c:v>
                </c:pt>
                <c:pt idx="665">
                  <c:v>75.3</c:v>
                </c:pt>
                <c:pt idx="666">
                  <c:v>50.4</c:v>
                </c:pt>
                <c:pt idx="667">
                  <c:v>100</c:v>
                </c:pt>
                <c:pt idx="668">
                  <c:v>76.400000000000006</c:v>
                </c:pt>
                <c:pt idx="669">
                  <c:v>69.900000000000006</c:v>
                </c:pt>
                <c:pt idx="670">
                  <c:v>88.9</c:v>
                </c:pt>
                <c:pt idx="671">
                  <c:v>70.400000000000006</c:v>
                </c:pt>
                <c:pt idx="672">
                  <c:v>69.400000000000006</c:v>
                </c:pt>
                <c:pt idx="673">
                  <c:v>84.9</c:v>
                </c:pt>
                <c:pt idx="674">
                  <c:v>63.6</c:v>
                </c:pt>
                <c:pt idx="675">
                  <c:v>82.2</c:v>
                </c:pt>
                <c:pt idx="676">
                  <c:v>37.4</c:v>
                </c:pt>
                <c:pt idx="677">
                  <c:v>73.8</c:v>
                </c:pt>
                <c:pt idx="678">
                  <c:v>53.4</c:v>
                </c:pt>
                <c:pt idx="679">
                  <c:v>64.2</c:v>
                </c:pt>
                <c:pt idx="680">
                  <c:v>70.400000000000006</c:v>
                </c:pt>
                <c:pt idx="681">
                  <c:v>51.5</c:v>
                </c:pt>
                <c:pt idx="682">
                  <c:v>53.4</c:v>
                </c:pt>
                <c:pt idx="683">
                  <c:v>77.2</c:v>
                </c:pt>
                <c:pt idx="684">
                  <c:v>59.8</c:v>
                </c:pt>
                <c:pt idx="685">
                  <c:v>55.4</c:v>
                </c:pt>
                <c:pt idx="686">
                  <c:v>69.900000000000006</c:v>
                </c:pt>
                <c:pt idx="687">
                  <c:v>71.599999999999994</c:v>
                </c:pt>
                <c:pt idx="688">
                  <c:v>92.9</c:v>
                </c:pt>
                <c:pt idx="689">
                  <c:v>72.400000000000006</c:v>
                </c:pt>
                <c:pt idx="690">
                  <c:v>70.5</c:v>
                </c:pt>
                <c:pt idx="691">
                  <c:v>100</c:v>
                </c:pt>
                <c:pt idx="692">
                  <c:v>37.4</c:v>
                </c:pt>
                <c:pt idx="693">
                  <c:v>88.7</c:v>
                </c:pt>
                <c:pt idx="694">
                  <c:v>88.6</c:v>
                </c:pt>
                <c:pt idx="695">
                  <c:v>68.5</c:v>
                </c:pt>
                <c:pt idx="696">
                  <c:v>100</c:v>
                </c:pt>
                <c:pt idx="697">
                  <c:v>66.900000000000006</c:v>
                </c:pt>
                <c:pt idx="698">
                  <c:v>71.5</c:v>
                </c:pt>
                <c:pt idx="699">
                  <c:v>77.8</c:v>
                </c:pt>
                <c:pt idx="700">
                  <c:v>67.7</c:v>
                </c:pt>
                <c:pt idx="701">
                  <c:v>96.4</c:v>
                </c:pt>
                <c:pt idx="702">
                  <c:v>83.1</c:v>
                </c:pt>
                <c:pt idx="703">
                  <c:v>37.9</c:v>
                </c:pt>
                <c:pt idx="704">
                  <c:v>76.3</c:v>
                </c:pt>
                <c:pt idx="705">
                  <c:v>52.6</c:v>
                </c:pt>
                <c:pt idx="706">
                  <c:v>83.6</c:v>
                </c:pt>
                <c:pt idx="707">
                  <c:v>92</c:v>
                </c:pt>
                <c:pt idx="708">
                  <c:v>53.2</c:v>
                </c:pt>
                <c:pt idx="709">
                  <c:v>56.4</c:v>
                </c:pt>
                <c:pt idx="710">
                  <c:v>58.1</c:v>
                </c:pt>
                <c:pt idx="711">
                  <c:v>70.900000000000006</c:v>
                </c:pt>
                <c:pt idx="712">
                  <c:v>98.7</c:v>
                </c:pt>
                <c:pt idx="713">
                  <c:v>83.3</c:v>
                </c:pt>
                <c:pt idx="714">
                  <c:v>80.599999999999994</c:v>
                </c:pt>
                <c:pt idx="715">
                  <c:v>91.3</c:v>
                </c:pt>
                <c:pt idx="716">
                  <c:v>63.5</c:v>
                </c:pt>
                <c:pt idx="717">
                  <c:v>66.3</c:v>
                </c:pt>
                <c:pt idx="718">
                  <c:v>49.9</c:v>
                </c:pt>
                <c:pt idx="719">
                  <c:v>68.900000000000006</c:v>
                </c:pt>
                <c:pt idx="720">
                  <c:v>94.2</c:v>
                </c:pt>
                <c:pt idx="721">
                  <c:v>100</c:v>
                </c:pt>
                <c:pt idx="722">
                  <c:v>58.6</c:v>
                </c:pt>
                <c:pt idx="723">
                  <c:v>53.2</c:v>
                </c:pt>
                <c:pt idx="724">
                  <c:v>70.5</c:v>
                </c:pt>
                <c:pt idx="725">
                  <c:v>64</c:v>
                </c:pt>
                <c:pt idx="726">
                  <c:v>77.400000000000006</c:v>
                </c:pt>
                <c:pt idx="727">
                  <c:v>57.4</c:v>
                </c:pt>
                <c:pt idx="728">
                  <c:v>59.9</c:v>
                </c:pt>
                <c:pt idx="729">
                  <c:v>66.7</c:v>
                </c:pt>
                <c:pt idx="730">
                  <c:v>58.4</c:v>
                </c:pt>
                <c:pt idx="731">
                  <c:v>63.6</c:v>
                </c:pt>
                <c:pt idx="732">
                  <c:v>62.6</c:v>
                </c:pt>
                <c:pt idx="733">
                  <c:v>70.599999999999994</c:v>
                </c:pt>
                <c:pt idx="734">
                  <c:v>75.2</c:v>
                </c:pt>
                <c:pt idx="735">
                  <c:v>50.1</c:v>
                </c:pt>
                <c:pt idx="736">
                  <c:v>72.8</c:v>
                </c:pt>
                <c:pt idx="737">
                  <c:v>72.7</c:v>
                </c:pt>
                <c:pt idx="738">
                  <c:v>76</c:v>
                </c:pt>
                <c:pt idx="739">
                  <c:v>74.099999999999994</c:v>
                </c:pt>
                <c:pt idx="740">
                  <c:v>79</c:v>
                </c:pt>
                <c:pt idx="741">
                  <c:v>51.3</c:v>
                </c:pt>
                <c:pt idx="742">
                  <c:v>71</c:v>
                </c:pt>
                <c:pt idx="743">
                  <c:v>76.400000000000006</c:v>
                </c:pt>
                <c:pt idx="744">
                  <c:v>52.6</c:v>
                </c:pt>
                <c:pt idx="745">
                  <c:v>74</c:v>
                </c:pt>
                <c:pt idx="746">
                  <c:v>42.6</c:v>
                </c:pt>
                <c:pt idx="747">
                  <c:v>49.8</c:v>
                </c:pt>
                <c:pt idx="748">
                  <c:v>45.7</c:v>
                </c:pt>
                <c:pt idx="749">
                  <c:v>77.2</c:v>
                </c:pt>
                <c:pt idx="750">
                  <c:v>98.5</c:v>
                </c:pt>
                <c:pt idx="751">
                  <c:v>96.2</c:v>
                </c:pt>
                <c:pt idx="752">
                  <c:v>71.3</c:v>
                </c:pt>
                <c:pt idx="753">
                  <c:v>59.2</c:v>
                </c:pt>
                <c:pt idx="754">
                  <c:v>51.8</c:v>
                </c:pt>
                <c:pt idx="755">
                  <c:v>59.3</c:v>
                </c:pt>
                <c:pt idx="756">
                  <c:v>58.5</c:v>
                </c:pt>
                <c:pt idx="757">
                  <c:v>44.5</c:v>
                </c:pt>
                <c:pt idx="758">
                  <c:v>75.400000000000006</c:v>
                </c:pt>
                <c:pt idx="759">
                  <c:v>54.9</c:v>
                </c:pt>
                <c:pt idx="760">
                  <c:v>30.2</c:v>
                </c:pt>
                <c:pt idx="761">
                  <c:v>71.8</c:v>
                </c:pt>
                <c:pt idx="762">
                  <c:v>51.8</c:v>
                </c:pt>
                <c:pt idx="763">
                  <c:v>59.5</c:v>
                </c:pt>
                <c:pt idx="764">
                  <c:v>96.6</c:v>
                </c:pt>
                <c:pt idx="765">
                  <c:v>44.1</c:v>
                </c:pt>
                <c:pt idx="766">
                  <c:v>30.5</c:v>
                </c:pt>
                <c:pt idx="767">
                  <c:v>63.7</c:v>
                </c:pt>
                <c:pt idx="768">
                  <c:v>74</c:v>
                </c:pt>
                <c:pt idx="769">
                  <c:v>98.8</c:v>
                </c:pt>
                <c:pt idx="770">
                  <c:v>53</c:v>
                </c:pt>
                <c:pt idx="771">
                  <c:v>84.6</c:v>
                </c:pt>
                <c:pt idx="772">
                  <c:v>73</c:v>
                </c:pt>
                <c:pt idx="773">
                  <c:v>57.1</c:v>
                </c:pt>
                <c:pt idx="774">
                  <c:v>100</c:v>
                </c:pt>
                <c:pt idx="775">
                  <c:v>36.200000000000003</c:v>
                </c:pt>
                <c:pt idx="776">
                  <c:v>65.599999999999994</c:v>
                </c:pt>
                <c:pt idx="777">
                  <c:v>87.5</c:v>
                </c:pt>
                <c:pt idx="778">
                  <c:v>100</c:v>
                </c:pt>
                <c:pt idx="779">
                  <c:v>85.6</c:v>
                </c:pt>
                <c:pt idx="780">
                  <c:v>89.4</c:v>
                </c:pt>
                <c:pt idx="781">
                  <c:v>66.900000000000006</c:v>
                </c:pt>
                <c:pt idx="782">
                  <c:v>56</c:v>
                </c:pt>
                <c:pt idx="783">
                  <c:v>77.900000000000006</c:v>
                </c:pt>
                <c:pt idx="784">
                  <c:v>91.3</c:v>
                </c:pt>
                <c:pt idx="785">
                  <c:v>68.400000000000006</c:v>
                </c:pt>
                <c:pt idx="786">
                  <c:v>85.3</c:v>
                </c:pt>
                <c:pt idx="787">
                  <c:v>64.400000000000006</c:v>
                </c:pt>
                <c:pt idx="788">
                  <c:v>82.8</c:v>
                </c:pt>
                <c:pt idx="789">
                  <c:v>78</c:v>
                </c:pt>
                <c:pt idx="790">
                  <c:v>31.5</c:v>
                </c:pt>
                <c:pt idx="791">
                  <c:v>92.3</c:v>
                </c:pt>
                <c:pt idx="792">
                  <c:v>50.1</c:v>
                </c:pt>
                <c:pt idx="793">
                  <c:v>49.4</c:v>
                </c:pt>
                <c:pt idx="794">
                  <c:v>80.3</c:v>
                </c:pt>
                <c:pt idx="795">
                  <c:v>89.7</c:v>
                </c:pt>
                <c:pt idx="796">
                  <c:v>33.6</c:v>
                </c:pt>
                <c:pt idx="797">
                  <c:v>100</c:v>
                </c:pt>
                <c:pt idx="798">
                  <c:v>90.6</c:v>
                </c:pt>
                <c:pt idx="799">
                  <c:v>66.3</c:v>
                </c:pt>
                <c:pt idx="800">
                  <c:v>86.1</c:v>
                </c:pt>
                <c:pt idx="801">
                  <c:v>65.5</c:v>
                </c:pt>
                <c:pt idx="802">
                  <c:v>82.9</c:v>
                </c:pt>
                <c:pt idx="803">
                  <c:v>76.3</c:v>
                </c:pt>
                <c:pt idx="804">
                  <c:v>59</c:v>
                </c:pt>
                <c:pt idx="805">
                  <c:v>76.099999999999994</c:v>
                </c:pt>
                <c:pt idx="806">
                  <c:v>40.299999999999997</c:v>
                </c:pt>
                <c:pt idx="807">
                  <c:v>65.2</c:v>
                </c:pt>
                <c:pt idx="808">
                  <c:v>43.9</c:v>
                </c:pt>
                <c:pt idx="809">
                  <c:v>89.5</c:v>
                </c:pt>
                <c:pt idx="810">
                  <c:v>80.7</c:v>
                </c:pt>
                <c:pt idx="811">
                  <c:v>53</c:v>
                </c:pt>
                <c:pt idx="812">
                  <c:v>70.599999999999994</c:v>
                </c:pt>
                <c:pt idx="813">
                  <c:v>65.5</c:v>
                </c:pt>
                <c:pt idx="814">
                  <c:v>75.099999999999994</c:v>
                </c:pt>
                <c:pt idx="815">
                  <c:v>43.5</c:v>
                </c:pt>
                <c:pt idx="816">
                  <c:v>80.599999999999994</c:v>
                </c:pt>
                <c:pt idx="817">
                  <c:v>88.2</c:v>
                </c:pt>
                <c:pt idx="818">
                  <c:v>48.5</c:v>
                </c:pt>
                <c:pt idx="819">
                  <c:v>67.3</c:v>
                </c:pt>
                <c:pt idx="820">
                  <c:v>50.7</c:v>
                </c:pt>
                <c:pt idx="821">
                  <c:v>35.4</c:v>
                </c:pt>
                <c:pt idx="822">
                  <c:v>49.1</c:v>
                </c:pt>
                <c:pt idx="823">
                  <c:v>85.4</c:v>
                </c:pt>
                <c:pt idx="824">
                  <c:v>83.9</c:v>
                </c:pt>
                <c:pt idx="825">
                  <c:v>90.4</c:v>
                </c:pt>
                <c:pt idx="826">
                  <c:v>87.8</c:v>
                </c:pt>
                <c:pt idx="827">
                  <c:v>87.5</c:v>
                </c:pt>
                <c:pt idx="828">
                  <c:v>58.2</c:v>
                </c:pt>
                <c:pt idx="829">
                  <c:v>73.2</c:v>
                </c:pt>
                <c:pt idx="830">
                  <c:v>83.5</c:v>
                </c:pt>
                <c:pt idx="831">
                  <c:v>77.599999999999994</c:v>
                </c:pt>
                <c:pt idx="832">
                  <c:v>98.4</c:v>
                </c:pt>
                <c:pt idx="833">
                  <c:v>78.5</c:v>
                </c:pt>
                <c:pt idx="834">
                  <c:v>81.099999999999994</c:v>
                </c:pt>
                <c:pt idx="835">
                  <c:v>100</c:v>
                </c:pt>
                <c:pt idx="836">
                  <c:v>58.7</c:v>
                </c:pt>
                <c:pt idx="837">
                  <c:v>62.6</c:v>
                </c:pt>
                <c:pt idx="838">
                  <c:v>60.3</c:v>
                </c:pt>
                <c:pt idx="839">
                  <c:v>63.9</c:v>
                </c:pt>
                <c:pt idx="840">
                  <c:v>80</c:v>
                </c:pt>
                <c:pt idx="841">
                  <c:v>62.6</c:v>
                </c:pt>
                <c:pt idx="842">
                  <c:v>71.400000000000006</c:v>
                </c:pt>
                <c:pt idx="843">
                  <c:v>60.6</c:v>
                </c:pt>
                <c:pt idx="844">
                  <c:v>47.2</c:v>
                </c:pt>
                <c:pt idx="845">
                  <c:v>78.099999999999994</c:v>
                </c:pt>
                <c:pt idx="846">
                  <c:v>75.5</c:v>
                </c:pt>
                <c:pt idx="847">
                  <c:v>73.5</c:v>
                </c:pt>
                <c:pt idx="848">
                  <c:v>74.599999999999994</c:v>
                </c:pt>
                <c:pt idx="849">
                  <c:v>98.7</c:v>
                </c:pt>
                <c:pt idx="850">
                  <c:v>49.2</c:v>
                </c:pt>
                <c:pt idx="851">
                  <c:v>67.400000000000006</c:v>
                </c:pt>
                <c:pt idx="852">
                  <c:v>72.5</c:v>
                </c:pt>
                <c:pt idx="853">
                  <c:v>68.400000000000006</c:v>
                </c:pt>
                <c:pt idx="854">
                  <c:v>70</c:v>
                </c:pt>
                <c:pt idx="855">
                  <c:v>56.1</c:v>
                </c:pt>
                <c:pt idx="856">
                  <c:v>81.5</c:v>
                </c:pt>
                <c:pt idx="857">
                  <c:v>45</c:v>
                </c:pt>
                <c:pt idx="858">
                  <c:v>84.4</c:v>
                </c:pt>
                <c:pt idx="859">
                  <c:v>36.799999999999997</c:v>
                </c:pt>
                <c:pt idx="860">
                  <c:v>65.599999999999994</c:v>
                </c:pt>
                <c:pt idx="861">
                  <c:v>93.5</c:v>
                </c:pt>
                <c:pt idx="862">
                  <c:v>93.7</c:v>
                </c:pt>
                <c:pt idx="863">
                  <c:v>42.3</c:v>
                </c:pt>
                <c:pt idx="864">
                  <c:v>53.3</c:v>
                </c:pt>
                <c:pt idx="865">
                  <c:v>65.900000000000006</c:v>
                </c:pt>
                <c:pt idx="866">
                  <c:v>87.9</c:v>
                </c:pt>
                <c:pt idx="867">
                  <c:v>94.5</c:v>
                </c:pt>
                <c:pt idx="868">
                  <c:v>77.8</c:v>
                </c:pt>
                <c:pt idx="869">
                  <c:v>74.599999999999994</c:v>
                </c:pt>
                <c:pt idx="870">
                  <c:v>67.5</c:v>
                </c:pt>
                <c:pt idx="871">
                  <c:v>66.5</c:v>
                </c:pt>
                <c:pt idx="872">
                  <c:v>78.400000000000006</c:v>
                </c:pt>
                <c:pt idx="873">
                  <c:v>84.9</c:v>
                </c:pt>
                <c:pt idx="874">
                  <c:v>96.6</c:v>
                </c:pt>
                <c:pt idx="875">
                  <c:v>100</c:v>
                </c:pt>
                <c:pt idx="876">
                  <c:v>83.1</c:v>
                </c:pt>
                <c:pt idx="877">
                  <c:v>36.9</c:v>
                </c:pt>
                <c:pt idx="878">
                  <c:v>60</c:v>
                </c:pt>
                <c:pt idx="879">
                  <c:v>44.3</c:v>
                </c:pt>
                <c:pt idx="880">
                  <c:v>41.6</c:v>
                </c:pt>
                <c:pt idx="881">
                  <c:v>45.5</c:v>
                </c:pt>
                <c:pt idx="882">
                  <c:v>68.2</c:v>
                </c:pt>
                <c:pt idx="883">
                  <c:v>75.5</c:v>
                </c:pt>
                <c:pt idx="884">
                  <c:v>40.9</c:v>
                </c:pt>
                <c:pt idx="885">
                  <c:v>100</c:v>
                </c:pt>
                <c:pt idx="886">
                  <c:v>65.599999999999994</c:v>
                </c:pt>
                <c:pt idx="887">
                  <c:v>75.900000000000006</c:v>
                </c:pt>
                <c:pt idx="888">
                  <c:v>69.8</c:v>
                </c:pt>
                <c:pt idx="889">
                  <c:v>66.599999999999994</c:v>
                </c:pt>
                <c:pt idx="890">
                  <c:v>84.5</c:v>
                </c:pt>
                <c:pt idx="891">
                  <c:v>65.599999999999994</c:v>
                </c:pt>
                <c:pt idx="892">
                  <c:v>46.8</c:v>
                </c:pt>
                <c:pt idx="893">
                  <c:v>67.7</c:v>
                </c:pt>
                <c:pt idx="894">
                  <c:v>45.4</c:v>
                </c:pt>
                <c:pt idx="895">
                  <c:v>57</c:v>
                </c:pt>
                <c:pt idx="896">
                  <c:v>58.4</c:v>
                </c:pt>
                <c:pt idx="897">
                  <c:v>70.8</c:v>
                </c:pt>
                <c:pt idx="898">
                  <c:v>75.7</c:v>
                </c:pt>
                <c:pt idx="899">
                  <c:v>55.7</c:v>
                </c:pt>
                <c:pt idx="900">
                  <c:v>82.1</c:v>
                </c:pt>
                <c:pt idx="901">
                  <c:v>71.400000000000006</c:v>
                </c:pt>
                <c:pt idx="902">
                  <c:v>66.7</c:v>
                </c:pt>
                <c:pt idx="903">
                  <c:v>70.900000000000006</c:v>
                </c:pt>
                <c:pt idx="904">
                  <c:v>73</c:v>
                </c:pt>
                <c:pt idx="905">
                  <c:v>53.9</c:v>
                </c:pt>
                <c:pt idx="906">
                  <c:v>43.4</c:v>
                </c:pt>
                <c:pt idx="907">
                  <c:v>55.4</c:v>
                </c:pt>
                <c:pt idx="908">
                  <c:v>100</c:v>
                </c:pt>
                <c:pt idx="909">
                  <c:v>71.8</c:v>
                </c:pt>
                <c:pt idx="910">
                  <c:v>89.2</c:v>
                </c:pt>
                <c:pt idx="911">
                  <c:v>83.9</c:v>
                </c:pt>
                <c:pt idx="912">
                  <c:v>89.1</c:v>
                </c:pt>
                <c:pt idx="913">
                  <c:v>53.5</c:v>
                </c:pt>
                <c:pt idx="914">
                  <c:v>72.900000000000006</c:v>
                </c:pt>
                <c:pt idx="915">
                  <c:v>61</c:v>
                </c:pt>
                <c:pt idx="916">
                  <c:v>69.099999999999994</c:v>
                </c:pt>
                <c:pt idx="917">
                  <c:v>77.2</c:v>
                </c:pt>
                <c:pt idx="918">
                  <c:v>71.900000000000006</c:v>
                </c:pt>
                <c:pt idx="919">
                  <c:v>74.7</c:v>
                </c:pt>
                <c:pt idx="920">
                  <c:v>74.5</c:v>
                </c:pt>
                <c:pt idx="921">
                  <c:v>85.4</c:v>
                </c:pt>
                <c:pt idx="922">
                  <c:v>44.3</c:v>
                </c:pt>
                <c:pt idx="923">
                  <c:v>53.4</c:v>
                </c:pt>
                <c:pt idx="924">
                  <c:v>57.4</c:v>
                </c:pt>
                <c:pt idx="925">
                  <c:v>53.6</c:v>
                </c:pt>
                <c:pt idx="926">
                  <c:v>58.8</c:v>
                </c:pt>
                <c:pt idx="927">
                  <c:v>43.5</c:v>
                </c:pt>
                <c:pt idx="928">
                  <c:v>65.599999999999994</c:v>
                </c:pt>
                <c:pt idx="929">
                  <c:v>89.8</c:v>
                </c:pt>
                <c:pt idx="930">
                  <c:v>89.5</c:v>
                </c:pt>
                <c:pt idx="931">
                  <c:v>68.8</c:v>
                </c:pt>
                <c:pt idx="932">
                  <c:v>76.8</c:v>
                </c:pt>
                <c:pt idx="933">
                  <c:v>47.5</c:v>
                </c:pt>
                <c:pt idx="934">
                  <c:v>89.3</c:v>
                </c:pt>
                <c:pt idx="935">
                  <c:v>62</c:v>
                </c:pt>
                <c:pt idx="936">
                  <c:v>66.099999999999994</c:v>
                </c:pt>
                <c:pt idx="937">
                  <c:v>41.7</c:v>
                </c:pt>
                <c:pt idx="938">
                  <c:v>28</c:v>
                </c:pt>
                <c:pt idx="939">
                  <c:v>71</c:v>
                </c:pt>
                <c:pt idx="940">
                  <c:v>67.5</c:v>
                </c:pt>
                <c:pt idx="941">
                  <c:v>63.4</c:v>
                </c:pt>
                <c:pt idx="942">
                  <c:v>50.2</c:v>
                </c:pt>
                <c:pt idx="943">
                  <c:v>72</c:v>
                </c:pt>
                <c:pt idx="944">
                  <c:v>67.900000000000006</c:v>
                </c:pt>
                <c:pt idx="945">
                  <c:v>100</c:v>
                </c:pt>
                <c:pt idx="946">
                  <c:v>55</c:v>
                </c:pt>
                <c:pt idx="947">
                  <c:v>59.9</c:v>
                </c:pt>
                <c:pt idx="948">
                  <c:v>63.2</c:v>
                </c:pt>
                <c:pt idx="949">
                  <c:v>84.5</c:v>
                </c:pt>
                <c:pt idx="950">
                  <c:v>50.8</c:v>
                </c:pt>
                <c:pt idx="951">
                  <c:v>94</c:v>
                </c:pt>
                <c:pt idx="952">
                  <c:v>65.599999999999994</c:v>
                </c:pt>
                <c:pt idx="953">
                  <c:v>61.7</c:v>
                </c:pt>
                <c:pt idx="954">
                  <c:v>66</c:v>
                </c:pt>
                <c:pt idx="955">
                  <c:v>86.9</c:v>
                </c:pt>
                <c:pt idx="956">
                  <c:v>59.6</c:v>
                </c:pt>
                <c:pt idx="957">
                  <c:v>49.1</c:v>
                </c:pt>
                <c:pt idx="958">
                  <c:v>31.1</c:v>
                </c:pt>
                <c:pt idx="959">
                  <c:v>45.7</c:v>
                </c:pt>
                <c:pt idx="960">
                  <c:v>100</c:v>
                </c:pt>
                <c:pt idx="961">
                  <c:v>81.099999999999994</c:v>
                </c:pt>
                <c:pt idx="962">
                  <c:v>55.1</c:v>
                </c:pt>
                <c:pt idx="963">
                  <c:v>53.3</c:v>
                </c:pt>
                <c:pt idx="964">
                  <c:v>89.1</c:v>
                </c:pt>
                <c:pt idx="965">
                  <c:v>77.3</c:v>
                </c:pt>
                <c:pt idx="966">
                  <c:v>56.4</c:v>
                </c:pt>
                <c:pt idx="967">
                  <c:v>76.099999999999994</c:v>
                </c:pt>
                <c:pt idx="968">
                  <c:v>74.599999999999994</c:v>
                </c:pt>
                <c:pt idx="969">
                  <c:v>83</c:v>
                </c:pt>
                <c:pt idx="970">
                  <c:v>85.9</c:v>
                </c:pt>
                <c:pt idx="971">
                  <c:v>64.5</c:v>
                </c:pt>
                <c:pt idx="972">
                  <c:v>91.9</c:v>
                </c:pt>
                <c:pt idx="973">
                  <c:v>74.599999999999994</c:v>
                </c:pt>
                <c:pt idx="974">
                  <c:v>70.900000000000006</c:v>
                </c:pt>
                <c:pt idx="975">
                  <c:v>66.7</c:v>
                </c:pt>
                <c:pt idx="976">
                  <c:v>77.400000000000006</c:v>
                </c:pt>
                <c:pt idx="977">
                  <c:v>99</c:v>
                </c:pt>
                <c:pt idx="978">
                  <c:v>43.5</c:v>
                </c:pt>
                <c:pt idx="979">
                  <c:v>53.4</c:v>
                </c:pt>
                <c:pt idx="980">
                  <c:v>81</c:v>
                </c:pt>
                <c:pt idx="981">
                  <c:v>66.2</c:v>
                </c:pt>
                <c:pt idx="982">
                  <c:v>88</c:v>
                </c:pt>
                <c:pt idx="983">
                  <c:v>64.400000000000006</c:v>
                </c:pt>
                <c:pt idx="984">
                  <c:v>82.4</c:v>
                </c:pt>
                <c:pt idx="985">
                  <c:v>80.900000000000006</c:v>
                </c:pt>
                <c:pt idx="986">
                  <c:v>59.6</c:v>
                </c:pt>
                <c:pt idx="987">
                  <c:v>56.2</c:v>
                </c:pt>
                <c:pt idx="988">
                  <c:v>72.5</c:v>
                </c:pt>
                <c:pt idx="989">
                  <c:v>47.6</c:v>
                </c:pt>
                <c:pt idx="990">
                  <c:v>63.6</c:v>
                </c:pt>
                <c:pt idx="991">
                  <c:v>85.3</c:v>
                </c:pt>
                <c:pt idx="992">
                  <c:v>71.8</c:v>
                </c:pt>
                <c:pt idx="993">
                  <c:v>70.900000000000006</c:v>
                </c:pt>
                <c:pt idx="994">
                  <c:v>41.7</c:v>
                </c:pt>
                <c:pt idx="995">
                  <c:v>76.099999999999994</c:v>
                </c:pt>
                <c:pt idx="996">
                  <c:v>65.900000000000006</c:v>
                </c:pt>
                <c:pt idx="997">
                  <c:v>64.400000000000006</c:v>
                </c:pt>
                <c:pt idx="998">
                  <c:v>69.7</c:v>
                </c:pt>
                <c:pt idx="999">
                  <c:v>74.900000000000006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F-4999-91E2-7847DF07A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60080"/>
        <c:axId val="1909602239"/>
      </c:scatterChart>
      <c:valAx>
        <c:axId val="115360080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602239"/>
        <c:crosses val="autoZero"/>
        <c:crossBetween val="midCat"/>
      </c:valAx>
      <c:valAx>
        <c:axId val="190960223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9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0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6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9525</xdr:rowOff>
    </xdr:from>
    <xdr:to>
      <xdr:col>9</xdr:col>
      <xdr:colOff>800100</xdr:colOff>
      <xdr:row>24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4C15BFD-1AC1-067A-7690-CC31272E3C62}"/>
            </a:ext>
            <a:ext uri="{147F2762-F138-4A5C-976F-8EAC2B608ADB}">
              <a16:predDERef xmlns:a16="http://schemas.microsoft.com/office/drawing/2014/main" pred="{496E39F5-2B43-3BF7-3C91-1F9BAE7B8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-9525</xdr:colOff>
      <xdr:row>10</xdr:row>
      <xdr:rowOff>28575</xdr:rowOff>
    </xdr:from>
    <xdr:to>
      <xdr:col>4</xdr:col>
      <xdr:colOff>790575</xdr:colOff>
      <xdr:row>24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839B2DB-A1D0-2558-E6B8-C44BAC030B85}"/>
            </a:ext>
            <a:ext uri="{147F2762-F138-4A5C-976F-8EAC2B608ADB}">
              <a16:predDERef xmlns:a16="http://schemas.microsoft.com/office/drawing/2014/main" pred="{54C15BFD-1AC1-067A-7690-CC31272E3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10</xdr:row>
      <xdr:rowOff>9525</xdr:rowOff>
    </xdr:from>
    <xdr:to>
      <xdr:col>14</xdr:col>
      <xdr:colOff>790575</xdr:colOff>
      <xdr:row>24</xdr:row>
      <xdr:rowOff>161925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C337C81-283D-5F3F-9A76-58CFD4528149}"/>
            </a:ext>
            <a:ext uri="{147F2762-F138-4A5C-976F-8EAC2B608ADB}">
              <a16:predDERef xmlns:a16="http://schemas.microsoft.com/office/drawing/2014/main" pred="{6839B2DB-A1D0-2558-E6B8-C44BAC030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819150</xdr:colOff>
      <xdr:row>29</xdr:row>
      <xdr:rowOff>38100</xdr:rowOff>
    </xdr:from>
    <xdr:to>
      <xdr:col>19</xdr:col>
      <xdr:colOff>790575</xdr:colOff>
      <xdr:row>43</xdr:row>
      <xdr:rowOff>180975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003FB83-108D-65A5-7492-F53E5BD69277}"/>
            </a:ext>
            <a:ext uri="{147F2762-F138-4A5C-976F-8EAC2B608ADB}">
              <a16:predDERef xmlns:a16="http://schemas.microsoft.com/office/drawing/2014/main" pred="{AC337C81-283D-5F3F-9A76-58CFD4528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29</xdr:row>
      <xdr:rowOff>38100</xdr:rowOff>
    </xdr:from>
    <xdr:to>
      <xdr:col>14</xdr:col>
      <xdr:colOff>790575</xdr:colOff>
      <xdr:row>43</xdr:row>
      <xdr:rowOff>171450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7D82C51-8D0F-078C-A375-2CEEAE3DC9F4}"/>
            </a:ext>
            <a:ext uri="{147F2762-F138-4A5C-976F-8EAC2B608ADB}">
              <a16:predDERef xmlns:a16="http://schemas.microsoft.com/office/drawing/2014/main" pred="{4003FB83-108D-65A5-7492-F53E5BD69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828675</xdr:colOff>
      <xdr:row>10</xdr:row>
      <xdr:rowOff>0</xdr:rowOff>
    </xdr:from>
    <xdr:to>
      <xdr:col>19</xdr:col>
      <xdr:colOff>809625</xdr:colOff>
      <xdr:row>24</xdr:row>
      <xdr:rowOff>171450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4DFF97BA-D1AA-AC13-9A84-1B059CF8736E}"/>
            </a:ext>
            <a:ext uri="{147F2762-F138-4A5C-976F-8EAC2B608ADB}">
              <a16:predDERef xmlns:a16="http://schemas.microsoft.com/office/drawing/2014/main" pred="{57D82C51-8D0F-078C-A375-2CEEAE3DC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30</xdr:row>
      <xdr:rowOff>9525</xdr:rowOff>
    </xdr:from>
    <xdr:to>
      <xdr:col>4</xdr:col>
      <xdr:colOff>790575</xdr:colOff>
      <xdr:row>43</xdr:row>
      <xdr:rowOff>171450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3628EEC8-DC63-003B-3E5F-2D47F89760BD}"/>
            </a:ext>
            <a:ext uri="{147F2762-F138-4A5C-976F-8EAC2B608ADB}">
              <a16:predDERef xmlns:a16="http://schemas.microsoft.com/office/drawing/2014/main" pred="{4DFF97BA-D1AA-AC13-9A84-1B059CF87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828675</xdr:colOff>
      <xdr:row>29</xdr:row>
      <xdr:rowOff>38100</xdr:rowOff>
    </xdr:from>
    <xdr:to>
      <xdr:col>9</xdr:col>
      <xdr:colOff>809625</xdr:colOff>
      <xdr:row>43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A2301E-CB64-EF13-B400-E80A3475C295}"/>
            </a:ext>
            <a:ext uri="{147F2762-F138-4A5C-976F-8EAC2B608ADB}">
              <a16:predDERef xmlns:a16="http://schemas.microsoft.com/office/drawing/2014/main" pred="{3628EEC8-DC63-003B-3E5F-2D47F8976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819150</xdr:colOff>
      <xdr:row>47</xdr:row>
      <xdr:rowOff>161925</xdr:rowOff>
    </xdr:from>
    <xdr:to>
      <xdr:col>15</xdr:col>
      <xdr:colOff>809625</xdr:colOff>
      <xdr:row>62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5FFE0A-FE8C-8894-A447-FE37AAF0CE78}"/>
            </a:ext>
            <a:ext uri="{147F2762-F138-4A5C-976F-8EAC2B608ADB}">
              <a16:predDERef xmlns:a16="http://schemas.microsoft.com/office/drawing/2014/main" pred="{1FA2301E-CB64-EF13-B400-E80A3475C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466725</xdr:colOff>
      <xdr:row>47</xdr:row>
      <xdr:rowOff>171450</xdr:rowOff>
    </xdr:from>
    <xdr:to>
      <xdr:col>5</xdr:col>
      <xdr:colOff>800100</xdr:colOff>
      <xdr:row>62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45E7FD3-978D-B83D-38E8-E75CFC89BEAB}"/>
            </a:ext>
            <a:ext uri="{147F2762-F138-4A5C-976F-8EAC2B608ADB}">
              <a16:predDERef xmlns:a16="http://schemas.microsoft.com/office/drawing/2014/main" pred="{D95FFE0A-FE8C-8894-A447-FE37AAF0C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443409</xdr:colOff>
      <xdr:row>9</xdr:row>
      <xdr:rowOff>81422</xdr:rowOff>
    </xdr:from>
    <xdr:to>
      <xdr:col>6</xdr:col>
      <xdr:colOff>817393</xdr:colOff>
      <xdr:row>21</xdr:row>
      <xdr:rowOff>40532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FB81D201-B4D2-2444-F789-1C57FADB8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458893</xdr:colOff>
      <xdr:row>21</xdr:row>
      <xdr:rowOff>149014</xdr:rowOff>
    </xdr:from>
    <xdr:to>
      <xdr:col>7</xdr:col>
      <xdr:colOff>4403</xdr:colOff>
      <xdr:row>33</xdr:row>
      <xdr:rowOff>106342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E15276-AF43-CC2B-1A30-9AA7C73E8E9F}"/>
            </a:ext>
            <a:ext uri="{147F2762-F138-4A5C-976F-8EAC2B608ADB}">
              <a16:predDERef xmlns:a16="http://schemas.microsoft.com/office/drawing/2014/main" pred="{FB81D201-B4D2-2444-F789-1C57FADB8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459389</xdr:colOff>
      <xdr:row>34</xdr:row>
      <xdr:rowOff>9222</xdr:rowOff>
    </xdr:from>
    <xdr:to>
      <xdr:col>7</xdr:col>
      <xdr:colOff>3117</xdr:colOff>
      <xdr:row>45</xdr:row>
      <xdr:rowOff>172952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FB5DA4-2E65-8E15-9836-8834A737B495}"/>
            </a:ext>
            <a:ext uri="{147F2762-F138-4A5C-976F-8EAC2B608ADB}">
              <a16:predDERef xmlns:a16="http://schemas.microsoft.com/office/drawing/2014/main" pred="{28E15276-AF43-CC2B-1A30-9AA7C73E8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482600</xdr:colOff>
      <xdr:row>47</xdr:row>
      <xdr:rowOff>8467</xdr:rowOff>
    </xdr:from>
    <xdr:to>
      <xdr:col>7</xdr:col>
      <xdr:colOff>18965</xdr:colOff>
      <xdr:row>57</xdr:row>
      <xdr:rowOff>189315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263940-D5D9-81F1-F625-845B1CF65C10}"/>
            </a:ext>
            <a:ext uri="{147F2762-F138-4A5C-976F-8EAC2B608ADB}">
              <a16:predDERef xmlns:a16="http://schemas.microsoft.com/office/drawing/2014/main" pred="{B6FB5DA4-2E65-8E15-9836-8834A737B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</xdr:colOff>
      <xdr:row>9</xdr:row>
      <xdr:rowOff>15000</xdr:rowOff>
    </xdr:from>
    <xdr:to>
      <xdr:col>8</xdr:col>
      <xdr:colOff>0</xdr:colOff>
      <xdr:row>18</xdr:row>
      <xdr:rowOff>1314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AA3F5F-EF82-370D-E2DE-3F3032B58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15329</xdr:colOff>
      <xdr:row>9</xdr:row>
      <xdr:rowOff>2628</xdr:rowOff>
    </xdr:from>
    <xdr:to>
      <xdr:col>14</xdr:col>
      <xdr:colOff>10949</xdr:colOff>
      <xdr:row>18</xdr:row>
      <xdr:rowOff>12262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051836A-4458-8630-5DBF-C7A2FFB1E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8467</xdr:colOff>
      <xdr:row>20</xdr:row>
      <xdr:rowOff>11023</xdr:rowOff>
    </xdr:from>
    <xdr:to>
      <xdr:col>8</xdr:col>
      <xdr:colOff>7989</xdr:colOff>
      <xdr:row>31</xdr:row>
      <xdr:rowOff>31950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850551-7CC1-A634-71FA-F6C37E4AE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8010</xdr:colOff>
      <xdr:row>20</xdr:row>
      <xdr:rowOff>12814</xdr:rowOff>
    </xdr:from>
    <xdr:to>
      <xdr:col>14</xdr:col>
      <xdr:colOff>11442</xdr:colOff>
      <xdr:row>31</xdr:row>
      <xdr:rowOff>32951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A305E11-F635-D4C7-C478-418714604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9419</xdr:colOff>
      <xdr:row>33</xdr:row>
      <xdr:rowOff>10161</xdr:rowOff>
    </xdr:from>
    <xdr:to>
      <xdr:col>7</xdr:col>
      <xdr:colOff>823018</xdr:colOff>
      <xdr:row>45</xdr:row>
      <xdr:rowOff>7096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3EDEC89-0E82-5D30-F71F-9C706270C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2773</xdr:colOff>
      <xdr:row>32</xdr:row>
      <xdr:rowOff>196077</xdr:rowOff>
    </xdr:from>
    <xdr:to>
      <xdr:col>13</xdr:col>
      <xdr:colOff>830112</xdr:colOff>
      <xdr:row>45</xdr:row>
      <xdr:rowOff>7095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01AA85D-9917-AAA7-C129-72CA76B41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44299</xdr:colOff>
      <xdr:row>13</xdr:row>
      <xdr:rowOff>26458</xdr:rowOff>
    </xdr:from>
    <xdr:to>
      <xdr:col>8</xdr:col>
      <xdr:colOff>828674</xdr:colOff>
      <xdr:row>29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6BD07A-C528-EB81-E71A-50DFF8B72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835479</xdr:colOff>
      <xdr:row>32</xdr:row>
      <xdr:rowOff>0</xdr:rowOff>
    </xdr:from>
    <xdr:to>
      <xdr:col>9</xdr:col>
      <xdr:colOff>9525</xdr:colOff>
      <xdr:row>46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225B03-457B-8725-E8FE-5BFA6E922175}"/>
            </a:ext>
            <a:ext uri="{147F2762-F138-4A5C-976F-8EAC2B608ADB}">
              <a16:predDERef xmlns:a16="http://schemas.microsoft.com/office/drawing/2014/main" pred="{CB6BD07A-C528-EB81-E71A-50DFF8B72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2</xdr:row>
      <xdr:rowOff>185739</xdr:rowOff>
    </xdr:from>
    <xdr:to>
      <xdr:col>15</xdr:col>
      <xdr:colOff>819149</xdr:colOff>
      <xdr:row>13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9C89AE-6561-B952-6672-2CD03AA2F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4764</xdr:colOff>
      <xdr:row>15</xdr:row>
      <xdr:rowOff>9525</xdr:rowOff>
    </xdr:from>
    <xdr:to>
      <xdr:col>16</xdr:col>
      <xdr:colOff>9526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448612-57C4-DD53-059A-1AE2CB775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</xdr:colOff>
      <xdr:row>27</xdr:row>
      <xdr:rowOff>4762</xdr:rowOff>
    </xdr:from>
    <xdr:to>
      <xdr:col>16</xdr:col>
      <xdr:colOff>14288</xdr:colOff>
      <xdr:row>40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398DA6-E7CF-1295-0C87-4E016D4FE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41</xdr:row>
      <xdr:rowOff>185738</xdr:rowOff>
    </xdr:from>
    <xdr:to>
      <xdr:col>16</xdr:col>
      <xdr:colOff>14288</xdr:colOff>
      <xdr:row>56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EB31C-A03A-DA21-7808-75328A14E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4</xdr:row>
      <xdr:rowOff>38100</xdr:rowOff>
    </xdr:from>
    <xdr:to>
      <xdr:col>8</xdr:col>
      <xdr:colOff>685800</xdr:colOff>
      <xdr:row>15</xdr:row>
      <xdr:rowOff>190500</xdr:rowOff>
    </xdr:to>
    <xdr:graphicFrame macro="">
      <xdr:nvGraphicFramePr>
        <xdr:cNvPr id="12" name="Chart 1">
          <a:extLst>
            <a:ext uri="{FF2B5EF4-FFF2-40B4-BE49-F238E27FC236}">
              <a16:creationId xmlns:a16="http://schemas.microsoft.com/office/drawing/2014/main" id="{0A1D13DC-F00F-DD61-8527-C8FAE3354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320039</xdr:colOff>
      <xdr:row>11</xdr:row>
      <xdr:rowOff>13123</xdr:rowOff>
    </xdr:from>
    <xdr:to>
      <xdr:col>5</xdr:col>
      <xdr:colOff>320674</xdr:colOff>
      <xdr:row>21</xdr:row>
      <xdr:rowOff>32809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22CD0B-24EA-4396-A411-064A17F2F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235373</xdr:colOff>
      <xdr:row>22</xdr:row>
      <xdr:rowOff>186268</xdr:rowOff>
    </xdr:from>
    <xdr:to>
      <xdr:col>5</xdr:col>
      <xdr:colOff>1050713</xdr:colOff>
      <xdr:row>35</xdr:row>
      <xdr:rowOff>22014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99108D-DDA9-40BB-B57A-FB60B6F4B3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270510</xdr:colOff>
      <xdr:row>30</xdr:row>
      <xdr:rowOff>91440</xdr:rowOff>
    </xdr:from>
    <xdr:to>
      <xdr:col>3</xdr:col>
      <xdr:colOff>1135380</xdr:colOff>
      <xdr:row>38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852B7-76A3-4926-AED9-ECA3DD4E88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1125220</xdr:colOff>
      <xdr:row>10</xdr:row>
      <xdr:rowOff>53340</xdr:rowOff>
    </xdr:from>
    <xdr:to>
      <xdr:col>9</xdr:col>
      <xdr:colOff>99060</xdr:colOff>
      <xdr:row>22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9AFB5B-827D-4C29-8648-5F9AEF86C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nrwoo/AppData/Roaming/Microsoft/Excel/Project%20Part%202%20-%20Student%20Habits%20vs%20(version%201).xlsb" TargetMode="External"/><Relationship Id="rId1" Type="http://schemas.openxmlformats.org/officeDocument/2006/relationships/externalLinkPath" Target="file:///C:/Users/nrwoo/AppData/Roaming/Microsoft/Excel/Project%20Part%202%20-%20Student%20Habits%20vs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set"/>
      <sheetName val="Student Information Part One"/>
      <sheetName val="Student Information Part Two"/>
      <sheetName val="Academic Habits Part One"/>
      <sheetName val="Academic Habits Part Two"/>
      <sheetName val="Health &amp; Lifestyle "/>
      <sheetName val="Activities &amp; Performance Part 1"/>
      <sheetName val="Activities &amp; Performance Part 2"/>
      <sheetName val="Sheet1"/>
    </sheetNames>
    <sheetDataSet>
      <sheetData sheetId="0">
        <row r="1">
          <cell r="P1" t="str">
            <v>exam_score</v>
          </cell>
        </row>
        <row r="2">
          <cell r="A2" t="str">
            <v>S1000</v>
          </cell>
          <cell r="D2">
            <v>0</v>
          </cell>
          <cell r="O2" t="str">
            <v>Yes</v>
          </cell>
          <cell r="P2">
            <v>56.2</v>
          </cell>
        </row>
        <row r="3">
          <cell r="A3" t="str">
            <v>S1001</v>
          </cell>
          <cell r="D3">
            <v>6.9</v>
          </cell>
          <cell r="O3" t="str">
            <v>No</v>
          </cell>
          <cell r="P3">
            <v>100</v>
          </cell>
        </row>
        <row r="4">
          <cell r="A4" t="str">
            <v>S1002</v>
          </cell>
          <cell r="D4">
            <v>1.4</v>
          </cell>
          <cell r="O4" t="str">
            <v>No</v>
          </cell>
          <cell r="P4">
            <v>34.299999999999997</v>
          </cell>
        </row>
        <row r="5">
          <cell r="A5" t="str">
            <v>S1003</v>
          </cell>
          <cell r="D5">
            <v>1</v>
          </cell>
          <cell r="O5" t="str">
            <v>Yes</v>
          </cell>
          <cell r="P5">
            <v>26.8</v>
          </cell>
        </row>
        <row r="6">
          <cell r="A6" t="str">
            <v>S1004</v>
          </cell>
          <cell r="D6">
            <v>5</v>
          </cell>
          <cell r="O6" t="str">
            <v>No</v>
          </cell>
          <cell r="P6">
            <v>66.400000000000006</v>
          </cell>
        </row>
        <row r="7">
          <cell r="A7" t="str">
            <v>S1005</v>
          </cell>
          <cell r="D7">
            <v>7.2</v>
          </cell>
          <cell r="O7" t="str">
            <v>No</v>
          </cell>
          <cell r="P7">
            <v>100</v>
          </cell>
        </row>
        <row r="8">
          <cell r="A8" t="str">
            <v>S1006</v>
          </cell>
          <cell r="D8">
            <v>5.6</v>
          </cell>
          <cell r="O8" t="str">
            <v>No</v>
          </cell>
          <cell r="P8">
            <v>89.8</v>
          </cell>
        </row>
        <row r="9">
          <cell r="A9" t="str">
            <v>S1007</v>
          </cell>
          <cell r="D9">
            <v>4.3</v>
          </cell>
          <cell r="O9" t="str">
            <v>No</v>
          </cell>
          <cell r="P9">
            <v>72.599999999999994</v>
          </cell>
        </row>
        <row r="10">
          <cell r="A10" t="str">
            <v>S1008</v>
          </cell>
          <cell r="D10">
            <v>4.4000000000000004</v>
          </cell>
          <cell r="O10" t="str">
            <v>No</v>
          </cell>
          <cell r="P10">
            <v>78.900000000000006</v>
          </cell>
        </row>
        <row r="11">
          <cell r="A11" t="str">
            <v>S1009</v>
          </cell>
          <cell r="D11">
            <v>4.8</v>
          </cell>
          <cell r="O11" t="str">
            <v>Yes</v>
          </cell>
          <cell r="P11">
            <v>100</v>
          </cell>
        </row>
        <row r="12">
          <cell r="A12" t="str">
            <v>S1010</v>
          </cell>
          <cell r="D12">
            <v>4.5999999999999996</v>
          </cell>
          <cell r="O12" t="str">
            <v>No</v>
          </cell>
          <cell r="P12">
            <v>63.3</v>
          </cell>
        </row>
        <row r="13">
          <cell r="A13" t="str">
            <v>S1011</v>
          </cell>
          <cell r="D13">
            <v>3.9</v>
          </cell>
          <cell r="O13" t="str">
            <v>No</v>
          </cell>
          <cell r="P13">
            <v>74.400000000000006</v>
          </cell>
        </row>
        <row r="14">
          <cell r="A14" t="str">
            <v>S1012</v>
          </cell>
          <cell r="D14">
            <v>3.7</v>
          </cell>
          <cell r="O14" t="str">
            <v>No</v>
          </cell>
          <cell r="P14">
            <v>76.900000000000006</v>
          </cell>
        </row>
        <row r="15">
          <cell r="A15" t="str">
            <v>S1013</v>
          </cell>
          <cell r="D15">
            <v>3.4</v>
          </cell>
          <cell r="O15" t="str">
            <v>No</v>
          </cell>
          <cell r="P15">
            <v>75.8</v>
          </cell>
        </row>
        <row r="16">
          <cell r="A16" t="str">
            <v>S1014</v>
          </cell>
          <cell r="D16">
            <v>2.4</v>
          </cell>
          <cell r="O16" t="str">
            <v>No</v>
          </cell>
          <cell r="P16">
            <v>78.900000000000006</v>
          </cell>
        </row>
        <row r="17">
          <cell r="A17" t="str">
            <v>S1015</v>
          </cell>
          <cell r="D17">
            <v>3.1</v>
          </cell>
          <cell r="O17" t="str">
            <v>No</v>
          </cell>
          <cell r="P17">
            <v>74</v>
          </cell>
        </row>
        <row r="18">
          <cell r="A18" t="str">
            <v>S1016</v>
          </cell>
          <cell r="D18">
            <v>1</v>
          </cell>
          <cell r="O18" t="str">
            <v>Yes</v>
          </cell>
          <cell r="P18">
            <v>55.2</v>
          </cell>
        </row>
        <row r="19">
          <cell r="A19" t="str">
            <v>S1017</v>
          </cell>
          <cell r="D19">
            <v>3.4</v>
          </cell>
          <cell r="O19" t="str">
            <v>Yes</v>
          </cell>
          <cell r="P19">
            <v>70.8</v>
          </cell>
        </row>
        <row r="20">
          <cell r="A20" t="str">
            <v>S1018</v>
          </cell>
          <cell r="D20">
            <v>2</v>
          </cell>
          <cell r="O20" t="str">
            <v>No</v>
          </cell>
          <cell r="P20">
            <v>43.9</v>
          </cell>
        </row>
        <row r="21">
          <cell r="A21" t="str">
            <v>S1019</v>
          </cell>
          <cell r="D21">
            <v>1.8</v>
          </cell>
          <cell r="O21" t="str">
            <v>No</v>
          </cell>
          <cell r="P21">
            <v>45.3</v>
          </cell>
        </row>
        <row r="22">
          <cell r="A22" t="str">
            <v>S1020</v>
          </cell>
          <cell r="D22">
            <v>3.8</v>
          </cell>
          <cell r="O22" t="str">
            <v>No</v>
          </cell>
          <cell r="P22">
            <v>58.5</v>
          </cell>
        </row>
        <row r="23">
          <cell r="A23" t="str">
            <v>S1021</v>
          </cell>
          <cell r="D23">
            <v>5.6</v>
          </cell>
          <cell r="O23" t="str">
            <v>No</v>
          </cell>
          <cell r="P23">
            <v>82.5</v>
          </cell>
        </row>
        <row r="24">
          <cell r="A24" t="str">
            <v>S1022</v>
          </cell>
          <cell r="D24">
            <v>4.9000000000000004</v>
          </cell>
          <cell r="O24" t="str">
            <v>No</v>
          </cell>
          <cell r="P24">
            <v>98.7</v>
          </cell>
        </row>
        <row r="25">
          <cell r="A25" t="str">
            <v>S1023</v>
          </cell>
          <cell r="D25">
            <v>1.1000000000000001</v>
          </cell>
          <cell r="O25" t="str">
            <v>No</v>
          </cell>
          <cell r="P25">
            <v>43.7</v>
          </cell>
        </row>
        <row r="26">
          <cell r="A26" t="str">
            <v>S1024</v>
          </cell>
          <cell r="D26">
            <v>2</v>
          </cell>
          <cell r="O26" t="str">
            <v>No</v>
          </cell>
          <cell r="P26">
            <v>54.9</v>
          </cell>
        </row>
        <row r="27">
          <cell r="A27" t="str">
            <v>S1025</v>
          </cell>
          <cell r="D27">
            <v>4.9000000000000004</v>
          </cell>
          <cell r="O27" t="str">
            <v>Yes</v>
          </cell>
          <cell r="P27">
            <v>69.900000000000006</v>
          </cell>
        </row>
        <row r="28">
          <cell r="A28" t="str">
            <v>S1026</v>
          </cell>
          <cell r="D28">
            <v>2</v>
          </cell>
          <cell r="O28" t="str">
            <v>No</v>
          </cell>
          <cell r="P28">
            <v>73.5</v>
          </cell>
        </row>
        <row r="29">
          <cell r="A29" t="str">
            <v>S1027</v>
          </cell>
          <cell r="D29">
            <v>3.2</v>
          </cell>
          <cell r="O29" t="str">
            <v>No</v>
          </cell>
          <cell r="P29">
            <v>71.099999999999994</v>
          </cell>
        </row>
        <row r="30">
          <cell r="A30" t="str">
            <v>S1028</v>
          </cell>
          <cell r="D30">
            <v>4.3</v>
          </cell>
          <cell r="O30" t="str">
            <v>Yes</v>
          </cell>
          <cell r="P30">
            <v>82.8</v>
          </cell>
        </row>
        <row r="31">
          <cell r="A31" t="str">
            <v>S1029</v>
          </cell>
          <cell r="D31">
            <v>2</v>
          </cell>
          <cell r="O31" t="str">
            <v>Yes</v>
          </cell>
          <cell r="P31">
            <v>75.7</v>
          </cell>
        </row>
        <row r="32">
          <cell r="A32" t="str">
            <v>S1030</v>
          </cell>
          <cell r="D32">
            <v>3.7</v>
          </cell>
          <cell r="O32" t="str">
            <v>No</v>
          </cell>
          <cell r="P32">
            <v>70.599999999999994</v>
          </cell>
        </row>
        <row r="33">
          <cell r="A33" t="str">
            <v>S1031</v>
          </cell>
          <cell r="D33">
            <v>1.5</v>
          </cell>
          <cell r="O33" t="str">
            <v>Yes</v>
          </cell>
          <cell r="P33">
            <v>51.3</v>
          </cell>
        </row>
        <row r="34">
          <cell r="A34" t="str">
            <v>S1032</v>
          </cell>
          <cell r="D34">
            <v>2.6</v>
          </cell>
          <cell r="O34" t="str">
            <v>No</v>
          </cell>
          <cell r="P34">
            <v>52.1</v>
          </cell>
        </row>
        <row r="35">
          <cell r="A35" t="str">
            <v>S1033</v>
          </cell>
          <cell r="D35">
            <v>4</v>
          </cell>
          <cell r="O35" t="str">
            <v>No</v>
          </cell>
          <cell r="P35">
            <v>70.7</v>
          </cell>
        </row>
        <row r="36">
          <cell r="A36" t="str">
            <v>S1034</v>
          </cell>
          <cell r="D36">
            <v>1.1000000000000001</v>
          </cell>
          <cell r="O36" t="str">
            <v>No</v>
          </cell>
          <cell r="P36">
            <v>51.2</v>
          </cell>
        </row>
        <row r="37">
          <cell r="A37" t="str">
            <v>S1035</v>
          </cell>
          <cell r="D37">
            <v>4.2</v>
          </cell>
          <cell r="O37" t="str">
            <v>No</v>
          </cell>
          <cell r="P37">
            <v>72.599999999999994</v>
          </cell>
        </row>
        <row r="38">
          <cell r="A38" t="str">
            <v>S1036</v>
          </cell>
          <cell r="D38">
            <v>3.5</v>
          </cell>
          <cell r="O38" t="str">
            <v>No</v>
          </cell>
          <cell r="P38">
            <v>70.7</v>
          </cell>
        </row>
        <row r="39">
          <cell r="A39" t="str">
            <v>S1037</v>
          </cell>
          <cell r="D39">
            <v>4.3</v>
          </cell>
          <cell r="O39" t="str">
            <v>No</v>
          </cell>
          <cell r="P39">
            <v>59.4</v>
          </cell>
        </row>
        <row r="40">
          <cell r="A40" t="str">
            <v>S1038</v>
          </cell>
          <cell r="D40">
            <v>3.8</v>
          </cell>
          <cell r="O40" t="str">
            <v>No</v>
          </cell>
          <cell r="P40">
            <v>58.1</v>
          </cell>
        </row>
        <row r="41">
          <cell r="A41" t="str">
            <v>S1039</v>
          </cell>
          <cell r="D41">
            <v>5.5</v>
          </cell>
          <cell r="O41" t="str">
            <v>No</v>
          </cell>
          <cell r="P41">
            <v>82.3</v>
          </cell>
        </row>
        <row r="42">
          <cell r="A42" t="str">
            <v>S1040</v>
          </cell>
          <cell r="D42">
            <v>3.7</v>
          </cell>
          <cell r="O42" t="str">
            <v>No</v>
          </cell>
          <cell r="P42">
            <v>69.7</v>
          </cell>
        </row>
        <row r="43">
          <cell r="A43" t="str">
            <v>S1041</v>
          </cell>
          <cell r="D43">
            <v>2.9</v>
          </cell>
          <cell r="O43" t="str">
            <v>No</v>
          </cell>
          <cell r="P43">
            <v>66</v>
          </cell>
        </row>
        <row r="44">
          <cell r="A44" t="str">
            <v>S1042</v>
          </cell>
          <cell r="D44">
            <v>3.7</v>
          </cell>
          <cell r="O44" t="str">
            <v>Yes</v>
          </cell>
          <cell r="P44">
            <v>63.5</v>
          </cell>
        </row>
        <row r="45">
          <cell r="A45" t="str">
            <v>S1043</v>
          </cell>
          <cell r="D45">
            <v>4.3</v>
          </cell>
          <cell r="O45" t="str">
            <v>No</v>
          </cell>
          <cell r="P45">
            <v>65.7</v>
          </cell>
        </row>
        <row r="46">
          <cell r="A46" t="str">
            <v>S1044</v>
          </cell>
          <cell r="D46">
            <v>3.6</v>
          </cell>
          <cell r="O46" t="str">
            <v>No</v>
          </cell>
          <cell r="P46">
            <v>78.5</v>
          </cell>
        </row>
        <row r="47">
          <cell r="A47" t="str">
            <v>S1045</v>
          </cell>
          <cell r="D47">
            <v>3.6</v>
          </cell>
          <cell r="O47" t="str">
            <v>Yes</v>
          </cell>
          <cell r="P47">
            <v>75.099999999999994</v>
          </cell>
        </row>
        <row r="48">
          <cell r="A48" t="str">
            <v>S1046</v>
          </cell>
          <cell r="D48">
            <v>2.4</v>
          </cell>
          <cell r="O48" t="str">
            <v>Yes</v>
          </cell>
          <cell r="P48">
            <v>71</v>
          </cell>
        </row>
        <row r="49">
          <cell r="A49" t="str">
            <v>S1047</v>
          </cell>
          <cell r="D49">
            <v>2.5</v>
          </cell>
          <cell r="O49" t="str">
            <v>Yes</v>
          </cell>
          <cell r="P49">
            <v>59.7</v>
          </cell>
        </row>
        <row r="50">
          <cell r="A50" t="str">
            <v>S1048</v>
          </cell>
          <cell r="D50">
            <v>1.4</v>
          </cell>
          <cell r="O50" t="str">
            <v>No</v>
          </cell>
          <cell r="P50">
            <v>52.6</v>
          </cell>
        </row>
        <row r="51">
          <cell r="A51" t="str">
            <v>S1049</v>
          </cell>
          <cell r="D51">
            <v>6.1</v>
          </cell>
          <cell r="O51" t="str">
            <v>No</v>
          </cell>
          <cell r="P51">
            <v>96.5</v>
          </cell>
        </row>
        <row r="52">
          <cell r="A52" t="str">
            <v>S1050</v>
          </cell>
          <cell r="D52">
            <v>1.6</v>
          </cell>
          <cell r="O52" t="str">
            <v>Yes</v>
          </cell>
          <cell r="P52">
            <v>62</v>
          </cell>
        </row>
        <row r="53">
          <cell r="A53" t="str">
            <v>S1051</v>
          </cell>
          <cell r="D53">
            <v>2.5</v>
          </cell>
          <cell r="O53" t="str">
            <v>No</v>
          </cell>
          <cell r="P53">
            <v>59.7</v>
          </cell>
        </row>
        <row r="54">
          <cell r="A54" t="str">
            <v>S1052</v>
          </cell>
          <cell r="D54">
            <v>2.4</v>
          </cell>
          <cell r="O54" t="str">
            <v>No</v>
          </cell>
          <cell r="P54">
            <v>48.4</v>
          </cell>
        </row>
        <row r="55">
          <cell r="A55" t="str">
            <v>S1053</v>
          </cell>
          <cell r="D55">
            <v>4.8</v>
          </cell>
          <cell r="O55" t="str">
            <v>Yes</v>
          </cell>
          <cell r="P55">
            <v>70.599999999999994</v>
          </cell>
        </row>
        <row r="56">
          <cell r="A56" t="str">
            <v>S1054</v>
          </cell>
          <cell r="D56">
            <v>3.1</v>
          </cell>
          <cell r="O56" t="str">
            <v>No</v>
          </cell>
          <cell r="P56">
            <v>68.099999999999994</v>
          </cell>
        </row>
        <row r="57">
          <cell r="A57" t="str">
            <v>S1055</v>
          </cell>
          <cell r="D57">
            <v>5.4</v>
          </cell>
          <cell r="O57" t="str">
            <v>No</v>
          </cell>
          <cell r="P57">
            <v>87.2</v>
          </cell>
        </row>
        <row r="58">
          <cell r="A58" t="str">
            <v>S1056</v>
          </cell>
          <cell r="D58">
            <v>2.5</v>
          </cell>
          <cell r="O58" t="str">
            <v>No</v>
          </cell>
          <cell r="P58">
            <v>66.7</v>
          </cell>
        </row>
        <row r="59">
          <cell r="A59" t="str">
            <v>S1057</v>
          </cell>
          <cell r="D59">
            <v>3.9</v>
          </cell>
          <cell r="O59" t="str">
            <v>Yes</v>
          </cell>
          <cell r="P59">
            <v>75.2</v>
          </cell>
        </row>
        <row r="60">
          <cell r="A60" t="str">
            <v>S1058</v>
          </cell>
          <cell r="D60">
            <v>2.2000000000000002</v>
          </cell>
          <cell r="O60" t="str">
            <v>Yes</v>
          </cell>
          <cell r="P60">
            <v>46.4</v>
          </cell>
        </row>
        <row r="61">
          <cell r="A61" t="str">
            <v>S1059</v>
          </cell>
          <cell r="D61">
            <v>6.7</v>
          </cell>
          <cell r="O61" t="str">
            <v>Yes</v>
          </cell>
          <cell r="P61">
            <v>97.1</v>
          </cell>
        </row>
        <row r="62">
          <cell r="A62" t="str">
            <v>S1060</v>
          </cell>
          <cell r="D62">
            <v>1.7</v>
          </cell>
          <cell r="O62" t="str">
            <v>No</v>
          </cell>
          <cell r="P62">
            <v>61.2</v>
          </cell>
        </row>
        <row r="63">
          <cell r="A63" t="str">
            <v>S1061</v>
          </cell>
          <cell r="D63">
            <v>4</v>
          </cell>
          <cell r="O63" t="str">
            <v>No</v>
          </cell>
          <cell r="P63">
            <v>75</v>
          </cell>
        </row>
        <row r="64">
          <cell r="A64" t="str">
            <v>S1062</v>
          </cell>
          <cell r="D64">
            <v>4.5</v>
          </cell>
          <cell r="O64" t="str">
            <v>No</v>
          </cell>
          <cell r="P64">
            <v>94.7</v>
          </cell>
        </row>
        <row r="65">
          <cell r="A65" t="str">
            <v>S1063</v>
          </cell>
          <cell r="D65">
            <v>4.0999999999999996</v>
          </cell>
          <cell r="O65" t="str">
            <v>No</v>
          </cell>
          <cell r="P65">
            <v>77.599999999999994</v>
          </cell>
        </row>
        <row r="66">
          <cell r="A66" t="str">
            <v>S1064</v>
          </cell>
          <cell r="D66">
            <v>3.2</v>
          </cell>
          <cell r="O66" t="str">
            <v>Yes</v>
          </cell>
          <cell r="P66">
            <v>68.599999999999994</v>
          </cell>
        </row>
        <row r="67">
          <cell r="A67" t="str">
            <v>S1065</v>
          </cell>
          <cell r="D67">
            <v>3.3</v>
          </cell>
          <cell r="O67" t="str">
            <v>No</v>
          </cell>
          <cell r="P67">
            <v>69.599999999999994</v>
          </cell>
        </row>
        <row r="68">
          <cell r="A68" t="str">
            <v>S1066</v>
          </cell>
          <cell r="D68">
            <v>3.6</v>
          </cell>
          <cell r="O68" t="str">
            <v>No</v>
          </cell>
          <cell r="P68">
            <v>66.5</v>
          </cell>
        </row>
        <row r="69">
          <cell r="A69" t="str">
            <v>S1067</v>
          </cell>
          <cell r="D69">
            <v>3.3</v>
          </cell>
          <cell r="O69" t="str">
            <v>No</v>
          </cell>
          <cell r="P69">
            <v>62.2</v>
          </cell>
        </row>
        <row r="70">
          <cell r="A70" t="str">
            <v>S1068</v>
          </cell>
          <cell r="D70">
            <v>4.9000000000000004</v>
          </cell>
          <cell r="O70" t="str">
            <v>No</v>
          </cell>
          <cell r="P70">
            <v>82.1</v>
          </cell>
        </row>
        <row r="71">
          <cell r="A71" t="str">
            <v>S1069</v>
          </cell>
          <cell r="D71">
            <v>6.8</v>
          </cell>
          <cell r="O71" t="str">
            <v>No</v>
          </cell>
          <cell r="P71">
            <v>100</v>
          </cell>
        </row>
        <row r="72">
          <cell r="A72" t="str">
            <v>S1070</v>
          </cell>
          <cell r="D72">
            <v>2.7</v>
          </cell>
          <cell r="O72" t="str">
            <v>Yes</v>
          </cell>
          <cell r="P72">
            <v>59.7</v>
          </cell>
        </row>
        <row r="73">
          <cell r="A73" t="str">
            <v>S1071</v>
          </cell>
          <cell r="D73">
            <v>1.4</v>
          </cell>
          <cell r="O73" t="str">
            <v>Yes</v>
          </cell>
          <cell r="P73">
            <v>55.1</v>
          </cell>
        </row>
        <row r="74">
          <cell r="A74" t="str">
            <v>S1072</v>
          </cell>
          <cell r="D74">
            <v>3.4</v>
          </cell>
          <cell r="O74" t="str">
            <v>Yes</v>
          </cell>
          <cell r="P74">
            <v>77.099999999999994</v>
          </cell>
        </row>
        <row r="75">
          <cell r="A75" t="str">
            <v>S1073</v>
          </cell>
          <cell r="D75">
            <v>7.4</v>
          </cell>
          <cell r="O75" t="str">
            <v>Yes</v>
          </cell>
          <cell r="P75">
            <v>97.7</v>
          </cell>
        </row>
        <row r="76">
          <cell r="A76" t="str">
            <v>S1074</v>
          </cell>
          <cell r="D76">
            <v>2.2999999999999998</v>
          </cell>
          <cell r="O76" t="str">
            <v>No</v>
          </cell>
          <cell r="P76">
            <v>66.900000000000006</v>
          </cell>
        </row>
        <row r="77">
          <cell r="A77" t="str">
            <v>S1075</v>
          </cell>
          <cell r="D77">
            <v>6</v>
          </cell>
          <cell r="O77" t="str">
            <v>Yes</v>
          </cell>
          <cell r="P77">
            <v>99.9</v>
          </cell>
        </row>
        <row r="78">
          <cell r="A78" t="str">
            <v>S1076</v>
          </cell>
          <cell r="D78">
            <v>6</v>
          </cell>
          <cell r="O78" t="str">
            <v>Yes</v>
          </cell>
          <cell r="P78">
            <v>100</v>
          </cell>
        </row>
        <row r="79">
          <cell r="A79" t="str">
            <v>S1077</v>
          </cell>
          <cell r="D79">
            <v>2.7</v>
          </cell>
          <cell r="O79" t="str">
            <v>No</v>
          </cell>
          <cell r="P79">
            <v>57.2</v>
          </cell>
        </row>
        <row r="80">
          <cell r="A80" t="str">
            <v>S1078</v>
          </cell>
          <cell r="D80">
            <v>4.4000000000000004</v>
          </cell>
          <cell r="O80" t="str">
            <v>No</v>
          </cell>
          <cell r="P80">
            <v>77.3</v>
          </cell>
        </row>
        <row r="81">
          <cell r="A81" t="str">
            <v>S1079</v>
          </cell>
          <cell r="D81">
            <v>5.9</v>
          </cell>
          <cell r="O81" t="str">
            <v>No</v>
          </cell>
          <cell r="P81">
            <v>91.6</v>
          </cell>
        </row>
        <row r="82">
          <cell r="A82" t="str">
            <v>S1080</v>
          </cell>
          <cell r="D82">
            <v>2.9</v>
          </cell>
          <cell r="O82" t="str">
            <v>No</v>
          </cell>
          <cell r="P82">
            <v>70.7</v>
          </cell>
        </row>
        <row r="83">
          <cell r="A83" t="str">
            <v>S1081</v>
          </cell>
          <cell r="D83">
            <v>3.2</v>
          </cell>
          <cell r="O83" t="str">
            <v>No</v>
          </cell>
          <cell r="P83">
            <v>57.6</v>
          </cell>
        </row>
        <row r="84">
          <cell r="A84" t="str">
            <v>S1082</v>
          </cell>
          <cell r="D84">
            <v>2.6</v>
          </cell>
          <cell r="O84" t="str">
            <v>No</v>
          </cell>
          <cell r="P84">
            <v>60.2</v>
          </cell>
        </row>
        <row r="85">
          <cell r="A85" t="str">
            <v>S1083</v>
          </cell>
          <cell r="D85">
            <v>2</v>
          </cell>
          <cell r="O85" t="str">
            <v>Yes</v>
          </cell>
          <cell r="P85">
            <v>50.5</v>
          </cell>
        </row>
        <row r="86">
          <cell r="A86" t="str">
            <v>S1084</v>
          </cell>
          <cell r="D86">
            <v>2.5</v>
          </cell>
          <cell r="O86" t="str">
            <v>No</v>
          </cell>
          <cell r="P86">
            <v>51.3</v>
          </cell>
        </row>
        <row r="87">
          <cell r="A87" t="str">
            <v>S1085</v>
          </cell>
          <cell r="D87">
            <v>1.7</v>
          </cell>
          <cell r="O87" t="str">
            <v>No</v>
          </cell>
          <cell r="P87">
            <v>53.5</v>
          </cell>
        </row>
        <row r="88">
          <cell r="A88" t="str">
            <v>S1086</v>
          </cell>
          <cell r="D88">
            <v>3.6</v>
          </cell>
          <cell r="O88" t="str">
            <v>No</v>
          </cell>
          <cell r="P88">
            <v>79.2</v>
          </cell>
        </row>
        <row r="89">
          <cell r="A89" t="str">
            <v>S1087</v>
          </cell>
          <cell r="D89">
            <v>2.2999999999999998</v>
          </cell>
          <cell r="O89" t="str">
            <v>Yes</v>
          </cell>
          <cell r="P89">
            <v>47.2</v>
          </cell>
        </row>
        <row r="90">
          <cell r="A90" t="str">
            <v>S1088</v>
          </cell>
          <cell r="D90">
            <v>3.9</v>
          </cell>
          <cell r="O90" t="str">
            <v>No</v>
          </cell>
          <cell r="P90">
            <v>73.400000000000006</v>
          </cell>
        </row>
        <row r="91">
          <cell r="A91" t="str">
            <v>S1089</v>
          </cell>
          <cell r="D91">
            <v>1.2</v>
          </cell>
          <cell r="O91" t="str">
            <v>Yes</v>
          </cell>
          <cell r="P91">
            <v>41.1</v>
          </cell>
        </row>
        <row r="92">
          <cell r="A92" t="str">
            <v>S1090</v>
          </cell>
          <cell r="D92">
            <v>4</v>
          </cell>
          <cell r="O92" t="str">
            <v>No</v>
          </cell>
          <cell r="P92">
            <v>77.8</v>
          </cell>
        </row>
        <row r="93">
          <cell r="A93" t="str">
            <v>S1091</v>
          </cell>
          <cell r="D93">
            <v>4.8</v>
          </cell>
          <cell r="O93" t="str">
            <v>No</v>
          </cell>
          <cell r="P93">
            <v>63.4</v>
          </cell>
        </row>
        <row r="94">
          <cell r="A94" t="str">
            <v>S1092</v>
          </cell>
          <cell r="D94">
            <v>0.5</v>
          </cell>
          <cell r="O94" t="str">
            <v>No</v>
          </cell>
          <cell r="P94">
            <v>43.9</v>
          </cell>
        </row>
        <row r="95">
          <cell r="A95" t="str">
            <v>S1093</v>
          </cell>
          <cell r="D95">
            <v>4.0999999999999996</v>
          </cell>
          <cell r="O95" t="str">
            <v>No</v>
          </cell>
          <cell r="P95">
            <v>70.2</v>
          </cell>
        </row>
        <row r="96">
          <cell r="A96" t="str">
            <v>S1094</v>
          </cell>
          <cell r="D96">
            <v>5.3</v>
          </cell>
          <cell r="O96" t="str">
            <v>No</v>
          </cell>
          <cell r="P96">
            <v>81.3</v>
          </cell>
        </row>
        <row r="97">
          <cell r="A97" t="str">
            <v>S1095</v>
          </cell>
          <cell r="D97">
            <v>1.7</v>
          </cell>
          <cell r="O97" t="str">
            <v>No</v>
          </cell>
          <cell r="P97">
            <v>50.2</v>
          </cell>
        </row>
        <row r="98">
          <cell r="A98" t="str">
            <v>S1096</v>
          </cell>
          <cell r="D98">
            <v>6</v>
          </cell>
          <cell r="O98" t="str">
            <v>No</v>
          </cell>
          <cell r="P98">
            <v>87.9</v>
          </cell>
        </row>
        <row r="99">
          <cell r="A99" t="str">
            <v>S1097</v>
          </cell>
          <cell r="D99">
            <v>4.0999999999999996</v>
          </cell>
          <cell r="O99" t="str">
            <v>No</v>
          </cell>
          <cell r="P99">
            <v>80.900000000000006</v>
          </cell>
        </row>
        <row r="100">
          <cell r="A100" t="str">
            <v>S1098</v>
          </cell>
          <cell r="D100">
            <v>2.4</v>
          </cell>
          <cell r="O100" t="str">
            <v>Yes</v>
          </cell>
          <cell r="P100">
            <v>63.9</v>
          </cell>
        </row>
        <row r="101">
          <cell r="A101" t="str">
            <v>S1099</v>
          </cell>
          <cell r="D101">
            <v>3.4</v>
          </cell>
          <cell r="O101" t="str">
            <v>No</v>
          </cell>
          <cell r="P101">
            <v>65.599999999999994</v>
          </cell>
        </row>
        <row r="102">
          <cell r="A102" t="str">
            <v>S1100</v>
          </cell>
          <cell r="D102">
            <v>4.3</v>
          </cell>
          <cell r="O102" t="str">
            <v>Yes</v>
          </cell>
          <cell r="P102">
            <v>93.2</v>
          </cell>
        </row>
        <row r="103">
          <cell r="A103" t="str">
            <v>S1101</v>
          </cell>
          <cell r="D103">
            <v>3.6</v>
          </cell>
          <cell r="O103" t="str">
            <v>No</v>
          </cell>
          <cell r="P103">
            <v>74</v>
          </cell>
        </row>
        <row r="104">
          <cell r="A104" t="str">
            <v>S1102</v>
          </cell>
          <cell r="D104">
            <v>4.3</v>
          </cell>
          <cell r="O104" t="str">
            <v>No</v>
          </cell>
          <cell r="P104">
            <v>60.8</v>
          </cell>
        </row>
        <row r="105">
          <cell r="A105" t="str">
            <v>S1103</v>
          </cell>
          <cell r="D105">
            <v>2.1</v>
          </cell>
          <cell r="O105" t="str">
            <v>No</v>
          </cell>
          <cell r="P105">
            <v>50.4</v>
          </cell>
        </row>
        <row r="106">
          <cell r="A106" t="str">
            <v>S1104</v>
          </cell>
          <cell r="D106">
            <v>3.8</v>
          </cell>
          <cell r="O106" t="str">
            <v>No</v>
          </cell>
          <cell r="P106">
            <v>74.3</v>
          </cell>
        </row>
        <row r="107">
          <cell r="A107" t="str">
            <v>S1105</v>
          </cell>
          <cell r="D107">
            <v>1.4</v>
          </cell>
          <cell r="O107" t="str">
            <v>Yes</v>
          </cell>
          <cell r="P107">
            <v>32.799999999999997</v>
          </cell>
        </row>
        <row r="108">
          <cell r="A108" t="str">
            <v>S1106</v>
          </cell>
          <cell r="D108">
            <v>3.3</v>
          </cell>
          <cell r="O108" t="str">
            <v>Yes</v>
          </cell>
          <cell r="P108">
            <v>82.3</v>
          </cell>
        </row>
        <row r="109">
          <cell r="A109" t="str">
            <v>S1107</v>
          </cell>
          <cell r="D109">
            <v>2.1</v>
          </cell>
          <cell r="O109" t="str">
            <v>No</v>
          </cell>
          <cell r="P109">
            <v>60.4</v>
          </cell>
        </row>
        <row r="110">
          <cell r="A110" t="str">
            <v>S1108</v>
          </cell>
          <cell r="D110">
            <v>2.4</v>
          </cell>
          <cell r="O110" t="str">
            <v>Yes</v>
          </cell>
          <cell r="P110">
            <v>60</v>
          </cell>
        </row>
        <row r="111">
          <cell r="A111" t="str">
            <v>S1109</v>
          </cell>
          <cell r="D111">
            <v>5.4</v>
          </cell>
          <cell r="O111" t="str">
            <v>No</v>
          </cell>
          <cell r="P111">
            <v>77.5</v>
          </cell>
        </row>
        <row r="112">
          <cell r="A112" t="str">
            <v>S1110</v>
          </cell>
          <cell r="D112">
            <v>5.0999999999999996</v>
          </cell>
          <cell r="O112" t="str">
            <v>Yes</v>
          </cell>
          <cell r="P112">
            <v>86.5</v>
          </cell>
        </row>
        <row r="113">
          <cell r="A113" t="str">
            <v>S1111</v>
          </cell>
          <cell r="D113">
            <v>4.4000000000000004</v>
          </cell>
          <cell r="O113" t="str">
            <v>No</v>
          </cell>
          <cell r="P113">
            <v>76.900000000000006</v>
          </cell>
        </row>
        <row r="114">
          <cell r="A114" t="str">
            <v>S1112</v>
          </cell>
          <cell r="D114">
            <v>1.9</v>
          </cell>
          <cell r="O114" t="str">
            <v>Yes</v>
          </cell>
          <cell r="P114">
            <v>43.9</v>
          </cell>
        </row>
        <row r="115">
          <cell r="A115" t="str">
            <v>S1113</v>
          </cell>
          <cell r="D115">
            <v>3</v>
          </cell>
          <cell r="O115" t="str">
            <v>No</v>
          </cell>
          <cell r="P115">
            <v>51.3</v>
          </cell>
        </row>
        <row r="116">
          <cell r="A116" t="str">
            <v>S1114</v>
          </cell>
          <cell r="D116">
            <v>5.3</v>
          </cell>
          <cell r="O116" t="str">
            <v>No</v>
          </cell>
          <cell r="P116">
            <v>83.3</v>
          </cell>
        </row>
        <row r="117">
          <cell r="A117" t="str">
            <v>S1115</v>
          </cell>
          <cell r="D117">
            <v>3.7</v>
          </cell>
          <cell r="O117" t="str">
            <v>No</v>
          </cell>
          <cell r="P117">
            <v>82.7</v>
          </cell>
        </row>
        <row r="118">
          <cell r="A118" t="str">
            <v>S1116</v>
          </cell>
          <cell r="D118">
            <v>7</v>
          </cell>
          <cell r="O118" t="str">
            <v>Yes</v>
          </cell>
          <cell r="P118">
            <v>94.8</v>
          </cell>
        </row>
        <row r="119">
          <cell r="A119" t="str">
            <v>S1117</v>
          </cell>
          <cell r="D119">
            <v>4.0999999999999996</v>
          </cell>
          <cell r="O119" t="str">
            <v>No</v>
          </cell>
          <cell r="P119">
            <v>80.8</v>
          </cell>
        </row>
        <row r="120">
          <cell r="A120" t="str">
            <v>S1118</v>
          </cell>
          <cell r="D120">
            <v>3.8</v>
          </cell>
          <cell r="O120" t="str">
            <v>Yes</v>
          </cell>
          <cell r="P120">
            <v>58.3</v>
          </cell>
        </row>
        <row r="121">
          <cell r="A121" t="str">
            <v>S1119</v>
          </cell>
          <cell r="D121">
            <v>3</v>
          </cell>
          <cell r="O121" t="str">
            <v>No</v>
          </cell>
          <cell r="P121">
            <v>66.3</v>
          </cell>
        </row>
        <row r="122">
          <cell r="A122" t="str">
            <v>S1120</v>
          </cell>
          <cell r="D122">
            <v>3.7</v>
          </cell>
          <cell r="O122" t="str">
            <v>No</v>
          </cell>
          <cell r="P122">
            <v>87.9</v>
          </cell>
        </row>
        <row r="123">
          <cell r="A123" t="str">
            <v>S1121</v>
          </cell>
          <cell r="D123">
            <v>3.3</v>
          </cell>
          <cell r="O123" t="str">
            <v>No</v>
          </cell>
          <cell r="P123">
            <v>60.5</v>
          </cell>
        </row>
        <row r="124">
          <cell r="A124" t="str">
            <v>S1122</v>
          </cell>
          <cell r="D124">
            <v>4.5999999999999996</v>
          </cell>
          <cell r="O124" t="str">
            <v>No</v>
          </cell>
          <cell r="P124">
            <v>84.8</v>
          </cell>
        </row>
        <row r="125">
          <cell r="A125" t="str">
            <v>S1123</v>
          </cell>
          <cell r="D125">
            <v>4.9000000000000004</v>
          </cell>
          <cell r="O125" t="str">
            <v>No</v>
          </cell>
          <cell r="P125">
            <v>77</v>
          </cell>
        </row>
        <row r="126">
          <cell r="A126" t="str">
            <v>S1124</v>
          </cell>
          <cell r="D126">
            <v>2.2999999999999998</v>
          </cell>
          <cell r="O126" t="str">
            <v>No</v>
          </cell>
          <cell r="P126">
            <v>61.7</v>
          </cell>
        </row>
        <row r="127">
          <cell r="A127" t="str">
            <v>S1125</v>
          </cell>
          <cell r="D127">
            <v>1.5</v>
          </cell>
          <cell r="O127" t="str">
            <v>No</v>
          </cell>
          <cell r="P127">
            <v>44</v>
          </cell>
        </row>
        <row r="128">
          <cell r="A128" t="str">
            <v>S1126</v>
          </cell>
          <cell r="D128">
            <v>0.7</v>
          </cell>
          <cell r="O128" t="str">
            <v>No</v>
          </cell>
          <cell r="P128">
            <v>42.4</v>
          </cell>
        </row>
        <row r="129">
          <cell r="A129" t="str">
            <v>S1127</v>
          </cell>
          <cell r="D129">
            <v>4.3</v>
          </cell>
          <cell r="O129" t="str">
            <v>No</v>
          </cell>
          <cell r="P129">
            <v>88</v>
          </cell>
        </row>
        <row r="130">
          <cell r="A130" t="str">
            <v>S1128</v>
          </cell>
          <cell r="D130">
            <v>1.8</v>
          </cell>
          <cell r="O130" t="str">
            <v>No</v>
          </cell>
          <cell r="P130">
            <v>48.7</v>
          </cell>
        </row>
        <row r="131">
          <cell r="A131" t="str">
            <v>S1129</v>
          </cell>
          <cell r="D131">
            <v>0.3</v>
          </cell>
          <cell r="O131" t="str">
            <v>Yes</v>
          </cell>
          <cell r="P131">
            <v>26.8</v>
          </cell>
        </row>
        <row r="132">
          <cell r="A132" t="str">
            <v>S1130</v>
          </cell>
          <cell r="D132">
            <v>4.0999999999999996</v>
          </cell>
          <cell r="O132" t="str">
            <v>No</v>
          </cell>
          <cell r="P132">
            <v>81.599999999999994</v>
          </cell>
        </row>
        <row r="133">
          <cell r="A133" t="str">
            <v>S1131</v>
          </cell>
          <cell r="D133">
            <v>7.2</v>
          </cell>
          <cell r="O133" t="str">
            <v>No</v>
          </cell>
          <cell r="P133">
            <v>100</v>
          </cell>
        </row>
        <row r="134">
          <cell r="A134" t="str">
            <v>S1132</v>
          </cell>
          <cell r="D134">
            <v>3.5</v>
          </cell>
          <cell r="O134" t="str">
            <v>Yes</v>
          </cell>
          <cell r="P134">
            <v>74</v>
          </cell>
        </row>
        <row r="135">
          <cell r="A135" t="str">
            <v>S1133</v>
          </cell>
          <cell r="D135">
            <v>4.8</v>
          </cell>
          <cell r="O135" t="str">
            <v>Yes</v>
          </cell>
          <cell r="P135">
            <v>78.400000000000006</v>
          </cell>
        </row>
        <row r="136">
          <cell r="A136" t="str">
            <v>S1134</v>
          </cell>
          <cell r="D136">
            <v>3.6</v>
          </cell>
          <cell r="O136" t="str">
            <v>No</v>
          </cell>
          <cell r="P136">
            <v>70.7</v>
          </cell>
        </row>
        <row r="137">
          <cell r="A137" t="str">
            <v>S1135</v>
          </cell>
          <cell r="D137">
            <v>3.4</v>
          </cell>
          <cell r="O137" t="str">
            <v>No</v>
          </cell>
          <cell r="P137">
            <v>74.3</v>
          </cell>
        </row>
        <row r="138">
          <cell r="A138" t="str">
            <v>S1136</v>
          </cell>
          <cell r="D138">
            <v>4.9000000000000004</v>
          </cell>
          <cell r="O138" t="str">
            <v>No</v>
          </cell>
          <cell r="P138">
            <v>67.599999999999994</v>
          </cell>
        </row>
        <row r="139">
          <cell r="A139" t="str">
            <v>S1137</v>
          </cell>
          <cell r="D139">
            <v>3.1</v>
          </cell>
          <cell r="O139" t="str">
            <v>No</v>
          </cell>
          <cell r="P139">
            <v>64.7</v>
          </cell>
        </row>
        <row r="140">
          <cell r="A140" t="str">
            <v>S1138</v>
          </cell>
          <cell r="D140">
            <v>3.9</v>
          </cell>
          <cell r="O140" t="str">
            <v>No</v>
          </cell>
          <cell r="P140">
            <v>64.099999999999994</v>
          </cell>
        </row>
        <row r="141">
          <cell r="A141" t="str">
            <v>S1139</v>
          </cell>
          <cell r="D141">
            <v>4</v>
          </cell>
          <cell r="O141" t="str">
            <v>No</v>
          </cell>
          <cell r="P141">
            <v>83.5</v>
          </cell>
        </row>
        <row r="142">
          <cell r="A142" t="str">
            <v>S1140</v>
          </cell>
          <cell r="D142">
            <v>2.5</v>
          </cell>
          <cell r="O142" t="str">
            <v>No</v>
          </cell>
          <cell r="P142">
            <v>63.4</v>
          </cell>
        </row>
        <row r="143">
          <cell r="A143" t="str">
            <v>S1141</v>
          </cell>
          <cell r="D143">
            <v>5</v>
          </cell>
          <cell r="O143" t="str">
            <v>No</v>
          </cell>
          <cell r="P143">
            <v>96.2</v>
          </cell>
        </row>
        <row r="144">
          <cell r="A144" t="str">
            <v>S1142</v>
          </cell>
          <cell r="D144">
            <v>3.2</v>
          </cell>
          <cell r="O144" t="str">
            <v>Yes</v>
          </cell>
          <cell r="P144">
            <v>65.400000000000006</v>
          </cell>
        </row>
        <row r="145">
          <cell r="A145" t="str">
            <v>S1143</v>
          </cell>
          <cell r="D145">
            <v>2.4</v>
          </cell>
          <cell r="O145" t="str">
            <v>No</v>
          </cell>
          <cell r="P145">
            <v>62</v>
          </cell>
        </row>
        <row r="146">
          <cell r="A146" t="str">
            <v>S1144</v>
          </cell>
          <cell r="D146">
            <v>4.3</v>
          </cell>
          <cell r="O146" t="str">
            <v>Yes</v>
          </cell>
          <cell r="P146">
            <v>74</v>
          </cell>
        </row>
        <row r="147">
          <cell r="A147" t="str">
            <v>S1145</v>
          </cell>
          <cell r="D147">
            <v>2.2000000000000002</v>
          </cell>
          <cell r="O147" t="str">
            <v>No</v>
          </cell>
          <cell r="P147">
            <v>46.7</v>
          </cell>
        </row>
        <row r="148">
          <cell r="A148" t="str">
            <v>S1146</v>
          </cell>
          <cell r="D148">
            <v>3.5</v>
          </cell>
          <cell r="O148" t="str">
            <v>No</v>
          </cell>
          <cell r="P148">
            <v>75.5</v>
          </cell>
        </row>
        <row r="149">
          <cell r="A149" t="str">
            <v>S1147</v>
          </cell>
          <cell r="D149">
            <v>3.5</v>
          </cell>
          <cell r="O149" t="str">
            <v>Yes</v>
          </cell>
          <cell r="P149">
            <v>78.099999999999994</v>
          </cell>
        </row>
        <row r="150">
          <cell r="A150" t="str">
            <v>S1148</v>
          </cell>
          <cell r="D150">
            <v>5.0999999999999996</v>
          </cell>
          <cell r="O150" t="str">
            <v>No</v>
          </cell>
          <cell r="P150">
            <v>85.2</v>
          </cell>
        </row>
        <row r="151">
          <cell r="A151" t="str">
            <v>S1149</v>
          </cell>
          <cell r="D151">
            <v>4.2</v>
          </cell>
          <cell r="O151" t="str">
            <v>No</v>
          </cell>
          <cell r="P151">
            <v>75.400000000000006</v>
          </cell>
        </row>
        <row r="152">
          <cell r="A152" t="str">
            <v>S1150</v>
          </cell>
          <cell r="D152">
            <v>3.5</v>
          </cell>
          <cell r="O152" t="str">
            <v>No</v>
          </cell>
          <cell r="P152">
            <v>64.2</v>
          </cell>
        </row>
        <row r="153">
          <cell r="A153" t="str">
            <v>S1151</v>
          </cell>
          <cell r="D153">
            <v>4.7</v>
          </cell>
          <cell r="O153" t="str">
            <v>No</v>
          </cell>
          <cell r="P153">
            <v>69.7</v>
          </cell>
        </row>
        <row r="154">
          <cell r="A154" t="str">
            <v>S1152</v>
          </cell>
          <cell r="D154">
            <v>5.6</v>
          </cell>
          <cell r="O154" t="str">
            <v>No</v>
          </cell>
          <cell r="P154">
            <v>90.3</v>
          </cell>
        </row>
        <row r="155">
          <cell r="A155" t="str">
            <v>S1153</v>
          </cell>
          <cell r="D155">
            <v>4.3</v>
          </cell>
          <cell r="O155" t="str">
            <v>No</v>
          </cell>
          <cell r="P155">
            <v>81.400000000000006</v>
          </cell>
        </row>
        <row r="156">
          <cell r="A156" t="str">
            <v>S1154</v>
          </cell>
          <cell r="D156">
            <v>3.5</v>
          </cell>
          <cell r="O156" t="str">
            <v>No</v>
          </cell>
          <cell r="P156">
            <v>65</v>
          </cell>
        </row>
        <row r="157">
          <cell r="A157" t="str">
            <v>S1155</v>
          </cell>
          <cell r="D157">
            <v>1.5</v>
          </cell>
          <cell r="O157" t="str">
            <v>No</v>
          </cell>
          <cell r="P157">
            <v>57.3</v>
          </cell>
        </row>
        <row r="158">
          <cell r="A158" t="str">
            <v>S1156</v>
          </cell>
          <cell r="D158">
            <v>1.9</v>
          </cell>
          <cell r="O158" t="str">
            <v>No</v>
          </cell>
          <cell r="P158">
            <v>57.7</v>
          </cell>
        </row>
        <row r="159">
          <cell r="A159" t="str">
            <v>S1157</v>
          </cell>
          <cell r="D159">
            <v>3</v>
          </cell>
          <cell r="O159" t="str">
            <v>No</v>
          </cell>
          <cell r="P159">
            <v>56.7</v>
          </cell>
        </row>
        <row r="160">
          <cell r="A160" t="str">
            <v>S1158</v>
          </cell>
          <cell r="D160">
            <v>2.6</v>
          </cell>
          <cell r="O160" t="str">
            <v>Yes</v>
          </cell>
          <cell r="P160">
            <v>62.3</v>
          </cell>
        </row>
        <row r="161">
          <cell r="A161" t="str">
            <v>S1159</v>
          </cell>
          <cell r="D161">
            <v>3.2</v>
          </cell>
          <cell r="O161" t="str">
            <v>No</v>
          </cell>
          <cell r="P161">
            <v>77.900000000000006</v>
          </cell>
        </row>
        <row r="162">
          <cell r="A162" t="str">
            <v>S1160</v>
          </cell>
          <cell r="D162">
            <v>3.6</v>
          </cell>
          <cell r="O162" t="str">
            <v>No</v>
          </cell>
          <cell r="P162">
            <v>65.2</v>
          </cell>
        </row>
        <row r="163">
          <cell r="A163" t="str">
            <v>S1161</v>
          </cell>
          <cell r="D163">
            <v>4.3</v>
          </cell>
          <cell r="O163" t="str">
            <v>No</v>
          </cell>
          <cell r="P163">
            <v>76.8</v>
          </cell>
        </row>
        <row r="164">
          <cell r="A164" t="str">
            <v>S1162</v>
          </cell>
          <cell r="D164">
            <v>3.4</v>
          </cell>
          <cell r="O164" t="str">
            <v>No</v>
          </cell>
          <cell r="P164">
            <v>83.8</v>
          </cell>
        </row>
        <row r="165">
          <cell r="A165" t="str">
            <v>S1163</v>
          </cell>
          <cell r="D165">
            <v>4.2</v>
          </cell>
          <cell r="O165" t="str">
            <v>No</v>
          </cell>
          <cell r="P165">
            <v>70.599999999999994</v>
          </cell>
        </row>
        <row r="166">
          <cell r="A166" t="str">
            <v>S1164</v>
          </cell>
          <cell r="D166">
            <v>3.6</v>
          </cell>
          <cell r="O166" t="str">
            <v>Yes</v>
          </cell>
          <cell r="P166">
            <v>63.1</v>
          </cell>
        </row>
        <row r="167">
          <cell r="A167" t="str">
            <v>S1165</v>
          </cell>
          <cell r="D167">
            <v>0.5</v>
          </cell>
          <cell r="O167" t="str">
            <v>No</v>
          </cell>
          <cell r="P167">
            <v>39</v>
          </cell>
        </row>
        <row r="168">
          <cell r="A168" t="str">
            <v>S1166</v>
          </cell>
          <cell r="D168">
            <v>2.1</v>
          </cell>
          <cell r="O168" t="str">
            <v>No</v>
          </cell>
          <cell r="P168">
            <v>66.7</v>
          </cell>
        </row>
        <row r="169">
          <cell r="A169" t="str">
            <v>S1167</v>
          </cell>
          <cell r="D169">
            <v>3.3</v>
          </cell>
          <cell r="O169" t="str">
            <v>No</v>
          </cell>
          <cell r="P169">
            <v>72.2</v>
          </cell>
        </row>
        <row r="170">
          <cell r="A170" t="str">
            <v>S1168</v>
          </cell>
          <cell r="D170">
            <v>1.7</v>
          </cell>
          <cell r="O170" t="str">
            <v>Yes</v>
          </cell>
          <cell r="P170">
            <v>50.1</v>
          </cell>
        </row>
        <row r="171">
          <cell r="A171" t="str">
            <v>S1169</v>
          </cell>
          <cell r="D171">
            <v>4.4000000000000004</v>
          </cell>
          <cell r="O171" t="str">
            <v>No</v>
          </cell>
          <cell r="P171">
            <v>62.4</v>
          </cell>
        </row>
        <row r="172">
          <cell r="A172" t="str">
            <v>S1170</v>
          </cell>
          <cell r="D172">
            <v>5.8</v>
          </cell>
          <cell r="O172" t="str">
            <v>No</v>
          </cell>
          <cell r="P172">
            <v>96.6</v>
          </cell>
        </row>
        <row r="173">
          <cell r="A173" t="str">
            <v>S1171</v>
          </cell>
          <cell r="D173">
            <v>5.3</v>
          </cell>
          <cell r="O173" t="str">
            <v>Yes</v>
          </cell>
          <cell r="P173">
            <v>85.8</v>
          </cell>
        </row>
        <row r="174">
          <cell r="A174" t="str">
            <v>S1172</v>
          </cell>
          <cell r="D174">
            <v>3.2</v>
          </cell>
          <cell r="O174" t="str">
            <v>No</v>
          </cell>
          <cell r="P174">
            <v>68.3</v>
          </cell>
        </row>
        <row r="175">
          <cell r="A175" t="str">
            <v>S1173</v>
          </cell>
          <cell r="D175">
            <v>5.7</v>
          </cell>
          <cell r="O175" t="str">
            <v>Yes</v>
          </cell>
          <cell r="P175">
            <v>83.8</v>
          </cell>
        </row>
        <row r="176">
          <cell r="A176" t="str">
            <v>S1174</v>
          </cell>
          <cell r="D176">
            <v>3.7</v>
          </cell>
          <cell r="O176" t="str">
            <v>No</v>
          </cell>
          <cell r="P176">
            <v>69.3</v>
          </cell>
        </row>
        <row r="177">
          <cell r="A177" t="str">
            <v>S1175</v>
          </cell>
          <cell r="D177">
            <v>3</v>
          </cell>
          <cell r="O177" t="str">
            <v>No</v>
          </cell>
          <cell r="P177">
            <v>65.3</v>
          </cell>
        </row>
        <row r="178">
          <cell r="A178" t="str">
            <v>S1176</v>
          </cell>
          <cell r="D178">
            <v>2.6</v>
          </cell>
          <cell r="O178" t="str">
            <v>Yes</v>
          </cell>
          <cell r="P178">
            <v>77.5</v>
          </cell>
        </row>
        <row r="179">
          <cell r="A179" t="str">
            <v>S1177</v>
          </cell>
          <cell r="D179">
            <v>3</v>
          </cell>
          <cell r="O179" t="str">
            <v>Yes</v>
          </cell>
          <cell r="P179">
            <v>55</v>
          </cell>
        </row>
        <row r="180">
          <cell r="A180" t="str">
            <v>S1178</v>
          </cell>
          <cell r="D180">
            <v>2.9</v>
          </cell>
          <cell r="O180" t="str">
            <v>No</v>
          </cell>
          <cell r="P180">
            <v>65.2</v>
          </cell>
        </row>
        <row r="181">
          <cell r="A181" t="str">
            <v>S1179</v>
          </cell>
          <cell r="D181">
            <v>3.8</v>
          </cell>
          <cell r="O181" t="str">
            <v>No</v>
          </cell>
          <cell r="P181">
            <v>58.1</v>
          </cell>
        </row>
        <row r="182">
          <cell r="A182" t="str">
            <v>S1180</v>
          </cell>
          <cell r="D182">
            <v>3.7</v>
          </cell>
          <cell r="O182" t="str">
            <v>No</v>
          </cell>
          <cell r="P182">
            <v>69.2</v>
          </cell>
        </row>
        <row r="183">
          <cell r="A183" t="str">
            <v>S1181</v>
          </cell>
          <cell r="D183">
            <v>3.5</v>
          </cell>
          <cell r="O183" t="str">
            <v>No</v>
          </cell>
          <cell r="P183">
            <v>67.400000000000006</v>
          </cell>
        </row>
        <row r="184">
          <cell r="A184" t="str">
            <v>S1182</v>
          </cell>
          <cell r="D184">
            <v>4.2</v>
          </cell>
          <cell r="O184" t="str">
            <v>No</v>
          </cell>
          <cell r="P184">
            <v>79.900000000000006</v>
          </cell>
        </row>
        <row r="185">
          <cell r="A185" t="str">
            <v>S1183</v>
          </cell>
          <cell r="D185">
            <v>5.3</v>
          </cell>
          <cell r="O185" t="str">
            <v>Yes</v>
          </cell>
          <cell r="P185">
            <v>85.7</v>
          </cell>
        </row>
        <row r="186">
          <cell r="A186" t="str">
            <v>S1184</v>
          </cell>
          <cell r="D186">
            <v>4.9000000000000004</v>
          </cell>
          <cell r="O186" t="str">
            <v>No</v>
          </cell>
          <cell r="P186">
            <v>96.2</v>
          </cell>
        </row>
        <row r="187">
          <cell r="A187" t="str">
            <v>S1185</v>
          </cell>
          <cell r="D187">
            <v>1.3</v>
          </cell>
          <cell r="O187" t="str">
            <v>No</v>
          </cell>
          <cell r="P187">
            <v>40.4</v>
          </cell>
        </row>
        <row r="188">
          <cell r="A188" t="str">
            <v>S1186</v>
          </cell>
          <cell r="D188">
            <v>0</v>
          </cell>
          <cell r="O188" t="str">
            <v>No</v>
          </cell>
          <cell r="P188">
            <v>55.2</v>
          </cell>
        </row>
        <row r="189">
          <cell r="A189" t="str">
            <v>S1187</v>
          </cell>
          <cell r="D189">
            <v>4.9000000000000004</v>
          </cell>
          <cell r="O189" t="str">
            <v>No</v>
          </cell>
          <cell r="P189">
            <v>73.8</v>
          </cell>
        </row>
        <row r="190">
          <cell r="A190" t="str">
            <v>S1188</v>
          </cell>
          <cell r="D190">
            <v>1.4</v>
          </cell>
          <cell r="O190" t="str">
            <v>Yes</v>
          </cell>
          <cell r="P190">
            <v>46.5</v>
          </cell>
        </row>
        <row r="191">
          <cell r="A191" t="str">
            <v>S1189</v>
          </cell>
          <cell r="D191">
            <v>3.2</v>
          </cell>
          <cell r="O191" t="str">
            <v>Yes</v>
          </cell>
          <cell r="P191">
            <v>60.5</v>
          </cell>
        </row>
        <row r="192">
          <cell r="A192" t="str">
            <v>S1190</v>
          </cell>
          <cell r="D192">
            <v>1.7</v>
          </cell>
          <cell r="O192" t="str">
            <v>No</v>
          </cell>
          <cell r="P192">
            <v>55.4</v>
          </cell>
        </row>
        <row r="193">
          <cell r="A193" t="str">
            <v>S1191</v>
          </cell>
          <cell r="D193">
            <v>0.8</v>
          </cell>
          <cell r="O193" t="str">
            <v>No</v>
          </cell>
          <cell r="P193">
            <v>45.1</v>
          </cell>
        </row>
        <row r="194">
          <cell r="A194" t="str">
            <v>S1192</v>
          </cell>
          <cell r="D194">
            <v>4.3</v>
          </cell>
          <cell r="O194" t="str">
            <v>No</v>
          </cell>
          <cell r="P194">
            <v>69.400000000000006</v>
          </cell>
        </row>
        <row r="195">
          <cell r="A195" t="str">
            <v>S1193</v>
          </cell>
          <cell r="D195">
            <v>4.5999999999999996</v>
          </cell>
          <cell r="O195" t="str">
            <v>No</v>
          </cell>
          <cell r="P195">
            <v>81.3</v>
          </cell>
        </row>
        <row r="196">
          <cell r="A196" t="str">
            <v>S1194</v>
          </cell>
          <cell r="D196">
            <v>2.6</v>
          </cell>
          <cell r="O196" t="str">
            <v>No</v>
          </cell>
          <cell r="P196">
            <v>66.599999999999994</v>
          </cell>
        </row>
        <row r="197">
          <cell r="A197" t="str">
            <v>S1195</v>
          </cell>
          <cell r="D197">
            <v>0</v>
          </cell>
          <cell r="O197" t="str">
            <v>No</v>
          </cell>
          <cell r="P197">
            <v>26.7</v>
          </cell>
        </row>
        <row r="198">
          <cell r="A198" t="str">
            <v>S1196</v>
          </cell>
          <cell r="D198">
            <v>2.7</v>
          </cell>
          <cell r="O198" t="str">
            <v>No</v>
          </cell>
          <cell r="P198">
            <v>64.5</v>
          </cell>
        </row>
        <row r="199">
          <cell r="A199" t="str">
            <v>S1197</v>
          </cell>
          <cell r="D199">
            <v>4.0999999999999996</v>
          </cell>
          <cell r="O199" t="str">
            <v>Yes</v>
          </cell>
          <cell r="P199">
            <v>87.1</v>
          </cell>
        </row>
        <row r="200">
          <cell r="A200" t="str">
            <v>S1198</v>
          </cell>
          <cell r="D200">
            <v>1.3</v>
          </cell>
          <cell r="O200" t="str">
            <v>Yes</v>
          </cell>
          <cell r="P200">
            <v>42.2</v>
          </cell>
        </row>
        <row r="201">
          <cell r="A201" t="str">
            <v>S1199</v>
          </cell>
          <cell r="D201">
            <v>3.8</v>
          </cell>
          <cell r="O201" t="str">
            <v>No</v>
          </cell>
          <cell r="P201">
            <v>61.6</v>
          </cell>
        </row>
        <row r="202">
          <cell r="A202" t="str">
            <v>S1200</v>
          </cell>
          <cell r="D202">
            <v>3.5</v>
          </cell>
          <cell r="O202" t="str">
            <v>No</v>
          </cell>
          <cell r="P202">
            <v>81.900000000000006</v>
          </cell>
        </row>
        <row r="203">
          <cell r="A203" t="str">
            <v>S1201</v>
          </cell>
          <cell r="D203">
            <v>4.4000000000000004</v>
          </cell>
          <cell r="O203" t="str">
            <v>No</v>
          </cell>
          <cell r="P203">
            <v>96.5</v>
          </cell>
        </row>
        <row r="204">
          <cell r="A204" t="str">
            <v>S1202</v>
          </cell>
          <cell r="D204">
            <v>3.7</v>
          </cell>
          <cell r="O204" t="str">
            <v>No</v>
          </cell>
          <cell r="P204">
            <v>85.1</v>
          </cell>
        </row>
        <row r="205">
          <cell r="A205" t="str">
            <v>S1203</v>
          </cell>
          <cell r="D205">
            <v>2</v>
          </cell>
          <cell r="O205" t="str">
            <v>No</v>
          </cell>
          <cell r="P205">
            <v>58.5</v>
          </cell>
        </row>
        <row r="206">
          <cell r="A206" t="str">
            <v>S1204</v>
          </cell>
          <cell r="D206">
            <v>5.3</v>
          </cell>
          <cell r="O206" t="str">
            <v>Yes</v>
          </cell>
          <cell r="P206">
            <v>78.400000000000006</v>
          </cell>
        </row>
        <row r="207">
          <cell r="A207" t="str">
            <v>S1205</v>
          </cell>
          <cell r="D207">
            <v>3.3</v>
          </cell>
          <cell r="O207" t="str">
            <v>No</v>
          </cell>
          <cell r="P207">
            <v>56.4</v>
          </cell>
        </row>
        <row r="208">
          <cell r="A208" t="str">
            <v>S1206</v>
          </cell>
          <cell r="D208">
            <v>3.5</v>
          </cell>
          <cell r="O208" t="str">
            <v>Yes</v>
          </cell>
          <cell r="P208">
            <v>92.6</v>
          </cell>
        </row>
        <row r="209">
          <cell r="A209" t="str">
            <v>S1207</v>
          </cell>
          <cell r="D209">
            <v>2.1</v>
          </cell>
          <cell r="O209" t="str">
            <v>Yes</v>
          </cell>
          <cell r="P209">
            <v>62.3</v>
          </cell>
        </row>
        <row r="210">
          <cell r="A210" t="str">
            <v>S1208</v>
          </cell>
          <cell r="D210">
            <v>2.8</v>
          </cell>
          <cell r="O210" t="str">
            <v>No</v>
          </cell>
          <cell r="P210">
            <v>75.8</v>
          </cell>
        </row>
        <row r="211">
          <cell r="A211" t="str">
            <v>S1209</v>
          </cell>
          <cell r="D211">
            <v>2.2000000000000002</v>
          </cell>
          <cell r="O211" t="str">
            <v>Yes</v>
          </cell>
          <cell r="P211">
            <v>47.1</v>
          </cell>
        </row>
        <row r="212">
          <cell r="A212" t="str">
            <v>S1210</v>
          </cell>
          <cell r="D212">
            <v>3.2</v>
          </cell>
          <cell r="O212" t="str">
            <v>No</v>
          </cell>
          <cell r="P212">
            <v>66.3</v>
          </cell>
        </row>
        <row r="213">
          <cell r="A213" t="str">
            <v>S1211</v>
          </cell>
          <cell r="D213">
            <v>6.1</v>
          </cell>
          <cell r="O213" t="str">
            <v>Yes</v>
          </cell>
          <cell r="P213">
            <v>98.3</v>
          </cell>
        </row>
        <row r="214">
          <cell r="A214" t="str">
            <v>S1212</v>
          </cell>
          <cell r="D214">
            <v>1.4</v>
          </cell>
          <cell r="O214" t="str">
            <v>Yes</v>
          </cell>
          <cell r="P214">
            <v>29.7</v>
          </cell>
        </row>
        <row r="215">
          <cell r="A215" t="str">
            <v>S1213</v>
          </cell>
          <cell r="D215">
            <v>1.1000000000000001</v>
          </cell>
          <cell r="O215" t="str">
            <v>No</v>
          </cell>
          <cell r="P215">
            <v>45.5</v>
          </cell>
        </row>
        <row r="216">
          <cell r="A216" t="str">
            <v>S1214</v>
          </cell>
          <cell r="D216">
            <v>5.7</v>
          </cell>
          <cell r="O216" t="str">
            <v>No</v>
          </cell>
          <cell r="P216">
            <v>100</v>
          </cell>
        </row>
        <row r="217">
          <cell r="A217" t="str">
            <v>S1215</v>
          </cell>
          <cell r="D217">
            <v>3.2</v>
          </cell>
          <cell r="O217" t="str">
            <v>Yes</v>
          </cell>
          <cell r="P217">
            <v>67.5</v>
          </cell>
        </row>
        <row r="218">
          <cell r="A218" t="str">
            <v>S1216</v>
          </cell>
          <cell r="D218">
            <v>2.5</v>
          </cell>
          <cell r="O218" t="str">
            <v>Yes</v>
          </cell>
          <cell r="P218">
            <v>60.3</v>
          </cell>
        </row>
        <row r="219">
          <cell r="A219" t="str">
            <v>S1217</v>
          </cell>
          <cell r="D219">
            <v>5.0999999999999996</v>
          </cell>
          <cell r="O219" t="str">
            <v>No</v>
          </cell>
          <cell r="P219">
            <v>87</v>
          </cell>
        </row>
        <row r="220">
          <cell r="A220" t="str">
            <v>S1218</v>
          </cell>
          <cell r="D220">
            <v>2.6</v>
          </cell>
          <cell r="O220" t="str">
            <v>No</v>
          </cell>
          <cell r="P220">
            <v>48.5</v>
          </cell>
        </row>
        <row r="221">
          <cell r="A221" t="str">
            <v>S1219</v>
          </cell>
          <cell r="D221">
            <v>6.2</v>
          </cell>
          <cell r="O221" t="str">
            <v>No</v>
          </cell>
          <cell r="P221">
            <v>100</v>
          </cell>
        </row>
        <row r="222">
          <cell r="A222" t="str">
            <v>S1220</v>
          </cell>
          <cell r="D222">
            <v>4.5</v>
          </cell>
          <cell r="O222" t="str">
            <v>No</v>
          </cell>
          <cell r="P222">
            <v>82.1</v>
          </cell>
        </row>
        <row r="223">
          <cell r="A223" t="str">
            <v>S1221</v>
          </cell>
          <cell r="D223">
            <v>2.8</v>
          </cell>
          <cell r="O223" t="str">
            <v>Yes</v>
          </cell>
          <cell r="P223">
            <v>63.7</v>
          </cell>
        </row>
        <row r="224">
          <cell r="A224" t="str">
            <v>S1222</v>
          </cell>
          <cell r="D224">
            <v>6.7</v>
          </cell>
          <cell r="O224" t="str">
            <v>No</v>
          </cell>
          <cell r="P224">
            <v>100</v>
          </cell>
        </row>
        <row r="225">
          <cell r="A225" t="str">
            <v>S1223</v>
          </cell>
          <cell r="D225">
            <v>2.6</v>
          </cell>
          <cell r="O225" t="str">
            <v>No</v>
          </cell>
          <cell r="P225">
            <v>41.9</v>
          </cell>
        </row>
        <row r="226">
          <cell r="A226" t="str">
            <v>S1224</v>
          </cell>
          <cell r="D226">
            <v>4.5999999999999996</v>
          </cell>
          <cell r="O226" t="str">
            <v>No</v>
          </cell>
          <cell r="P226">
            <v>72.7</v>
          </cell>
        </row>
        <row r="227">
          <cell r="A227" t="str">
            <v>S1225</v>
          </cell>
          <cell r="D227">
            <v>3.9</v>
          </cell>
          <cell r="O227" t="str">
            <v>Yes</v>
          </cell>
          <cell r="P227">
            <v>74.3</v>
          </cell>
        </row>
        <row r="228">
          <cell r="A228" t="str">
            <v>S1226</v>
          </cell>
          <cell r="D228">
            <v>5.5</v>
          </cell>
          <cell r="O228" t="str">
            <v>No</v>
          </cell>
          <cell r="P228">
            <v>88.7</v>
          </cell>
        </row>
        <row r="229">
          <cell r="A229" t="str">
            <v>S1227</v>
          </cell>
          <cell r="D229">
            <v>5.8</v>
          </cell>
          <cell r="O229" t="str">
            <v>Yes</v>
          </cell>
          <cell r="P229">
            <v>96.6</v>
          </cell>
        </row>
        <row r="230">
          <cell r="A230" t="str">
            <v>S1228</v>
          </cell>
          <cell r="D230">
            <v>3.5</v>
          </cell>
          <cell r="O230" t="str">
            <v>Yes</v>
          </cell>
          <cell r="P230">
            <v>72.599999999999994</v>
          </cell>
        </row>
        <row r="231">
          <cell r="A231" t="str">
            <v>S1229</v>
          </cell>
          <cell r="D231">
            <v>2.4</v>
          </cell>
          <cell r="O231" t="str">
            <v>Yes</v>
          </cell>
          <cell r="P231">
            <v>52.4</v>
          </cell>
        </row>
        <row r="232">
          <cell r="A232" t="str">
            <v>S1230</v>
          </cell>
          <cell r="D232">
            <v>4.2</v>
          </cell>
          <cell r="O232" t="str">
            <v>Yes</v>
          </cell>
          <cell r="P232">
            <v>100</v>
          </cell>
        </row>
        <row r="233">
          <cell r="A233" t="str">
            <v>S1231</v>
          </cell>
          <cell r="D233">
            <v>2.5</v>
          </cell>
          <cell r="O233" t="str">
            <v>No</v>
          </cell>
          <cell r="P233">
            <v>73.099999999999994</v>
          </cell>
        </row>
        <row r="234">
          <cell r="A234" t="str">
            <v>S1232</v>
          </cell>
          <cell r="D234">
            <v>6.5</v>
          </cell>
          <cell r="O234" t="str">
            <v>No</v>
          </cell>
          <cell r="P234">
            <v>100</v>
          </cell>
        </row>
        <row r="235">
          <cell r="A235" t="str">
            <v>S1233</v>
          </cell>
          <cell r="D235">
            <v>3.7</v>
          </cell>
          <cell r="O235" t="str">
            <v>Yes</v>
          </cell>
          <cell r="P235">
            <v>80.8</v>
          </cell>
        </row>
        <row r="236">
          <cell r="A236" t="str">
            <v>S1234</v>
          </cell>
          <cell r="D236">
            <v>3</v>
          </cell>
          <cell r="O236" t="str">
            <v>No</v>
          </cell>
          <cell r="P236">
            <v>62.9</v>
          </cell>
        </row>
        <row r="237">
          <cell r="A237" t="str">
            <v>S1235</v>
          </cell>
          <cell r="D237">
            <v>3.8</v>
          </cell>
          <cell r="O237" t="str">
            <v>No</v>
          </cell>
          <cell r="P237">
            <v>71.5</v>
          </cell>
        </row>
        <row r="238">
          <cell r="A238" t="str">
            <v>S1236</v>
          </cell>
          <cell r="D238">
            <v>1.5</v>
          </cell>
          <cell r="O238" t="str">
            <v>No</v>
          </cell>
          <cell r="P238">
            <v>46.2</v>
          </cell>
        </row>
        <row r="239">
          <cell r="A239" t="str">
            <v>S1237</v>
          </cell>
          <cell r="D239">
            <v>2</v>
          </cell>
          <cell r="O239" t="str">
            <v>No</v>
          </cell>
          <cell r="P239">
            <v>53.8</v>
          </cell>
        </row>
        <row r="240">
          <cell r="A240" t="str">
            <v>S1238</v>
          </cell>
          <cell r="D240">
            <v>5.3</v>
          </cell>
          <cell r="O240" t="str">
            <v>Yes</v>
          </cell>
          <cell r="P240">
            <v>74.2</v>
          </cell>
        </row>
        <row r="241">
          <cell r="A241" t="str">
            <v>S1239</v>
          </cell>
          <cell r="D241">
            <v>2.5</v>
          </cell>
          <cell r="O241" t="str">
            <v>No</v>
          </cell>
          <cell r="P241">
            <v>52.5</v>
          </cell>
        </row>
        <row r="242">
          <cell r="A242" t="str">
            <v>S1240</v>
          </cell>
          <cell r="D242">
            <v>1.9</v>
          </cell>
          <cell r="O242" t="str">
            <v>No</v>
          </cell>
          <cell r="P242">
            <v>51.2</v>
          </cell>
        </row>
        <row r="243">
          <cell r="A243" t="str">
            <v>S1241</v>
          </cell>
          <cell r="D243">
            <v>4.3</v>
          </cell>
          <cell r="O243" t="str">
            <v>No</v>
          </cell>
          <cell r="P243">
            <v>60.6</v>
          </cell>
        </row>
        <row r="244">
          <cell r="A244" t="str">
            <v>S1242</v>
          </cell>
          <cell r="D244">
            <v>5.3</v>
          </cell>
          <cell r="O244" t="str">
            <v>No</v>
          </cell>
          <cell r="P244">
            <v>91.5</v>
          </cell>
        </row>
        <row r="245">
          <cell r="A245" t="str">
            <v>S1243</v>
          </cell>
          <cell r="D245">
            <v>4.5999999999999996</v>
          </cell>
          <cell r="O245" t="str">
            <v>No</v>
          </cell>
          <cell r="P245">
            <v>87.3</v>
          </cell>
        </row>
        <row r="246">
          <cell r="A246" t="str">
            <v>S1244</v>
          </cell>
          <cell r="D246">
            <v>5</v>
          </cell>
          <cell r="O246" t="str">
            <v>No</v>
          </cell>
          <cell r="P246">
            <v>98</v>
          </cell>
        </row>
        <row r="247">
          <cell r="A247" t="str">
            <v>S1245</v>
          </cell>
          <cell r="D247">
            <v>2.4</v>
          </cell>
          <cell r="O247" t="str">
            <v>Yes</v>
          </cell>
          <cell r="P247">
            <v>47.9</v>
          </cell>
        </row>
        <row r="248">
          <cell r="A248" t="str">
            <v>S1246</v>
          </cell>
          <cell r="D248">
            <v>1.4</v>
          </cell>
          <cell r="O248" t="str">
            <v>No</v>
          </cell>
          <cell r="P248">
            <v>51</v>
          </cell>
        </row>
        <row r="249">
          <cell r="A249" t="str">
            <v>S1247</v>
          </cell>
          <cell r="D249">
            <v>5.8</v>
          </cell>
          <cell r="O249" t="str">
            <v>Yes</v>
          </cell>
          <cell r="P249">
            <v>90</v>
          </cell>
        </row>
        <row r="250">
          <cell r="A250" t="str">
            <v>S1248</v>
          </cell>
          <cell r="D250">
            <v>3</v>
          </cell>
          <cell r="O250" t="str">
            <v>No</v>
          </cell>
          <cell r="P250">
            <v>54.1</v>
          </cell>
        </row>
        <row r="251">
          <cell r="A251" t="str">
            <v>S1249</v>
          </cell>
          <cell r="D251">
            <v>3.1</v>
          </cell>
          <cell r="O251" t="str">
            <v>Yes</v>
          </cell>
          <cell r="P251">
            <v>58.4</v>
          </cell>
        </row>
        <row r="252">
          <cell r="A252" t="str">
            <v>S1250</v>
          </cell>
          <cell r="D252">
            <v>5.5</v>
          </cell>
          <cell r="O252" t="str">
            <v>No</v>
          </cell>
          <cell r="P252">
            <v>100</v>
          </cell>
        </row>
        <row r="253">
          <cell r="A253" t="str">
            <v>S1251</v>
          </cell>
          <cell r="D253">
            <v>4.3</v>
          </cell>
          <cell r="O253" t="str">
            <v>No</v>
          </cell>
          <cell r="P253">
            <v>65.2</v>
          </cell>
        </row>
        <row r="254">
          <cell r="A254" t="str">
            <v>S1252</v>
          </cell>
          <cell r="D254">
            <v>4.2</v>
          </cell>
          <cell r="O254" t="str">
            <v>No</v>
          </cell>
          <cell r="P254">
            <v>85.3</v>
          </cell>
        </row>
        <row r="255">
          <cell r="A255" t="str">
            <v>S1253</v>
          </cell>
          <cell r="D255">
            <v>6.7</v>
          </cell>
          <cell r="O255" t="str">
            <v>No</v>
          </cell>
          <cell r="P255">
            <v>93.8</v>
          </cell>
        </row>
        <row r="256">
          <cell r="A256" t="str">
            <v>S1254</v>
          </cell>
          <cell r="D256">
            <v>2.5</v>
          </cell>
          <cell r="O256" t="str">
            <v>No</v>
          </cell>
          <cell r="P256">
            <v>78.8</v>
          </cell>
        </row>
        <row r="257">
          <cell r="A257" t="str">
            <v>S1255</v>
          </cell>
          <cell r="D257">
            <v>4.9000000000000004</v>
          </cell>
          <cell r="O257" t="str">
            <v>No</v>
          </cell>
          <cell r="P257">
            <v>85</v>
          </cell>
        </row>
        <row r="258">
          <cell r="A258" t="str">
            <v>S1256</v>
          </cell>
          <cell r="D258">
            <v>3.6</v>
          </cell>
          <cell r="O258" t="str">
            <v>No</v>
          </cell>
          <cell r="P258">
            <v>64.5</v>
          </cell>
        </row>
        <row r="259">
          <cell r="A259" t="str">
            <v>S1257</v>
          </cell>
          <cell r="D259">
            <v>3.9</v>
          </cell>
          <cell r="O259" t="str">
            <v>No</v>
          </cell>
          <cell r="P259">
            <v>71</v>
          </cell>
        </row>
        <row r="260">
          <cell r="A260" t="str">
            <v>S1258</v>
          </cell>
          <cell r="D260">
            <v>5.8</v>
          </cell>
          <cell r="O260" t="str">
            <v>No</v>
          </cell>
          <cell r="P260">
            <v>90.8</v>
          </cell>
        </row>
        <row r="261">
          <cell r="A261" t="str">
            <v>S1259</v>
          </cell>
          <cell r="D261">
            <v>4.3</v>
          </cell>
          <cell r="O261" t="str">
            <v>No</v>
          </cell>
          <cell r="P261">
            <v>72.599999999999994</v>
          </cell>
        </row>
        <row r="262">
          <cell r="A262" t="str">
            <v>S1260</v>
          </cell>
          <cell r="D262">
            <v>4.3</v>
          </cell>
          <cell r="O262" t="str">
            <v>No</v>
          </cell>
          <cell r="P262">
            <v>70.900000000000006</v>
          </cell>
        </row>
        <row r="263">
          <cell r="A263" t="str">
            <v>S1261</v>
          </cell>
          <cell r="D263">
            <v>5.0999999999999996</v>
          </cell>
          <cell r="O263" t="str">
            <v>Yes</v>
          </cell>
          <cell r="P263">
            <v>65.099999999999994</v>
          </cell>
        </row>
        <row r="264">
          <cell r="A264" t="str">
            <v>S1262</v>
          </cell>
          <cell r="D264">
            <v>3</v>
          </cell>
          <cell r="O264" t="str">
            <v>No</v>
          </cell>
          <cell r="P264">
            <v>49.1</v>
          </cell>
        </row>
        <row r="265">
          <cell r="A265" t="str">
            <v>S1263</v>
          </cell>
          <cell r="D265">
            <v>2.2000000000000002</v>
          </cell>
          <cell r="O265" t="str">
            <v>No</v>
          </cell>
          <cell r="P265">
            <v>62.7</v>
          </cell>
        </row>
        <row r="266">
          <cell r="A266" t="str">
            <v>S1264</v>
          </cell>
          <cell r="D266">
            <v>1.9</v>
          </cell>
          <cell r="O266" t="str">
            <v>No</v>
          </cell>
          <cell r="P266">
            <v>51.5</v>
          </cell>
        </row>
        <row r="267">
          <cell r="A267" t="str">
            <v>S1265</v>
          </cell>
          <cell r="D267">
            <v>0.6</v>
          </cell>
          <cell r="O267" t="str">
            <v>No</v>
          </cell>
          <cell r="P267">
            <v>18.399999999999999</v>
          </cell>
        </row>
        <row r="268">
          <cell r="A268" t="str">
            <v>S1266</v>
          </cell>
          <cell r="D268">
            <v>6.6</v>
          </cell>
          <cell r="O268" t="str">
            <v>Yes</v>
          </cell>
          <cell r="P268">
            <v>100</v>
          </cell>
        </row>
        <row r="269">
          <cell r="A269" t="str">
            <v>S1267</v>
          </cell>
          <cell r="D269">
            <v>1.8</v>
          </cell>
          <cell r="O269" t="str">
            <v>No</v>
          </cell>
          <cell r="P269">
            <v>53.3</v>
          </cell>
        </row>
        <row r="270">
          <cell r="A270" t="str">
            <v>S1268</v>
          </cell>
          <cell r="D270">
            <v>3.2</v>
          </cell>
          <cell r="O270" t="str">
            <v>No</v>
          </cell>
          <cell r="P270">
            <v>76.099999999999994</v>
          </cell>
        </row>
        <row r="271">
          <cell r="A271" t="str">
            <v>S1269</v>
          </cell>
          <cell r="D271">
            <v>3.1</v>
          </cell>
          <cell r="O271" t="str">
            <v>No</v>
          </cell>
          <cell r="P271">
            <v>85.6</v>
          </cell>
        </row>
        <row r="272">
          <cell r="A272" t="str">
            <v>S1270</v>
          </cell>
          <cell r="D272">
            <v>4</v>
          </cell>
          <cell r="O272" t="str">
            <v>Yes</v>
          </cell>
          <cell r="P272">
            <v>63</v>
          </cell>
        </row>
        <row r="273">
          <cell r="A273" t="str">
            <v>S1271</v>
          </cell>
          <cell r="D273">
            <v>4.7</v>
          </cell>
          <cell r="O273" t="str">
            <v>No</v>
          </cell>
          <cell r="P273">
            <v>73.599999999999994</v>
          </cell>
        </row>
        <row r="274">
          <cell r="A274" t="str">
            <v>S1272</v>
          </cell>
          <cell r="D274">
            <v>4.8</v>
          </cell>
          <cell r="O274" t="str">
            <v>No</v>
          </cell>
          <cell r="P274">
            <v>76.2</v>
          </cell>
        </row>
        <row r="275">
          <cell r="A275" t="str">
            <v>S1273</v>
          </cell>
          <cell r="D275">
            <v>2.6</v>
          </cell>
          <cell r="O275" t="str">
            <v>Yes</v>
          </cell>
          <cell r="P275">
            <v>45.5</v>
          </cell>
        </row>
        <row r="276">
          <cell r="A276" t="str">
            <v>S1274</v>
          </cell>
          <cell r="D276">
            <v>3.2</v>
          </cell>
          <cell r="O276" t="str">
            <v>Yes</v>
          </cell>
          <cell r="P276">
            <v>58.6</v>
          </cell>
        </row>
        <row r="277">
          <cell r="A277" t="str">
            <v>S1275</v>
          </cell>
          <cell r="D277">
            <v>3.9</v>
          </cell>
          <cell r="O277" t="str">
            <v>No</v>
          </cell>
          <cell r="P277">
            <v>77.8</v>
          </cell>
        </row>
        <row r="278">
          <cell r="A278" t="str">
            <v>S1276</v>
          </cell>
          <cell r="D278">
            <v>3.1</v>
          </cell>
          <cell r="O278" t="str">
            <v>Yes</v>
          </cell>
          <cell r="P278">
            <v>61.5</v>
          </cell>
        </row>
        <row r="279">
          <cell r="A279" t="str">
            <v>S1277</v>
          </cell>
          <cell r="D279">
            <v>5.9</v>
          </cell>
          <cell r="O279" t="str">
            <v>No</v>
          </cell>
          <cell r="P279">
            <v>71.400000000000006</v>
          </cell>
        </row>
        <row r="280">
          <cell r="A280" t="str">
            <v>S1278</v>
          </cell>
          <cell r="D280">
            <v>4.2</v>
          </cell>
          <cell r="O280" t="str">
            <v>Yes</v>
          </cell>
          <cell r="P280">
            <v>93.9</v>
          </cell>
        </row>
        <row r="281">
          <cell r="A281" t="str">
            <v>S1279</v>
          </cell>
          <cell r="D281">
            <v>4.5999999999999996</v>
          </cell>
          <cell r="O281" t="str">
            <v>No</v>
          </cell>
          <cell r="P281">
            <v>85.9</v>
          </cell>
        </row>
        <row r="282">
          <cell r="A282" t="str">
            <v>S1280</v>
          </cell>
          <cell r="D282">
            <v>4.5</v>
          </cell>
          <cell r="O282" t="str">
            <v>No</v>
          </cell>
          <cell r="P282">
            <v>73.8</v>
          </cell>
        </row>
        <row r="283">
          <cell r="A283" t="str">
            <v>S1281</v>
          </cell>
          <cell r="D283">
            <v>5.3</v>
          </cell>
          <cell r="O283" t="str">
            <v>No</v>
          </cell>
          <cell r="P283">
            <v>83.3</v>
          </cell>
        </row>
        <row r="284">
          <cell r="A284" t="str">
            <v>S1282</v>
          </cell>
          <cell r="D284">
            <v>3.8</v>
          </cell>
          <cell r="O284" t="str">
            <v>No</v>
          </cell>
          <cell r="P284">
            <v>79.7</v>
          </cell>
        </row>
        <row r="285">
          <cell r="A285" t="str">
            <v>S1283</v>
          </cell>
          <cell r="D285">
            <v>1.6</v>
          </cell>
          <cell r="O285" t="str">
            <v>No</v>
          </cell>
          <cell r="P285">
            <v>47.1</v>
          </cell>
        </row>
        <row r="286">
          <cell r="A286" t="str">
            <v>S1284</v>
          </cell>
          <cell r="D286">
            <v>4.0999999999999996</v>
          </cell>
          <cell r="O286" t="str">
            <v>No</v>
          </cell>
          <cell r="P286">
            <v>91.9</v>
          </cell>
        </row>
        <row r="287">
          <cell r="A287" t="str">
            <v>S1285</v>
          </cell>
          <cell r="D287">
            <v>2.5</v>
          </cell>
          <cell r="O287" t="str">
            <v>Yes</v>
          </cell>
          <cell r="P287">
            <v>60.6</v>
          </cell>
        </row>
        <row r="288">
          <cell r="A288" t="str">
            <v>S1286</v>
          </cell>
          <cell r="D288">
            <v>2.7</v>
          </cell>
          <cell r="O288" t="str">
            <v>No</v>
          </cell>
          <cell r="P288">
            <v>46.6</v>
          </cell>
        </row>
        <row r="289">
          <cell r="A289" t="str">
            <v>S1287</v>
          </cell>
          <cell r="D289">
            <v>4.4000000000000004</v>
          </cell>
          <cell r="O289" t="str">
            <v>Yes</v>
          </cell>
          <cell r="P289">
            <v>84.2</v>
          </cell>
        </row>
        <row r="290">
          <cell r="A290" t="str">
            <v>S1288</v>
          </cell>
          <cell r="D290">
            <v>5.4</v>
          </cell>
          <cell r="O290" t="str">
            <v>No</v>
          </cell>
          <cell r="P290">
            <v>95.5</v>
          </cell>
        </row>
        <row r="291">
          <cell r="A291" t="str">
            <v>S1289</v>
          </cell>
          <cell r="D291">
            <v>3.5</v>
          </cell>
          <cell r="O291" t="str">
            <v>Yes</v>
          </cell>
          <cell r="P291">
            <v>73.5</v>
          </cell>
        </row>
        <row r="292">
          <cell r="A292" t="str">
            <v>S1290</v>
          </cell>
          <cell r="D292">
            <v>4</v>
          </cell>
          <cell r="O292" t="str">
            <v>No</v>
          </cell>
          <cell r="P292">
            <v>75.900000000000006</v>
          </cell>
        </row>
        <row r="293">
          <cell r="A293" t="str">
            <v>S1291</v>
          </cell>
          <cell r="D293">
            <v>6.1</v>
          </cell>
          <cell r="O293" t="str">
            <v>No</v>
          </cell>
          <cell r="P293">
            <v>100</v>
          </cell>
        </row>
        <row r="294">
          <cell r="A294" t="str">
            <v>S1292</v>
          </cell>
          <cell r="D294">
            <v>3.9</v>
          </cell>
          <cell r="O294" t="str">
            <v>Yes</v>
          </cell>
          <cell r="P294">
            <v>74.2</v>
          </cell>
        </row>
        <row r="295">
          <cell r="A295" t="str">
            <v>S1293</v>
          </cell>
          <cell r="D295">
            <v>7.4</v>
          </cell>
          <cell r="O295" t="str">
            <v>Yes</v>
          </cell>
          <cell r="P295">
            <v>100</v>
          </cell>
        </row>
        <row r="296">
          <cell r="A296" t="str">
            <v>S1294</v>
          </cell>
          <cell r="D296">
            <v>4.3</v>
          </cell>
          <cell r="O296" t="str">
            <v>No</v>
          </cell>
          <cell r="P296">
            <v>94.9</v>
          </cell>
        </row>
        <row r="297">
          <cell r="A297" t="str">
            <v>S1295</v>
          </cell>
          <cell r="D297">
            <v>0.9</v>
          </cell>
          <cell r="O297" t="str">
            <v>No</v>
          </cell>
          <cell r="P297">
            <v>27.6</v>
          </cell>
        </row>
        <row r="298">
          <cell r="A298" t="str">
            <v>S1296</v>
          </cell>
          <cell r="D298">
            <v>4.5999999999999996</v>
          </cell>
          <cell r="O298" t="str">
            <v>No</v>
          </cell>
          <cell r="P298">
            <v>86.2</v>
          </cell>
        </row>
        <row r="299">
          <cell r="A299" t="str">
            <v>S1297</v>
          </cell>
          <cell r="D299">
            <v>4.0999999999999996</v>
          </cell>
          <cell r="O299" t="str">
            <v>No</v>
          </cell>
          <cell r="P299">
            <v>60.1</v>
          </cell>
        </row>
        <row r="300">
          <cell r="A300" t="str">
            <v>S1298</v>
          </cell>
          <cell r="D300">
            <v>5.4</v>
          </cell>
          <cell r="O300" t="str">
            <v>Yes</v>
          </cell>
          <cell r="P300">
            <v>91.3</v>
          </cell>
        </row>
        <row r="301">
          <cell r="A301" t="str">
            <v>S1299</v>
          </cell>
          <cell r="D301">
            <v>4.5</v>
          </cell>
          <cell r="O301" t="str">
            <v>No</v>
          </cell>
          <cell r="P301">
            <v>93.8</v>
          </cell>
        </row>
        <row r="302">
          <cell r="A302" t="str">
            <v>S1300</v>
          </cell>
          <cell r="D302">
            <v>3.3</v>
          </cell>
          <cell r="O302" t="str">
            <v>Yes</v>
          </cell>
          <cell r="P302">
            <v>61.6</v>
          </cell>
        </row>
        <row r="303">
          <cell r="A303" t="str">
            <v>S1301</v>
          </cell>
          <cell r="D303">
            <v>1.7</v>
          </cell>
          <cell r="O303" t="str">
            <v>No</v>
          </cell>
          <cell r="P303">
            <v>41.7</v>
          </cell>
        </row>
        <row r="304">
          <cell r="A304" t="str">
            <v>S1302</v>
          </cell>
          <cell r="D304">
            <v>3.2</v>
          </cell>
          <cell r="O304" t="str">
            <v>No</v>
          </cell>
          <cell r="P304">
            <v>74.5</v>
          </cell>
        </row>
        <row r="305">
          <cell r="A305" t="str">
            <v>S1303</v>
          </cell>
          <cell r="D305">
            <v>2.2000000000000002</v>
          </cell>
          <cell r="O305" t="str">
            <v>No</v>
          </cell>
          <cell r="P305">
            <v>63.7</v>
          </cell>
        </row>
        <row r="306">
          <cell r="A306" t="str">
            <v>S1304</v>
          </cell>
          <cell r="D306">
            <v>2.6</v>
          </cell>
          <cell r="O306" t="str">
            <v>No</v>
          </cell>
          <cell r="P306">
            <v>39.6</v>
          </cell>
        </row>
        <row r="307">
          <cell r="A307" t="str">
            <v>S1305</v>
          </cell>
          <cell r="D307">
            <v>4.4000000000000004</v>
          </cell>
          <cell r="O307" t="str">
            <v>Yes</v>
          </cell>
          <cell r="P307">
            <v>87.5</v>
          </cell>
        </row>
        <row r="308">
          <cell r="A308" t="str">
            <v>S1306</v>
          </cell>
          <cell r="D308">
            <v>6</v>
          </cell>
          <cell r="O308" t="str">
            <v>No</v>
          </cell>
          <cell r="P308">
            <v>100</v>
          </cell>
        </row>
        <row r="309">
          <cell r="A309" t="str">
            <v>S1307</v>
          </cell>
          <cell r="D309">
            <v>4.0999999999999996</v>
          </cell>
          <cell r="O309" t="str">
            <v>No</v>
          </cell>
          <cell r="P309">
            <v>75.400000000000006</v>
          </cell>
        </row>
        <row r="310">
          <cell r="A310" t="str">
            <v>S1308</v>
          </cell>
          <cell r="D310">
            <v>1.7</v>
          </cell>
          <cell r="O310" t="str">
            <v>Yes</v>
          </cell>
          <cell r="P310">
            <v>61.5</v>
          </cell>
        </row>
        <row r="311">
          <cell r="A311" t="str">
            <v>S1309</v>
          </cell>
          <cell r="D311">
            <v>4.2</v>
          </cell>
          <cell r="O311" t="str">
            <v>Yes</v>
          </cell>
          <cell r="P311">
            <v>73.3</v>
          </cell>
        </row>
        <row r="312">
          <cell r="A312" t="str">
            <v>S1310</v>
          </cell>
          <cell r="D312">
            <v>5.3</v>
          </cell>
          <cell r="O312" t="str">
            <v>No</v>
          </cell>
          <cell r="P312">
            <v>96.3</v>
          </cell>
        </row>
        <row r="313">
          <cell r="A313" t="str">
            <v>S1311</v>
          </cell>
          <cell r="D313">
            <v>2.6</v>
          </cell>
          <cell r="O313" t="str">
            <v>No</v>
          </cell>
          <cell r="P313">
            <v>67</v>
          </cell>
        </row>
        <row r="314">
          <cell r="A314" t="str">
            <v>S1312</v>
          </cell>
          <cell r="D314">
            <v>3.3</v>
          </cell>
          <cell r="O314" t="str">
            <v>No</v>
          </cell>
          <cell r="P314">
            <v>70.099999999999994</v>
          </cell>
        </row>
        <row r="315">
          <cell r="A315" t="str">
            <v>S1313</v>
          </cell>
          <cell r="D315">
            <v>3.5</v>
          </cell>
          <cell r="O315" t="str">
            <v>No</v>
          </cell>
          <cell r="P315">
            <v>84.2</v>
          </cell>
        </row>
        <row r="316">
          <cell r="A316" t="str">
            <v>S1314</v>
          </cell>
          <cell r="D316">
            <v>2.2999999999999998</v>
          </cell>
          <cell r="O316" t="str">
            <v>Yes</v>
          </cell>
          <cell r="P316">
            <v>48.9</v>
          </cell>
        </row>
        <row r="317">
          <cell r="A317" t="str">
            <v>S1315</v>
          </cell>
          <cell r="D317">
            <v>4.5</v>
          </cell>
          <cell r="O317" t="str">
            <v>No</v>
          </cell>
          <cell r="P317">
            <v>98.8</v>
          </cell>
        </row>
        <row r="318">
          <cell r="A318" t="str">
            <v>S1316</v>
          </cell>
          <cell r="D318">
            <v>3.3</v>
          </cell>
          <cell r="O318" t="str">
            <v>No</v>
          </cell>
          <cell r="P318">
            <v>76.099999999999994</v>
          </cell>
        </row>
        <row r="319">
          <cell r="A319" t="str">
            <v>S1317</v>
          </cell>
          <cell r="D319">
            <v>4.0999999999999996</v>
          </cell>
          <cell r="O319" t="str">
            <v>Yes</v>
          </cell>
          <cell r="P319">
            <v>80.400000000000006</v>
          </cell>
        </row>
        <row r="320">
          <cell r="A320" t="str">
            <v>S1318</v>
          </cell>
          <cell r="D320">
            <v>2.2000000000000002</v>
          </cell>
          <cell r="O320" t="str">
            <v>No</v>
          </cell>
          <cell r="P320">
            <v>64.099999999999994</v>
          </cell>
        </row>
        <row r="321">
          <cell r="A321" t="str">
            <v>S1319</v>
          </cell>
          <cell r="D321">
            <v>2.8</v>
          </cell>
          <cell r="O321" t="str">
            <v>Yes</v>
          </cell>
          <cell r="P321">
            <v>59.4</v>
          </cell>
        </row>
        <row r="322">
          <cell r="A322" t="str">
            <v>S1320</v>
          </cell>
          <cell r="D322">
            <v>4.5999999999999996</v>
          </cell>
          <cell r="O322" t="str">
            <v>Yes</v>
          </cell>
          <cell r="P322">
            <v>94.2</v>
          </cell>
        </row>
        <row r="323">
          <cell r="A323" t="str">
            <v>S1321</v>
          </cell>
          <cell r="D323">
            <v>2.9</v>
          </cell>
          <cell r="O323" t="str">
            <v>Yes</v>
          </cell>
          <cell r="P323">
            <v>67.8</v>
          </cell>
        </row>
        <row r="324">
          <cell r="A324" t="str">
            <v>S1322</v>
          </cell>
          <cell r="D324">
            <v>6.1</v>
          </cell>
          <cell r="O324" t="str">
            <v>No</v>
          </cell>
          <cell r="P324">
            <v>96.1</v>
          </cell>
        </row>
        <row r="325">
          <cell r="A325" t="str">
            <v>S1323</v>
          </cell>
          <cell r="D325">
            <v>2.9</v>
          </cell>
          <cell r="O325" t="str">
            <v>No</v>
          </cell>
          <cell r="P325">
            <v>70.2</v>
          </cell>
        </row>
        <row r="326">
          <cell r="A326" t="str">
            <v>S1324</v>
          </cell>
          <cell r="D326">
            <v>3.8</v>
          </cell>
          <cell r="O326" t="str">
            <v>No</v>
          </cell>
          <cell r="P326">
            <v>84.2</v>
          </cell>
        </row>
        <row r="327">
          <cell r="A327" t="str">
            <v>S1325</v>
          </cell>
          <cell r="D327">
            <v>4.9000000000000004</v>
          </cell>
          <cell r="O327" t="str">
            <v>No</v>
          </cell>
          <cell r="P327">
            <v>75.400000000000006</v>
          </cell>
        </row>
        <row r="328">
          <cell r="A328" t="str">
            <v>S1326</v>
          </cell>
          <cell r="D328">
            <v>1.4</v>
          </cell>
          <cell r="O328" t="str">
            <v>No</v>
          </cell>
          <cell r="P328">
            <v>41.7</v>
          </cell>
        </row>
        <row r="329">
          <cell r="A329" t="str">
            <v>S1327</v>
          </cell>
          <cell r="D329">
            <v>0.9</v>
          </cell>
          <cell r="O329" t="str">
            <v>No</v>
          </cell>
          <cell r="P329">
            <v>23.1</v>
          </cell>
        </row>
        <row r="330">
          <cell r="A330" t="str">
            <v>S1328</v>
          </cell>
          <cell r="D330">
            <v>1.2</v>
          </cell>
          <cell r="O330" t="str">
            <v>No</v>
          </cell>
          <cell r="P330">
            <v>50.3</v>
          </cell>
        </row>
        <row r="331">
          <cell r="A331" t="str">
            <v>S1329</v>
          </cell>
          <cell r="D331">
            <v>5.4</v>
          </cell>
          <cell r="O331" t="str">
            <v>No</v>
          </cell>
          <cell r="P331">
            <v>100</v>
          </cell>
        </row>
        <row r="332">
          <cell r="A332" t="str">
            <v>S1330</v>
          </cell>
          <cell r="D332">
            <v>2.7</v>
          </cell>
          <cell r="O332" t="str">
            <v>No</v>
          </cell>
          <cell r="P332">
            <v>52.2</v>
          </cell>
        </row>
        <row r="333">
          <cell r="A333" t="str">
            <v>S1331</v>
          </cell>
          <cell r="D333">
            <v>7.3</v>
          </cell>
          <cell r="O333" t="str">
            <v>Yes</v>
          </cell>
          <cell r="P333">
            <v>100</v>
          </cell>
        </row>
        <row r="334">
          <cell r="A334" t="str">
            <v>S1332</v>
          </cell>
          <cell r="D334">
            <v>2.7</v>
          </cell>
          <cell r="O334" t="str">
            <v>No</v>
          </cell>
          <cell r="P334">
            <v>71.2</v>
          </cell>
        </row>
        <row r="335">
          <cell r="A335" t="str">
            <v>S1333</v>
          </cell>
          <cell r="D335">
            <v>3.8</v>
          </cell>
          <cell r="O335" t="str">
            <v>No</v>
          </cell>
          <cell r="P335">
            <v>72.3</v>
          </cell>
        </row>
        <row r="336">
          <cell r="A336" t="str">
            <v>S1334</v>
          </cell>
          <cell r="D336">
            <v>5.8</v>
          </cell>
          <cell r="O336" t="str">
            <v>No</v>
          </cell>
          <cell r="P336">
            <v>100</v>
          </cell>
        </row>
        <row r="337">
          <cell r="A337" t="str">
            <v>S1335</v>
          </cell>
          <cell r="D337">
            <v>6.5</v>
          </cell>
          <cell r="O337" t="str">
            <v>Yes</v>
          </cell>
          <cell r="P337">
            <v>100</v>
          </cell>
        </row>
        <row r="338">
          <cell r="A338" t="str">
            <v>S1336</v>
          </cell>
          <cell r="D338">
            <v>6.6</v>
          </cell>
          <cell r="O338" t="str">
            <v>Yes</v>
          </cell>
          <cell r="P338">
            <v>100</v>
          </cell>
        </row>
        <row r="339">
          <cell r="A339" t="str">
            <v>S1337</v>
          </cell>
          <cell r="D339">
            <v>5.3</v>
          </cell>
          <cell r="O339" t="str">
            <v>No</v>
          </cell>
          <cell r="P339">
            <v>93.1</v>
          </cell>
        </row>
        <row r="340">
          <cell r="A340" t="str">
            <v>S1338</v>
          </cell>
          <cell r="D340">
            <v>5</v>
          </cell>
          <cell r="O340" t="str">
            <v>Yes</v>
          </cell>
          <cell r="P340">
            <v>67.7</v>
          </cell>
        </row>
        <row r="341">
          <cell r="A341" t="str">
            <v>S1339</v>
          </cell>
          <cell r="D341">
            <v>4.4000000000000004</v>
          </cell>
          <cell r="O341" t="str">
            <v>Yes</v>
          </cell>
          <cell r="P341">
            <v>77.900000000000006</v>
          </cell>
        </row>
        <row r="342">
          <cell r="A342" t="str">
            <v>S1340</v>
          </cell>
          <cell r="D342">
            <v>4.7</v>
          </cell>
          <cell r="O342" t="str">
            <v>No</v>
          </cell>
          <cell r="P342">
            <v>80.3</v>
          </cell>
        </row>
        <row r="343">
          <cell r="A343" t="str">
            <v>S1341</v>
          </cell>
          <cell r="D343">
            <v>2.7</v>
          </cell>
          <cell r="O343" t="str">
            <v>No</v>
          </cell>
          <cell r="P343">
            <v>44.3</v>
          </cell>
        </row>
        <row r="344">
          <cell r="A344" t="str">
            <v>S1342</v>
          </cell>
          <cell r="D344">
            <v>2.2999999999999998</v>
          </cell>
          <cell r="O344" t="str">
            <v>No</v>
          </cell>
          <cell r="P344">
            <v>54.7</v>
          </cell>
        </row>
        <row r="345">
          <cell r="A345" t="str">
            <v>S1343</v>
          </cell>
          <cell r="D345">
            <v>3.5</v>
          </cell>
          <cell r="O345" t="str">
            <v>No</v>
          </cell>
          <cell r="P345">
            <v>85</v>
          </cell>
        </row>
        <row r="346">
          <cell r="A346" t="str">
            <v>S1344</v>
          </cell>
          <cell r="D346">
            <v>3.2</v>
          </cell>
          <cell r="O346" t="str">
            <v>Yes</v>
          </cell>
          <cell r="P346">
            <v>81.7</v>
          </cell>
        </row>
        <row r="347">
          <cell r="A347" t="str">
            <v>S1345</v>
          </cell>
          <cell r="D347">
            <v>2.8</v>
          </cell>
          <cell r="O347" t="str">
            <v>No</v>
          </cell>
          <cell r="P347">
            <v>71.599999999999994</v>
          </cell>
        </row>
        <row r="348">
          <cell r="A348" t="str">
            <v>S1346</v>
          </cell>
          <cell r="D348">
            <v>4.5</v>
          </cell>
          <cell r="O348" t="str">
            <v>Yes</v>
          </cell>
          <cell r="P348">
            <v>73.7</v>
          </cell>
        </row>
        <row r="349">
          <cell r="A349" t="str">
            <v>S1347</v>
          </cell>
          <cell r="D349">
            <v>4.9000000000000004</v>
          </cell>
          <cell r="O349" t="str">
            <v>No</v>
          </cell>
          <cell r="P349">
            <v>77</v>
          </cell>
        </row>
        <row r="350">
          <cell r="A350" t="str">
            <v>S1348</v>
          </cell>
          <cell r="D350">
            <v>3.6</v>
          </cell>
          <cell r="O350" t="str">
            <v>No</v>
          </cell>
          <cell r="P350">
            <v>72.3</v>
          </cell>
        </row>
        <row r="351">
          <cell r="A351" t="str">
            <v>S1349</v>
          </cell>
          <cell r="D351">
            <v>5.7</v>
          </cell>
          <cell r="O351" t="str">
            <v>No</v>
          </cell>
          <cell r="P351">
            <v>100</v>
          </cell>
        </row>
        <row r="352">
          <cell r="A352" t="str">
            <v>S1350</v>
          </cell>
          <cell r="D352">
            <v>1.8</v>
          </cell>
          <cell r="O352" t="str">
            <v>No</v>
          </cell>
          <cell r="P352">
            <v>54</v>
          </cell>
        </row>
        <row r="353">
          <cell r="A353" t="str">
            <v>S1351</v>
          </cell>
          <cell r="D353">
            <v>3.2</v>
          </cell>
          <cell r="O353" t="str">
            <v>No</v>
          </cell>
          <cell r="P353">
            <v>70.400000000000006</v>
          </cell>
        </row>
        <row r="354">
          <cell r="A354" t="str">
            <v>S1352</v>
          </cell>
          <cell r="D354">
            <v>2.4</v>
          </cell>
          <cell r="O354" t="str">
            <v>Yes</v>
          </cell>
          <cell r="P354">
            <v>47</v>
          </cell>
        </row>
        <row r="355">
          <cell r="A355" t="str">
            <v>S1353</v>
          </cell>
          <cell r="D355">
            <v>0.7</v>
          </cell>
          <cell r="O355" t="str">
            <v>No</v>
          </cell>
          <cell r="P355">
            <v>48.7</v>
          </cell>
        </row>
        <row r="356">
          <cell r="A356" t="str">
            <v>S1354</v>
          </cell>
          <cell r="D356">
            <v>3.4</v>
          </cell>
          <cell r="O356" t="str">
            <v>No</v>
          </cell>
          <cell r="P356">
            <v>47.6</v>
          </cell>
        </row>
        <row r="357">
          <cell r="A357" t="str">
            <v>S1355</v>
          </cell>
          <cell r="D357">
            <v>3.3</v>
          </cell>
          <cell r="O357" t="str">
            <v>No</v>
          </cell>
          <cell r="P357">
            <v>81.099999999999994</v>
          </cell>
        </row>
        <row r="358">
          <cell r="A358" t="str">
            <v>S1356</v>
          </cell>
          <cell r="D358">
            <v>5.8</v>
          </cell>
          <cell r="O358" t="str">
            <v>No</v>
          </cell>
          <cell r="P358">
            <v>100</v>
          </cell>
        </row>
        <row r="359">
          <cell r="A359" t="str">
            <v>S1357</v>
          </cell>
          <cell r="D359">
            <v>4.4000000000000004</v>
          </cell>
          <cell r="O359" t="str">
            <v>No</v>
          </cell>
          <cell r="P359">
            <v>81.900000000000006</v>
          </cell>
        </row>
        <row r="360">
          <cell r="A360" t="str">
            <v>S1358</v>
          </cell>
          <cell r="D360">
            <v>2</v>
          </cell>
          <cell r="O360" t="str">
            <v>No</v>
          </cell>
          <cell r="P360">
            <v>56.3</v>
          </cell>
        </row>
        <row r="361">
          <cell r="A361" t="str">
            <v>S1359</v>
          </cell>
          <cell r="D361">
            <v>6.3</v>
          </cell>
          <cell r="O361" t="str">
            <v>Yes</v>
          </cell>
          <cell r="P361">
            <v>100</v>
          </cell>
        </row>
        <row r="362">
          <cell r="A362" t="str">
            <v>S1360</v>
          </cell>
          <cell r="D362">
            <v>5.3</v>
          </cell>
          <cell r="O362" t="str">
            <v>No</v>
          </cell>
          <cell r="P362">
            <v>81</v>
          </cell>
        </row>
        <row r="363">
          <cell r="A363" t="str">
            <v>S1361</v>
          </cell>
          <cell r="D363">
            <v>4.4000000000000004</v>
          </cell>
          <cell r="O363" t="str">
            <v>Yes</v>
          </cell>
          <cell r="P363">
            <v>84.9</v>
          </cell>
        </row>
        <row r="364">
          <cell r="A364" t="str">
            <v>S1362</v>
          </cell>
          <cell r="D364">
            <v>3.2</v>
          </cell>
          <cell r="O364" t="str">
            <v>No</v>
          </cell>
          <cell r="P364">
            <v>67.900000000000006</v>
          </cell>
        </row>
        <row r="365">
          <cell r="A365" t="str">
            <v>S1363</v>
          </cell>
          <cell r="D365">
            <v>2.1</v>
          </cell>
          <cell r="O365" t="str">
            <v>No</v>
          </cell>
          <cell r="P365">
            <v>56.9</v>
          </cell>
        </row>
        <row r="366">
          <cell r="A366" t="str">
            <v>S1364</v>
          </cell>
          <cell r="D366">
            <v>2.9</v>
          </cell>
          <cell r="O366" t="str">
            <v>No</v>
          </cell>
          <cell r="P366">
            <v>45.9</v>
          </cell>
        </row>
        <row r="367">
          <cell r="A367" t="str">
            <v>S1365</v>
          </cell>
          <cell r="D367">
            <v>5.0999999999999996</v>
          </cell>
          <cell r="O367" t="str">
            <v>No</v>
          </cell>
          <cell r="P367">
            <v>76</v>
          </cell>
        </row>
        <row r="368">
          <cell r="A368" t="str">
            <v>S1366</v>
          </cell>
          <cell r="D368">
            <v>6.3</v>
          </cell>
          <cell r="O368" t="str">
            <v>Yes</v>
          </cell>
          <cell r="P368">
            <v>94.8</v>
          </cell>
        </row>
        <row r="369">
          <cell r="A369" t="str">
            <v>S1367</v>
          </cell>
          <cell r="D369">
            <v>5.8</v>
          </cell>
          <cell r="O369" t="str">
            <v>No</v>
          </cell>
          <cell r="P369">
            <v>99.3</v>
          </cell>
        </row>
        <row r="370">
          <cell r="A370" t="str">
            <v>S1368</v>
          </cell>
          <cell r="D370">
            <v>2.8</v>
          </cell>
          <cell r="O370" t="str">
            <v>No</v>
          </cell>
          <cell r="P370">
            <v>71</v>
          </cell>
        </row>
        <row r="371">
          <cell r="A371" t="str">
            <v>S1369</v>
          </cell>
          <cell r="D371">
            <v>1.8</v>
          </cell>
          <cell r="O371" t="str">
            <v>No</v>
          </cell>
          <cell r="P371">
            <v>70.900000000000006</v>
          </cell>
        </row>
        <row r="372">
          <cell r="A372" t="str">
            <v>S1370</v>
          </cell>
          <cell r="D372">
            <v>3.7</v>
          </cell>
          <cell r="O372" t="str">
            <v>Yes</v>
          </cell>
          <cell r="P372">
            <v>59.8</v>
          </cell>
        </row>
        <row r="373">
          <cell r="A373" t="str">
            <v>S1371</v>
          </cell>
          <cell r="D373">
            <v>0.8</v>
          </cell>
          <cell r="O373" t="str">
            <v>No</v>
          </cell>
          <cell r="P373">
            <v>36</v>
          </cell>
        </row>
        <row r="374">
          <cell r="A374" t="str">
            <v>S1372</v>
          </cell>
          <cell r="D374">
            <v>4</v>
          </cell>
          <cell r="O374" t="str">
            <v>No</v>
          </cell>
          <cell r="P374">
            <v>68.400000000000006</v>
          </cell>
        </row>
        <row r="375">
          <cell r="A375" t="str">
            <v>S1373</v>
          </cell>
          <cell r="D375">
            <v>3.3</v>
          </cell>
          <cell r="O375" t="str">
            <v>Yes</v>
          </cell>
          <cell r="P375">
            <v>72.900000000000006</v>
          </cell>
        </row>
        <row r="376">
          <cell r="A376" t="str">
            <v>S1374</v>
          </cell>
          <cell r="D376">
            <v>2.8</v>
          </cell>
          <cell r="O376" t="str">
            <v>No</v>
          </cell>
          <cell r="P376">
            <v>57.3</v>
          </cell>
        </row>
        <row r="377">
          <cell r="A377" t="str">
            <v>S1375</v>
          </cell>
          <cell r="D377">
            <v>1.1000000000000001</v>
          </cell>
          <cell r="O377" t="str">
            <v>Yes</v>
          </cell>
          <cell r="P377">
            <v>50.3</v>
          </cell>
        </row>
        <row r="378">
          <cell r="A378" t="str">
            <v>S1376</v>
          </cell>
          <cell r="D378">
            <v>4.3</v>
          </cell>
          <cell r="O378" t="str">
            <v>No</v>
          </cell>
          <cell r="P378">
            <v>65.7</v>
          </cell>
        </row>
        <row r="379">
          <cell r="A379" t="str">
            <v>S1377</v>
          </cell>
          <cell r="D379">
            <v>2.7</v>
          </cell>
          <cell r="O379" t="str">
            <v>Yes</v>
          </cell>
          <cell r="P379">
            <v>67.900000000000006</v>
          </cell>
        </row>
        <row r="380">
          <cell r="A380" t="str">
            <v>S1378</v>
          </cell>
          <cell r="D380">
            <v>1.7</v>
          </cell>
          <cell r="O380" t="str">
            <v>No</v>
          </cell>
          <cell r="P380">
            <v>63.6</v>
          </cell>
        </row>
        <row r="381">
          <cell r="A381" t="str">
            <v>S1379</v>
          </cell>
          <cell r="D381">
            <v>0</v>
          </cell>
          <cell r="O381" t="str">
            <v>No</v>
          </cell>
          <cell r="P381">
            <v>32.9</v>
          </cell>
        </row>
        <row r="382">
          <cell r="A382" t="str">
            <v>S1380</v>
          </cell>
          <cell r="D382">
            <v>3.5</v>
          </cell>
          <cell r="O382" t="str">
            <v>No</v>
          </cell>
          <cell r="P382">
            <v>67.7</v>
          </cell>
        </row>
        <row r="383">
          <cell r="A383" t="str">
            <v>S1381</v>
          </cell>
          <cell r="D383">
            <v>6.2</v>
          </cell>
          <cell r="O383" t="str">
            <v>No</v>
          </cell>
          <cell r="P383">
            <v>100</v>
          </cell>
        </row>
        <row r="384">
          <cell r="A384" t="str">
            <v>S1382</v>
          </cell>
          <cell r="D384">
            <v>6</v>
          </cell>
          <cell r="O384" t="str">
            <v>No</v>
          </cell>
          <cell r="P384">
            <v>96.8</v>
          </cell>
        </row>
        <row r="385">
          <cell r="A385" t="str">
            <v>S1383</v>
          </cell>
          <cell r="D385">
            <v>2.8</v>
          </cell>
          <cell r="O385" t="str">
            <v>Yes</v>
          </cell>
          <cell r="P385">
            <v>71</v>
          </cell>
        </row>
        <row r="386">
          <cell r="A386" t="str">
            <v>S1384</v>
          </cell>
          <cell r="D386">
            <v>2.6</v>
          </cell>
          <cell r="O386" t="str">
            <v>No</v>
          </cell>
          <cell r="P386">
            <v>59.8</v>
          </cell>
        </row>
        <row r="387">
          <cell r="A387" t="str">
            <v>S1385</v>
          </cell>
          <cell r="D387">
            <v>4.2</v>
          </cell>
          <cell r="O387" t="str">
            <v>No</v>
          </cell>
          <cell r="P387">
            <v>64.2</v>
          </cell>
        </row>
        <row r="388">
          <cell r="A388" t="str">
            <v>S1386</v>
          </cell>
          <cell r="D388">
            <v>2</v>
          </cell>
          <cell r="O388" t="str">
            <v>No</v>
          </cell>
          <cell r="P388">
            <v>45.2</v>
          </cell>
        </row>
        <row r="389">
          <cell r="A389" t="str">
            <v>S1387</v>
          </cell>
          <cell r="D389">
            <v>4</v>
          </cell>
          <cell r="O389" t="str">
            <v>Yes</v>
          </cell>
          <cell r="P389">
            <v>82.9</v>
          </cell>
        </row>
        <row r="390">
          <cell r="A390" t="str">
            <v>S1388</v>
          </cell>
          <cell r="D390">
            <v>4.5999999999999996</v>
          </cell>
          <cell r="O390" t="str">
            <v>Yes</v>
          </cell>
          <cell r="P390">
            <v>73.2</v>
          </cell>
        </row>
        <row r="391">
          <cell r="A391" t="str">
            <v>S1389</v>
          </cell>
          <cell r="D391">
            <v>5.3</v>
          </cell>
          <cell r="O391" t="str">
            <v>No</v>
          </cell>
          <cell r="P391">
            <v>79.599999999999994</v>
          </cell>
        </row>
        <row r="392">
          <cell r="A392" t="str">
            <v>S1390</v>
          </cell>
          <cell r="D392">
            <v>3.3</v>
          </cell>
          <cell r="O392" t="str">
            <v>No</v>
          </cell>
          <cell r="P392">
            <v>73</v>
          </cell>
        </row>
        <row r="393">
          <cell r="A393" t="str">
            <v>S1391</v>
          </cell>
          <cell r="D393">
            <v>3.2</v>
          </cell>
          <cell r="O393" t="str">
            <v>No</v>
          </cell>
          <cell r="P393">
            <v>72.599999999999994</v>
          </cell>
        </row>
        <row r="394">
          <cell r="A394" t="str">
            <v>S1392</v>
          </cell>
          <cell r="D394">
            <v>2.2000000000000002</v>
          </cell>
          <cell r="O394" t="str">
            <v>No</v>
          </cell>
          <cell r="P394">
            <v>45.2</v>
          </cell>
        </row>
        <row r="395">
          <cell r="A395" t="str">
            <v>S1393</v>
          </cell>
          <cell r="D395">
            <v>2.2999999999999998</v>
          </cell>
          <cell r="O395" t="str">
            <v>No</v>
          </cell>
          <cell r="P395">
            <v>51.8</v>
          </cell>
        </row>
        <row r="396">
          <cell r="A396" t="str">
            <v>S1394</v>
          </cell>
          <cell r="D396">
            <v>3.2</v>
          </cell>
          <cell r="O396" t="str">
            <v>No</v>
          </cell>
          <cell r="P396">
            <v>92</v>
          </cell>
        </row>
        <row r="397">
          <cell r="A397" t="str">
            <v>S1395</v>
          </cell>
          <cell r="D397">
            <v>4.0999999999999996</v>
          </cell>
          <cell r="O397" t="str">
            <v>No</v>
          </cell>
          <cell r="P397">
            <v>77.8</v>
          </cell>
        </row>
        <row r="398">
          <cell r="A398" t="str">
            <v>S1396</v>
          </cell>
          <cell r="D398">
            <v>4.9000000000000004</v>
          </cell>
          <cell r="O398" t="str">
            <v>No</v>
          </cell>
          <cell r="P398">
            <v>97.2</v>
          </cell>
        </row>
        <row r="399">
          <cell r="A399" t="str">
            <v>S1397</v>
          </cell>
          <cell r="D399">
            <v>2.2999999999999998</v>
          </cell>
          <cell r="O399" t="str">
            <v>Yes</v>
          </cell>
          <cell r="P399">
            <v>71.900000000000006</v>
          </cell>
        </row>
        <row r="400">
          <cell r="A400" t="str">
            <v>S1398</v>
          </cell>
          <cell r="D400">
            <v>5.7</v>
          </cell>
          <cell r="O400" t="str">
            <v>Yes</v>
          </cell>
          <cell r="P400">
            <v>69.099999999999994</v>
          </cell>
        </row>
        <row r="401">
          <cell r="A401" t="str">
            <v>S1399</v>
          </cell>
          <cell r="D401">
            <v>3.1</v>
          </cell>
          <cell r="O401" t="str">
            <v>Yes</v>
          </cell>
          <cell r="P401">
            <v>59.6</v>
          </cell>
        </row>
        <row r="402">
          <cell r="A402" t="str">
            <v>S1400</v>
          </cell>
          <cell r="D402">
            <v>3.5</v>
          </cell>
          <cell r="O402" t="str">
            <v>No</v>
          </cell>
          <cell r="P402">
            <v>60.4</v>
          </cell>
        </row>
        <row r="403">
          <cell r="A403" t="str">
            <v>S1401</v>
          </cell>
          <cell r="D403">
            <v>2.4</v>
          </cell>
          <cell r="O403" t="str">
            <v>Yes</v>
          </cell>
          <cell r="P403">
            <v>48.3</v>
          </cell>
        </row>
        <row r="404">
          <cell r="A404" t="str">
            <v>S1402</v>
          </cell>
          <cell r="D404">
            <v>0</v>
          </cell>
          <cell r="O404" t="str">
            <v>Yes</v>
          </cell>
          <cell r="P404">
            <v>50.1</v>
          </cell>
        </row>
        <row r="405">
          <cell r="A405" t="str">
            <v>S1403</v>
          </cell>
          <cell r="D405">
            <v>4.8</v>
          </cell>
          <cell r="O405" t="str">
            <v>No</v>
          </cell>
          <cell r="P405">
            <v>74.900000000000006</v>
          </cell>
        </row>
        <row r="406">
          <cell r="A406" t="str">
            <v>S1404</v>
          </cell>
          <cell r="D406">
            <v>4.5999999999999996</v>
          </cell>
          <cell r="O406" t="str">
            <v>Yes</v>
          </cell>
          <cell r="P406">
            <v>85.6</v>
          </cell>
        </row>
        <row r="407">
          <cell r="A407" t="str">
            <v>S1405</v>
          </cell>
          <cell r="D407">
            <v>3.1</v>
          </cell>
          <cell r="O407" t="str">
            <v>Yes</v>
          </cell>
          <cell r="P407">
            <v>65.400000000000006</v>
          </cell>
        </row>
        <row r="408">
          <cell r="A408" t="str">
            <v>S1406</v>
          </cell>
          <cell r="D408">
            <v>3.6</v>
          </cell>
          <cell r="O408" t="str">
            <v>Yes</v>
          </cell>
          <cell r="P408">
            <v>82.4</v>
          </cell>
        </row>
        <row r="409">
          <cell r="A409" t="str">
            <v>S1407</v>
          </cell>
          <cell r="D409">
            <v>4.3</v>
          </cell>
          <cell r="O409" t="str">
            <v>Yes</v>
          </cell>
          <cell r="P409">
            <v>67.3</v>
          </cell>
        </row>
        <row r="410">
          <cell r="A410" t="str">
            <v>S1408</v>
          </cell>
          <cell r="D410">
            <v>1.2</v>
          </cell>
          <cell r="O410" t="str">
            <v>No</v>
          </cell>
          <cell r="P410">
            <v>34.299999999999997</v>
          </cell>
        </row>
        <row r="411">
          <cell r="A411" t="str">
            <v>S1409</v>
          </cell>
          <cell r="D411">
            <v>2.7</v>
          </cell>
          <cell r="O411" t="str">
            <v>No</v>
          </cell>
          <cell r="P411">
            <v>53</v>
          </cell>
        </row>
        <row r="412">
          <cell r="A412" t="str">
            <v>S1410</v>
          </cell>
          <cell r="D412">
            <v>4.7</v>
          </cell>
          <cell r="O412" t="str">
            <v>No</v>
          </cell>
          <cell r="P412">
            <v>78</v>
          </cell>
        </row>
        <row r="413">
          <cell r="A413" t="str">
            <v>S1411</v>
          </cell>
          <cell r="D413">
            <v>1.6</v>
          </cell>
          <cell r="O413" t="str">
            <v>No</v>
          </cell>
          <cell r="P413">
            <v>58.2</v>
          </cell>
        </row>
        <row r="414">
          <cell r="A414" t="str">
            <v>S1412</v>
          </cell>
          <cell r="D414">
            <v>3.9</v>
          </cell>
          <cell r="O414" t="str">
            <v>No</v>
          </cell>
          <cell r="P414">
            <v>73.7</v>
          </cell>
        </row>
        <row r="415">
          <cell r="A415" t="str">
            <v>S1413</v>
          </cell>
          <cell r="D415">
            <v>1.5</v>
          </cell>
          <cell r="O415" t="str">
            <v>No</v>
          </cell>
          <cell r="P415">
            <v>60.3</v>
          </cell>
        </row>
        <row r="416">
          <cell r="A416" t="str">
            <v>S1414</v>
          </cell>
          <cell r="D416">
            <v>4.2</v>
          </cell>
          <cell r="O416" t="str">
            <v>Yes</v>
          </cell>
          <cell r="P416">
            <v>78.7</v>
          </cell>
        </row>
        <row r="417">
          <cell r="A417" t="str">
            <v>S1415</v>
          </cell>
          <cell r="D417">
            <v>3.4</v>
          </cell>
          <cell r="O417" t="str">
            <v>Yes</v>
          </cell>
          <cell r="P417">
            <v>68.3</v>
          </cell>
        </row>
        <row r="418">
          <cell r="A418" t="str">
            <v>S1416</v>
          </cell>
          <cell r="D418">
            <v>1.1000000000000001</v>
          </cell>
          <cell r="O418" t="str">
            <v>No</v>
          </cell>
          <cell r="P418">
            <v>49.9</v>
          </cell>
        </row>
        <row r="419">
          <cell r="A419" t="str">
            <v>S1417</v>
          </cell>
          <cell r="D419">
            <v>5.2</v>
          </cell>
          <cell r="O419" t="str">
            <v>Yes</v>
          </cell>
          <cell r="P419">
            <v>100</v>
          </cell>
        </row>
        <row r="420">
          <cell r="A420" t="str">
            <v>S1418</v>
          </cell>
          <cell r="D420">
            <v>2.4</v>
          </cell>
          <cell r="O420" t="str">
            <v>Yes</v>
          </cell>
          <cell r="P420">
            <v>54.7</v>
          </cell>
        </row>
        <row r="421">
          <cell r="A421" t="str">
            <v>S1419</v>
          </cell>
          <cell r="D421">
            <v>2.2999999999999998</v>
          </cell>
          <cell r="O421" t="str">
            <v>No</v>
          </cell>
          <cell r="P421">
            <v>58.7</v>
          </cell>
        </row>
        <row r="422">
          <cell r="A422" t="str">
            <v>S1420</v>
          </cell>
          <cell r="D422">
            <v>3.8</v>
          </cell>
          <cell r="O422" t="str">
            <v>No</v>
          </cell>
          <cell r="P422">
            <v>70.8</v>
          </cell>
        </row>
        <row r="423">
          <cell r="A423" t="str">
            <v>S1421</v>
          </cell>
          <cell r="D423">
            <v>5.2</v>
          </cell>
          <cell r="O423" t="str">
            <v>Yes</v>
          </cell>
          <cell r="P423">
            <v>87.1</v>
          </cell>
        </row>
        <row r="424">
          <cell r="A424" t="str">
            <v>S1422</v>
          </cell>
          <cell r="D424">
            <v>2</v>
          </cell>
          <cell r="O424" t="str">
            <v>Yes</v>
          </cell>
          <cell r="P424">
            <v>29.5</v>
          </cell>
        </row>
        <row r="425">
          <cell r="A425" t="str">
            <v>S1423</v>
          </cell>
          <cell r="D425">
            <v>3.6</v>
          </cell>
          <cell r="O425" t="str">
            <v>No</v>
          </cell>
          <cell r="P425">
            <v>53.2</v>
          </cell>
        </row>
        <row r="426">
          <cell r="A426" t="str">
            <v>S1424</v>
          </cell>
          <cell r="D426">
            <v>4.0999999999999996</v>
          </cell>
          <cell r="O426" t="str">
            <v>No</v>
          </cell>
          <cell r="P426">
            <v>73</v>
          </cell>
        </row>
        <row r="427">
          <cell r="A427" t="str">
            <v>S1425</v>
          </cell>
          <cell r="D427">
            <v>4.5</v>
          </cell>
          <cell r="O427" t="str">
            <v>Yes</v>
          </cell>
          <cell r="P427">
            <v>71.099999999999994</v>
          </cell>
        </row>
        <row r="428">
          <cell r="A428" t="str">
            <v>S1426</v>
          </cell>
          <cell r="D428">
            <v>3.8</v>
          </cell>
          <cell r="O428" t="str">
            <v>No</v>
          </cell>
          <cell r="P428">
            <v>80.900000000000006</v>
          </cell>
        </row>
        <row r="429">
          <cell r="A429" t="str">
            <v>S1427</v>
          </cell>
          <cell r="D429">
            <v>2.9</v>
          </cell>
          <cell r="O429" t="str">
            <v>No</v>
          </cell>
          <cell r="P429">
            <v>75.099999999999994</v>
          </cell>
        </row>
        <row r="430">
          <cell r="A430" t="str">
            <v>S1428</v>
          </cell>
          <cell r="D430">
            <v>2.2999999999999998</v>
          </cell>
          <cell r="O430" t="str">
            <v>No</v>
          </cell>
          <cell r="P430">
            <v>52.4</v>
          </cell>
        </row>
        <row r="431">
          <cell r="A431" t="str">
            <v>S1429</v>
          </cell>
          <cell r="D431">
            <v>3.6</v>
          </cell>
          <cell r="O431" t="str">
            <v>No</v>
          </cell>
          <cell r="P431">
            <v>67.599999999999994</v>
          </cell>
        </row>
        <row r="432">
          <cell r="A432" t="str">
            <v>S1430</v>
          </cell>
          <cell r="D432">
            <v>1.9</v>
          </cell>
          <cell r="O432" t="str">
            <v>Yes</v>
          </cell>
          <cell r="P432">
            <v>35.700000000000003</v>
          </cell>
        </row>
        <row r="433">
          <cell r="A433" t="str">
            <v>S1431</v>
          </cell>
          <cell r="D433">
            <v>0</v>
          </cell>
          <cell r="O433" t="str">
            <v>No</v>
          </cell>
          <cell r="P433">
            <v>29.9</v>
          </cell>
        </row>
        <row r="434">
          <cell r="A434" t="str">
            <v>S1432</v>
          </cell>
          <cell r="D434">
            <v>4.2</v>
          </cell>
          <cell r="O434" t="str">
            <v>No</v>
          </cell>
          <cell r="P434">
            <v>70.7</v>
          </cell>
        </row>
        <row r="435">
          <cell r="A435" t="str">
            <v>S1433</v>
          </cell>
          <cell r="D435">
            <v>4.9000000000000004</v>
          </cell>
          <cell r="O435" t="str">
            <v>Yes</v>
          </cell>
          <cell r="P435">
            <v>89.3</v>
          </cell>
        </row>
        <row r="436">
          <cell r="A436" t="str">
            <v>S1434</v>
          </cell>
          <cell r="D436">
            <v>0</v>
          </cell>
          <cell r="O436" t="str">
            <v>No</v>
          </cell>
          <cell r="P436">
            <v>26.2</v>
          </cell>
        </row>
        <row r="437">
          <cell r="A437" t="str">
            <v>S1435</v>
          </cell>
          <cell r="D437">
            <v>2</v>
          </cell>
          <cell r="O437" t="str">
            <v>Yes</v>
          </cell>
          <cell r="P437">
            <v>58.3</v>
          </cell>
        </row>
        <row r="438">
          <cell r="A438" t="str">
            <v>S1436</v>
          </cell>
          <cell r="D438">
            <v>4.4000000000000004</v>
          </cell>
          <cell r="O438" t="str">
            <v>Yes</v>
          </cell>
          <cell r="P438">
            <v>78.400000000000006</v>
          </cell>
        </row>
        <row r="439">
          <cell r="A439" t="str">
            <v>S1437</v>
          </cell>
          <cell r="D439">
            <v>6.6</v>
          </cell>
          <cell r="O439" t="str">
            <v>No</v>
          </cell>
          <cell r="P439">
            <v>100</v>
          </cell>
        </row>
        <row r="440">
          <cell r="A440" t="str">
            <v>S1438</v>
          </cell>
          <cell r="D440">
            <v>3.5</v>
          </cell>
          <cell r="O440" t="str">
            <v>Yes</v>
          </cell>
          <cell r="P440">
            <v>66.8</v>
          </cell>
        </row>
        <row r="441">
          <cell r="A441" t="str">
            <v>S1439</v>
          </cell>
          <cell r="D441">
            <v>2.4</v>
          </cell>
          <cell r="O441" t="str">
            <v>No</v>
          </cell>
          <cell r="P441">
            <v>63.8</v>
          </cell>
        </row>
        <row r="442">
          <cell r="A442" t="str">
            <v>S1440</v>
          </cell>
          <cell r="D442">
            <v>3.2</v>
          </cell>
          <cell r="O442" t="str">
            <v>No</v>
          </cell>
          <cell r="P442">
            <v>76.099999999999994</v>
          </cell>
        </row>
        <row r="443">
          <cell r="A443" t="str">
            <v>S1441</v>
          </cell>
          <cell r="D443">
            <v>5.6</v>
          </cell>
          <cell r="O443" t="str">
            <v>No</v>
          </cell>
          <cell r="P443">
            <v>82.7</v>
          </cell>
        </row>
        <row r="444">
          <cell r="A444" t="str">
            <v>S1442</v>
          </cell>
          <cell r="D444">
            <v>2.5</v>
          </cell>
          <cell r="O444" t="str">
            <v>No</v>
          </cell>
          <cell r="P444">
            <v>65</v>
          </cell>
        </row>
        <row r="445">
          <cell r="A445" t="str">
            <v>S1443</v>
          </cell>
          <cell r="D445">
            <v>2.2999999999999998</v>
          </cell>
          <cell r="O445" t="str">
            <v>No</v>
          </cell>
          <cell r="P445">
            <v>66.8</v>
          </cell>
        </row>
        <row r="446">
          <cell r="A446" t="str">
            <v>S1444</v>
          </cell>
          <cell r="D446">
            <v>2.8</v>
          </cell>
          <cell r="O446" t="str">
            <v>Yes</v>
          </cell>
          <cell r="P446">
            <v>64.900000000000006</v>
          </cell>
        </row>
        <row r="447">
          <cell r="A447" t="str">
            <v>S1445</v>
          </cell>
          <cell r="D447">
            <v>2.1</v>
          </cell>
          <cell r="O447" t="str">
            <v>No</v>
          </cell>
          <cell r="P447">
            <v>63.1</v>
          </cell>
        </row>
        <row r="448">
          <cell r="A448" t="str">
            <v>S1446</v>
          </cell>
          <cell r="D448">
            <v>3.7</v>
          </cell>
          <cell r="O448" t="str">
            <v>No</v>
          </cell>
          <cell r="P448">
            <v>56.3</v>
          </cell>
        </row>
        <row r="449">
          <cell r="A449" t="str">
            <v>S1447</v>
          </cell>
          <cell r="D449">
            <v>5.9</v>
          </cell>
          <cell r="O449" t="str">
            <v>Yes</v>
          </cell>
          <cell r="P449">
            <v>93.6</v>
          </cell>
        </row>
        <row r="450">
          <cell r="A450" t="str">
            <v>S1448</v>
          </cell>
          <cell r="D450">
            <v>4</v>
          </cell>
          <cell r="O450" t="str">
            <v>Yes</v>
          </cell>
          <cell r="P450">
            <v>91.9</v>
          </cell>
        </row>
        <row r="451">
          <cell r="A451" t="str">
            <v>S1449</v>
          </cell>
          <cell r="D451">
            <v>3.1</v>
          </cell>
          <cell r="O451" t="str">
            <v>Yes</v>
          </cell>
          <cell r="P451">
            <v>74</v>
          </cell>
        </row>
        <row r="452">
          <cell r="A452" t="str">
            <v>S1450</v>
          </cell>
          <cell r="D452">
            <v>3.1</v>
          </cell>
          <cell r="O452" t="str">
            <v>No</v>
          </cell>
          <cell r="P452">
            <v>62.7</v>
          </cell>
        </row>
        <row r="453">
          <cell r="A453" t="str">
            <v>S1451</v>
          </cell>
          <cell r="D453">
            <v>1.2</v>
          </cell>
          <cell r="O453" t="str">
            <v>No</v>
          </cell>
          <cell r="P453">
            <v>58.6</v>
          </cell>
        </row>
        <row r="454">
          <cell r="A454" t="str">
            <v>S1452</v>
          </cell>
          <cell r="D454">
            <v>4.8</v>
          </cell>
          <cell r="O454" t="str">
            <v>No</v>
          </cell>
          <cell r="P454">
            <v>89.3</v>
          </cell>
        </row>
        <row r="455">
          <cell r="A455" t="str">
            <v>S1453</v>
          </cell>
          <cell r="D455">
            <v>3.4</v>
          </cell>
          <cell r="O455" t="str">
            <v>No</v>
          </cell>
          <cell r="P455">
            <v>63.4</v>
          </cell>
        </row>
        <row r="456">
          <cell r="A456" t="str">
            <v>S1454</v>
          </cell>
          <cell r="D456">
            <v>3.2</v>
          </cell>
          <cell r="O456" t="str">
            <v>No</v>
          </cell>
          <cell r="P456">
            <v>46.7</v>
          </cell>
        </row>
        <row r="457">
          <cell r="A457" t="str">
            <v>S1455</v>
          </cell>
          <cell r="D457">
            <v>8.3000000000000007</v>
          </cell>
          <cell r="O457" t="str">
            <v>No</v>
          </cell>
          <cell r="P457">
            <v>100</v>
          </cell>
        </row>
        <row r="458">
          <cell r="A458" t="str">
            <v>S1456</v>
          </cell>
          <cell r="D458">
            <v>3.9</v>
          </cell>
          <cell r="O458" t="str">
            <v>No</v>
          </cell>
          <cell r="P458">
            <v>68.7</v>
          </cell>
        </row>
        <row r="459">
          <cell r="A459" t="str">
            <v>S1457</v>
          </cell>
          <cell r="D459">
            <v>2.4</v>
          </cell>
          <cell r="O459" t="str">
            <v>No</v>
          </cell>
          <cell r="P459">
            <v>58.9</v>
          </cell>
        </row>
        <row r="460">
          <cell r="A460" t="str">
            <v>S1458</v>
          </cell>
          <cell r="D460">
            <v>2.9</v>
          </cell>
          <cell r="O460" t="str">
            <v>No</v>
          </cell>
          <cell r="P460">
            <v>59</v>
          </cell>
        </row>
        <row r="461">
          <cell r="A461" t="str">
            <v>S1459</v>
          </cell>
          <cell r="D461">
            <v>5.2</v>
          </cell>
          <cell r="O461" t="str">
            <v>No</v>
          </cell>
          <cell r="P461">
            <v>77.900000000000006</v>
          </cell>
        </row>
        <row r="462">
          <cell r="A462" t="str">
            <v>S1460</v>
          </cell>
          <cell r="D462">
            <v>3.7</v>
          </cell>
          <cell r="O462" t="str">
            <v>No</v>
          </cell>
          <cell r="P462">
            <v>72.3</v>
          </cell>
        </row>
        <row r="463">
          <cell r="A463" t="str">
            <v>S1461</v>
          </cell>
          <cell r="D463">
            <v>1.3</v>
          </cell>
          <cell r="O463" t="str">
            <v>No</v>
          </cell>
          <cell r="P463">
            <v>49.7</v>
          </cell>
        </row>
        <row r="464">
          <cell r="A464" t="str">
            <v>S1462</v>
          </cell>
          <cell r="D464">
            <v>4.9000000000000004</v>
          </cell>
          <cell r="O464" t="str">
            <v>No</v>
          </cell>
          <cell r="P464">
            <v>80.900000000000006</v>
          </cell>
        </row>
        <row r="465">
          <cell r="A465" t="str">
            <v>S1463</v>
          </cell>
          <cell r="D465">
            <v>2.5</v>
          </cell>
          <cell r="O465" t="str">
            <v>No</v>
          </cell>
          <cell r="P465">
            <v>44.5</v>
          </cell>
        </row>
        <row r="466">
          <cell r="A466" t="str">
            <v>S1464</v>
          </cell>
          <cell r="D466">
            <v>6.3</v>
          </cell>
          <cell r="O466" t="str">
            <v>No</v>
          </cell>
          <cell r="P466">
            <v>85.3</v>
          </cell>
        </row>
        <row r="467">
          <cell r="A467" t="str">
            <v>S1465</v>
          </cell>
          <cell r="D467">
            <v>5.0999999999999996</v>
          </cell>
          <cell r="O467" t="str">
            <v>No</v>
          </cell>
          <cell r="P467">
            <v>83.2</v>
          </cell>
        </row>
        <row r="468">
          <cell r="A468" t="str">
            <v>S1466</v>
          </cell>
          <cell r="D468">
            <v>2.8</v>
          </cell>
          <cell r="O468" t="str">
            <v>No</v>
          </cell>
          <cell r="P468">
            <v>59.7</v>
          </cell>
        </row>
        <row r="469">
          <cell r="A469" t="str">
            <v>S1467</v>
          </cell>
          <cell r="D469">
            <v>5.4</v>
          </cell>
          <cell r="O469" t="str">
            <v>No</v>
          </cell>
          <cell r="P469">
            <v>98.1</v>
          </cell>
        </row>
        <row r="470">
          <cell r="A470" t="str">
            <v>S1468</v>
          </cell>
          <cell r="D470">
            <v>3.6</v>
          </cell>
          <cell r="O470" t="str">
            <v>Yes</v>
          </cell>
          <cell r="P470">
            <v>66.8</v>
          </cell>
        </row>
        <row r="471">
          <cell r="A471" t="str">
            <v>S1469</v>
          </cell>
          <cell r="D471">
            <v>4.8</v>
          </cell>
          <cell r="O471" t="str">
            <v>Yes</v>
          </cell>
          <cell r="P471">
            <v>96.1</v>
          </cell>
        </row>
        <row r="472">
          <cell r="A472" t="str">
            <v>S1470</v>
          </cell>
          <cell r="D472">
            <v>4.2</v>
          </cell>
          <cell r="O472" t="str">
            <v>No</v>
          </cell>
          <cell r="P472">
            <v>60.4</v>
          </cell>
        </row>
        <row r="473">
          <cell r="A473" t="str">
            <v>S1471</v>
          </cell>
          <cell r="D473">
            <v>2.2000000000000002</v>
          </cell>
          <cell r="O473" t="str">
            <v>No</v>
          </cell>
          <cell r="P473">
            <v>33.799999999999997</v>
          </cell>
        </row>
        <row r="474">
          <cell r="A474" t="str">
            <v>S1472</v>
          </cell>
          <cell r="D474">
            <v>2.5</v>
          </cell>
          <cell r="O474" t="str">
            <v>No</v>
          </cell>
          <cell r="P474">
            <v>56.1</v>
          </cell>
        </row>
        <row r="475">
          <cell r="A475" t="str">
            <v>S1473</v>
          </cell>
          <cell r="D475">
            <v>5</v>
          </cell>
          <cell r="O475" t="str">
            <v>No</v>
          </cell>
          <cell r="P475">
            <v>80.599999999999994</v>
          </cell>
        </row>
        <row r="476">
          <cell r="A476" t="str">
            <v>S1474</v>
          </cell>
          <cell r="D476">
            <v>3</v>
          </cell>
          <cell r="O476" t="str">
            <v>No</v>
          </cell>
          <cell r="P476">
            <v>52.6</v>
          </cell>
        </row>
        <row r="477">
          <cell r="A477" t="str">
            <v>S1475</v>
          </cell>
          <cell r="D477">
            <v>2.9</v>
          </cell>
          <cell r="O477" t="str">
            <v>Yes</v>
          </cell>
          <cell r="P477">
            <v>52.1</v>
          </cell>
        </row>
        <row r="478">
          <cell r="A478" t="str">
            <v>S1476</v>
          </cell>
          <cell r="D478">
            <v>2.1</v>
          </cell>
          <cell r="O478" t="str">
            <v>Yes</v>
          </cell>
          <cell r="P478">
            <v>39.9</v>
          </cell>
        </row>
        <row r="479">
          <cell r="A479" t="str">
            <v>S1477</v>
          </cell>
          <cell r="D479">
            <v>4.0999999999999996</v>
          </cell>
          <cell r="O479" t="str">
            <v>No</v>
          </cell>
          <cell r="P479">
            <v>84</v>
          </cell>
        </row>
        <row r="480">
          <cell r="A480" t="str">
            <v>S1478</v>
          </cell>
          <cell r="D480">
            <v>6.6</v>
          </cell>
          <cell r="O480" t="str">
            <v>Yes</v>
          </cell>
          <cell r="P480">
            <v>97.7</v>
          </cell>
        </row>
        <row r="481">
          <cell r="A481" t="str">
            <v>S1479</v>
          </cell>
          <cell r="D481">
            <v>1.9</v>
          </cell>
          <cell r="O481" t="str">
            <v>No</v>
          </cell>
          <cell r="P481">
            <v>43.3</v>
          </cell>
        </row>
        <row r="482">
          <cell r="A482" t="str">
            <v>S1480</v>
          </cell>
          <cell r="D482">
            <v>3.5</v>
          </cell>
          <cell r="O482" t="str">
            <v>No</v>
          </cell>
          <cell r="P482">
            <v>55.9</v>
          </cell>
        </row>
        <row r="483">
          <cell r="A483" t="str">
            <v>S1481</v>
          </cell>
          <cell r="D483">
            <v>5.6</v>
          </cell>
          <cell r="O483" t="str">
            <v>No</v>
          </cell>
          <cell r="P483">
            <v>84.6</v>
          </cell>
        </row>
        <row r="484">
          <cell r="A484" t="str">
            <v>S1482</v>
          </cell>
          <cell r="D484">
            <v>3.4</v>
          </cell>
          <cell r="O484" t="str">
            <v>No</v>
          </cell>
          <cell r="P484">
            <v>67</v>
          </cell>
        </row>
        <row r="485">
          <cell r="A485" t="str">
            <v>S1483</v>
          </cell>
          <cell r="D485">
            <v>4.2</v>
          </cell>
          <cell r="O485" t="str">
            <v>No</v>
          </cell>
          <cell r="P485">
            <v>76</v>
          </cell>
        </row>
        <row r="486">
          <cell r="A486" t="str">
            <v>S1484</v>
          </cell>
          <cell r="D486">
            <v>1.9</v>
          </cell>
          <cell r="O486" t="str">
            <v>Yes</v>
          </cell>
          <cell r="P486">
            <v>56.9</v>
          </cell>
        </row>
        <row r="487">
          <cell r="A487" t="str">
            <v>S1485</v>
          </cell>
          <cell r="D487">
            <v>4.0999999999999996</v>
          </cell>
          <cell r="O487" t="str">
            <v>No</v>
          </cell>
          <cell r="P487">
            <v>77.5</v>
          </cell>
        </row>
        <row r="488">
          <cell r="A488" t="str">
            <v>S1486</v>
          </cell>
          <cell r="D488">
            <v>3.2</v>
          </cell>
          <cell r="O488" t="str">
            <v>No</v>
          </cell>
          <cell r="P488">
            <v>69.400000000000006</v>
          </cell>
        </row>
        <row r="489">
          <cell r="A489" t="str">
            <v>S1487</v>
          </cell>
          <cell r="D489">
            <v>5</v>
          </cell>
          <cell r="O489" t="str">
            <v>Yes</v>
          </cell>
          <cell r="P489">
            <v>94.6</v>
          </cell>
        </row>
        <row r="490">
          <cell r="A490" t="str">
            <v>S1488</v>
          </cell>
          <cell r="D490">
            <v>5.3</v>
          </cell>
          <cell r="O490" t="str">
            <v>Yes</v>
          </cell>
          <cell r="P490">
            <v>93.4</v>
          </cell>
        </row>
        <row r="491">
          <cell r="A491" t="str">
            <v>S1489</v>
          </cell>
          <cell r="D491">
            <v>7.4</v>
          </cell>
          <cell r="O491" t="str">
            <v>Yes</v>
          </cell>
          <cell r="P491">
            <v>100</v>
          </cell>
        </row>
        <row r="492">
          <cell r="A492" t="str">
            <v>S1490</v>
          </cell>
          <cell r="D492">
            <v>4.4000000000000004</v>
          </cell>
          <cell r="O492" t="str">
            <v>Yes</v>
          </cell>
          <cell r="P492">
            <v>63.6</v>
          </cell>
        </row>
        <row r="493">
          <cell r="A493" t="str">
            <v>S1491</v>
          </cell>
          <cell r="D493">
            <v>4</v>
          </cell>
          <cell r="O493" t="str">
            <v>No</v>
          </cell>
          <cell r="P493">
            <v>53</v>
          </cell>
        </row>
        <row r="494">
          <cell r="A494" t="str">
            <v>S1492</v>
          </cell>
          <cell r="D494">
            <v>3.8</v>
          </cell>
          <cell r="O494" t="str">
            <v>No</v>
          </cell>
          <cell r="P494">
            <v>67.8</v>
          </cell>
        </row>
        <row r="495">
          <cell r="A495" t="str">
            <v>S1493</v>
          </cell>
          <cell r="D495">
            <v>3</v>
          </cell>
          <cell r="O495" t="str">
            <v>No</v>
          </cell>
          <cell r="P495">
            <v>73.900000000000006</v>
          </cell>
        </row>
        <row r="496">
          <cell r="A496" t="str">
            <v>S1494</v>
          </cell>
          <cell r="D496">
            <v>4</v>
          </cell>
          <cell r="O496" t="str">
            <v>No</v>
          </cell>
          <cell r="P496">
            <v>66.5</v>
          </cell>
        </row>
        <row r="497">
          <cell r="A497" t="str">
            <v>S1495</v>
          </cell>
          <cell r="D497">
            <v>3.1</v>
          </cell>
          <cell r="O497" t="str">
            <v>No</v>
          </cell>
          <cell r="P497">
            <v>49.9</v>
          </cell>
        </row>
        <row r="498">
          <cell r="A498" t="str">
            <v>S1496</v>
          </cell>
          <cell r="D498">
            <v>3.8</v>
          </cell>
          <cell r="O498" t="str">
            <v>No</v>
          </cell>
          <cell r="P498">
            <v>73.900000000000006</v>
          </cell>
        </row>
        <row r="499">
          <cell r="A499" t="str">
            <v>S1497</v>
          </cell>
          <cell r="D499">
            <v>5.5</v>
          </cell>
          <cell r="O499" t="str">
            <v>No</v>
          </cell>
          <cell r="P499">
            <v>80.3</v>
          </cell>
        </row>
        <row r="500">
          <cell r="A500" t="str">
            <v>S1498</v>
          </cell>
          <cell r="D500">
            <v>2</v>
          </cell>
          <cell r="O500" t="str">
            <v>No</v>
          </cell>
          <cell r="P500">
            <v>71.7</v>
          </cell>
        </row>
        <row r="501">
          <cell r="A501" t="str">
            <v>S1499</v>
          </cell>
          <cell r="D501">
            <v>5.2</v>
          </cell>
          <cell r="O501" t="str">
            <v>No</v>
          </cell>
          <cell r="P501">
            <v>83.3</v>
          </cell>
        </row>
        <row r="502">
          <cell r="A502" t="str">
            <v>S1500</v>
          </cell>
          <cell r="D502">
            <v>5.5</v>
          </cell>
          <cell r="O502" t="str">
            <v>No</v>
          </cell>
          <cell r="P502">
            <v>84.5</v>
          </cell>
        </row>
        <row r="503">
          <cell r="A503" t="str">
            <v>S1501</v>
          </cell>
          <cell r="D503">
            <v>3.3</v>
          </cell>
          <cell r="O503" t="str">
            <v>No</v>
          </cell>
          <cell r="P503">
            <v>74.900000000000006</v>
          </cell>
        </row>
        <row r="504">
          <cell r="A504" t="str">
            <v>S1502</v>
          </cell>
          <cell r="D504">
            <v>0.3</v>
          </cell>
          <cell r="O504" t="str">
            <v>Yes</v>
          </cell>
          <cell r="P504">
            <v>34</v>
          </cell>
        </row>
        <row r="505">
          <cell r="A505" t="str">
            <v>S1503</v>
          </cell>
          <cell r="D505">
            <v>2.6</v>
          </cell>
          <cell r="O505" t="str">
            <v>No</v>
          </cell>
          <cell r="P505">
            <v>63</v>
          </cell>
        </row>
        <row r="506">
          <cell r="A506" t="str">
            <v>S1504</v>
          </cell>
          <cell r="D506">
            <v>5.4</v>
          </cell>
          <cell r="O506" t="str">
            <v>No</v>
          </cell>
          <cell r="P506">
            <v>77.900000000000006</v>
          </cell>
        </row>
        <row r="507">
          <cell r="A507" t="str">
            <v>S1505</v>
          </cell>
          <cell r="D507">
            <v>3.5</v>
          </cell>
          <cell r="O507" t="str">
            <v>Yes</v>
          </cell>
          <cell r="P507">
            <v>72.900000000000006</v>
          </cell>
        </row>
        <row r="508">
          <cell r="A508" t="str">
            <v>S1506</v>
          </cell>
          <cell r="D508">
            <v>2</v>
          </cell>
          <cell r="O508" t="str">
            <v>No</v>
          </cell>
          <cell r="P508">
            <v>53.2</v>
          </cell>
        </row>
        <row r="509">
          <cell r="A509" t="str">
            <v>S1507</v>
          </cell>
          <cell r="D509">
            <v>2.7</v>
          </cell>
          <cell r="O509" t="str">
            <v>No</v>
          </cell>
          <cell r="P509">
            <v>57.3</v>
          </cell>
        </row>
        <row r="510">
          <cell r="A510" t="str">
            <v>S1508</v>
          </cell>
          <cell r="D510">
            <v>4.8</v>
          </cell>
          <cell r="O510" t="str">
            <v>Yes</v>
          </cell>
          <cell r="P510">
            <v>76.599999999999994</v>
          </cell>
        </row>
        <row r="511">
          <cell r="A511" t="str">
            <v>S1509</v>
          </cell>
          <cell r="D511">
            <v>4.3</v>
          </cell>
          <cell r="O511" t="str">
            <v>No</v>
          </cell>
          <cell r="P511">
            <v>64.599999999999994</v>
          </cell>
        </row>
        <row r="512">
          <cell r="A512" t="str">
            <v>S1510</v>
          </cell>
          <cell r="D512">
            <v>3.1</v>
          </cell>
          <cell r="O512" t="str">
            <v>Yes</v>
          </cell>
          <cell r="P512">
            <v>51.1</v>
          </cell>
        </row>
        <row r="513">
          <cell r="A513" t="str">
            <v>S1511</v>
          </cell>
          <cell r="D513">
            <v>2.9</v>
          </cell>
          <cell r="O513" t="str">
            <v>No</v>
          </cell>
          <cell r="P513">
            <v>63</v>
          </cell>
        </row>
        <row r="514">
          <cell r="A514" t="str">
            <v>S1512</v>
          </cell>
          <cell r="D514">
            <v>2.9</v>
          </cell>
          <cell r="O514" t="str">
            <v>Yes</v>
          </cell>
          <cell r="P514">
            <v>61.6</v>
          </cell>
        </row>
        <row r="515">
          <cell r="A515" t="str">
            <v>S1513</v>
          </cell>
          <cell r="D515">
            <v>2.1</v>
          </cell>
          <cell r="O515" t="str">
            <v>No</v>
          </cell>
          <cell r="P515">
            <v>62.5</v>
          </cell>
        </row>
        <row r="516">
          <cell r="A516" t="str">
            <v>S1514</v>
          </cell>
          <cell r="D516">
            <v>5.9</v>
          </cell>
          <cell r="O516" t="str">
            <v>Yes</v>
          </cell>
          <cell r="P516">
            <v>87.1</v>
          </cell>
        </row>
        <row r="517">
          <cell r="A517" t="str">
            <v>S1515</v>
          </cell>
          <cell r="D517">
            <v>3</v>
          </cell>
          <cell r="O517" t="str">
            <v>Yes</v>
          </cell>
          <cell r="P517">
            <v>82.5</v>
          </cell>
        </row>
        <row r="518">
          <cell r="A518" t="str">
            <v>S1516</v>
          </cell>
          <cell r="D518">
            <v>5.3</v>
          </cell>
          <cell r="O518" t="str">
            <v>Yes</v>
          </cell>
          <cell r="P518">
            <v>80.900000000000006</v>
          </cell>
        </row>
        <row r="519">
          <cell r="A519" t="str">
            <v>S1517</v>
          </cell>
          <cell r="D519">
            <v>5.8</v>
          </cell>
          <cell r="O519" t="str">
            <v>No</v>
          </cell>
          <cell r="P519">
            <v>100</v>
          </cell>
        </row>
        <row r="520">
          <cell r="A520" t="str">
            <v>S1518</v>
          </cell>
          <cell r="D520">
            <v>5</v>
          </cell>
          <cell r="O520" t="str">
            <v>No</v>
          </cell>
          <cell r="P520">
            <v>79.599999999999994</v>
          </cell>
        </row>
        <row r="521">
          <cell r="A521" t="str">
            <v>S1519</v>
          </cell>
          <cell r="D521">
            <v>2.9</v>
          </cell>
          <cell r="O521" t="str">
            <v>No</v>
          </cell>
          <cell r="P521">
            <v>71.2</v>
          </cell>
        </row>
        <row r="522">
          <cell r="A522" t="str">
            <v>S1520</v>
          </cell>
          <cell r="D522">
            <v>4.0999999999999996</v>
          </cell>
          <cell r="O522" t="str">
            <v>No</v>
          </cell>
          <cell r="P522">
            <v>62.7</v>
          </cell>
        </row>
        <row r="523">
          <cell r="A523" t="str">
            <v>S1521</v>
          </cell>
          <cell r="D523">
            <v>3.5</v>
          </cell>
          <cell r="O523" t="str">
            <v>No</v>
          </cell>
          <cell r="P523">
            <v>64.2</v>
          </cell>
        </row>
        <row r="524">
          <cell r="A524" t="str">
            <v>S1522</v>
          </cell>
          <cell r="D524">
            <v>2.1</v>
          </cell>
          <cell r="O524" t="str">
            <v>Yes</v>
          </cell>
          <cell r="P524">
            <v>44.1</v>
          </cell>
        </row>
        <row r="525">
          <cell r="A525" t="str">
            <v>S1523</v>
          </cell>
          <cell r="D525">
            <v>4</v>
          </cell>
          <cell r="O525" t="str">
            <v>No</v>
          </cell>
          <cell r="P525">
            <v>61.7</v>
          </cell>
        </row>
        <row r="526">
          <cell r="A526" t="str">
            <v>S1524</v>
          </cell>
          <cell r="D526">
            <v>1.7</v>
          </cell>
          <cell r="O526" t="str">
            <v>Yes</v>
          </cell>
          <cell r="P526">
            <v>39.9</v>
          </cell>
        </row>
        <row r="527">
          <cell r="A527" t="str">
            <v>S1525</v>
          </cell>
          <cell r="D527">
            <v>5.3</v>
          </cell>
          <cell r="O527" t="str">
            <v>No</v>
          </cell>
          <cell r="P527">
            <v>84.1</v>
          </cell>
        </row>
        <row r="528">
          <cell r="A528" t="str">
            <v>S1526</v>
          </cell>
          <cell r="D528">
            <v>2.8</v>
          </cell>
          <cell r="O528" t="str">
            <v>No</v>
          </cell>
          <cell r="P528">
            <v>40.700000000000003</v>
          </cell>
        </row>
        <row r="529">
          <cell r="A529" t="str">
            <v>S1527</v>
          </cell>
          <cell r="D529">
            <v>3.8</v>
          </cell>
          <cell r="O529" t="str">
            <v>No</v>
          </cell>
          <cell r="P529">
            <v>81.8</v>
          </cell>
        </row>
        <row r="530">
          <cell r="A530" t="str">
            <v>S1528</v>
          </cell>
          <cell r="D530">
            <v>3.9</v>
          </cell>
          <cell r="O530" t="str">
            <v>Yes</v>
          </cell>
          <cell r="P530">
            <v>77</v>
          </cell>
        </row>
        <row r="531">
          <cell r="A531" t="str">
            <v>S1529</v>
          </cell>
          <cell r="D531">
            <v>3.1</v>
          </cell>
          <cell r="O531" t="str">
            <v>No</v>
          </cell>
          <cell r="P531">
            <v>65.7</v>
          </cell>
        </row>
        <row r="532">
          <cell r="A532" t="str">
            <v>S1530</v>
          </cell>
          <cell r="D532">
            <v>4.4000000000000004</v>
          </cell>
          <cell r="O532" t="str">
            <v>Yes</v>
          </cell>
          <cell r="P532">
            <v>80.900000000000006</v>
          </cell>
        </row>
        <row r="533">
          <cell r="A533" t="str">
            <v>S1531</v>
          </cell>
          <cell r="D533">
            <v>2.8</v>
          </cell>
          <cell r="O533" t="str">
            <v>Yes</v>
          </cell>
          <cell r="P533">
            <v>47.4</v>
          </cell>
        </row>
        <row r="534">
          <cell r="A534" t="str">
            <v>S1532</v>
          </cell>
          <cell r="D534">
            <v>4.8</v>
          </cell>
          <cell r="O534" t="str">
            <v>Yes</v>
          </cell>
          <cell r="P534">
            <v>83</v>
          </cell>
        </row>
        <row r="535">
          <cell r="A535" t="str">
            <v>S1533</v>
          </cell>
          <cell r="D535">
            <v>1.5</v>
          </cell>
          <cell r="O535" t="str">
            <v>No</v>
          </cell>
          <cell r="P535">
            <v>54.2</v>
          </cell>
        </row>
        <row r="536">
          <cell r="A536" t="str">
            <v>S1534</v>
          </cell>
          <cell r="D536">
            <v>3.7</v>
          </cell>
          <cell r="O536" t="str">
            <v>No</v>
          </cell>
          <cell r="P536">
            <v>82.5</v>
          </cell>
        </row>
        <row r="537">
          <cell r="A537" t="str">
            <v>S1535</v>
          </cell>
          <cell r="D537">
            <v>6.4</v>
          </cell>
          <cell r="O537" t="str">
            <v>No</v>
          </cell>
          <cell r="P537">
            <v>85</v>
          </cell>
        </row>
        <row r="538">
          <cell r="A538" t="str">
            <v>S1536</v>
          </cell>
          <cell r="D538">
            <v>2</v>
          </cell>
          <cell r="O538" t="str">
            <v>Yes</v>
          </cell>
          <cell r="P538">
            <v>40.4</v>
          </cell>
        </row>
        <row r="539">
          <cell r="A539" t="str">
            <v>S1537</v>
          </cell>
          <cell r="D539">
            <v>2.5</v>
          </cell>
          <cell r="O539" t="str">
            <v>No</v>
          </cell>
          <cell r="P539">
            <v>58.9</v>
          </cell>
        </row>
        <row r="540">
          <cell r="A540" t="str">
            <v>S1538</v>
          </cell>
          <cell r="D540">
            <v>4.3</v>
          </cell>
          <cell r="O540" t="str">
            <v>No</v>
          </cell>
          <cell r="P540">
            <v>67.5</v>
          </cell>
        </row>
        <row r="541">
          <cell r="A541" t="str">
            <v>S1539</v>
          </cell>
          <cell r="D541">
            <v>3.8</v>
          </cell>
          <cell r="O541" t="str">
            <v>Yes</v>
          </cell>
          <cell r="P541">
            <v>81</v>
          </cell>
        </row>
        <row r="542">
          <cell r="A542" t="str">
            <v>S1540</v>
          </cell>
          <cell r="D542">
            <v>4</v>
          </cell>
          <cell r="O542" t="str">
            <v>Yes</v>
          </cell>
          <cell r="P542">
            <v>74.7</v>
          </cell>
        </row>
        <row r="543">
          <cell r="A543" t="str">
            <v>S1541</v>
          </cell>
          <cell r="D543">
            <v>4.2</v>
          </cell>
          <cell r="O543" t="str">
            <v>No</v>
          </cell>
          <cell r="P543">
            <v>67.400000000000006</v>
          </cell>
        </row>
        <row r="544">
          <cell r="A544" t="str">
            <v>S1542</v>
          </cell>
          <cell r="D544">
            <v>4.5</v>
          </cell>
          <cell r="O544" t="str">
            <v>No</v>
          </cell>
          <cell r="P544">
            <v>72.2</v>
          </cell>
        </row>
        <row r="545">
          <cell r="A545" t="str">
            <v>S1543</v>
          </cell>
          <cell r="D545">
            <v>5.2</v>
          </cell>
          <cell r="O545" t="str">
            <v>No</v>
          </cell>
          <cell r="P545">
            <v>77.099999999999994</v>
          </cell>
        </row>
        <row r="546">
          <cell r="A546" t="str">
            <v>S1544</v>
          </cell>
          <cell r="D546">
            <v>4.0999999999999996</v>
          </cell>
          <cell r="O546" t="str">
            <v>No</v>
          </cell>
          <cell r="P546">
            <v>87.9</v>
          </cell>
        </row>
        <row r="547">
          <cell r="A547" t="str">
            <v>S1545</v>
          </cell>
          <cell r="D547">
            <v>3.1</v>
          </cell>
          <cell r="O547" t="str">
            <v>Yes</v>
          </cell>
          <cell r="P547">
            <v>54.1</v>
          </cell>
        </row>
        <row r="548">
          <cell r="A548" t="str">
            <v>S1546</v>
          </cell>
          <cell r="D548">
            <v>4.5</v>
          </cell>
          <cell r="O548" t="str">
            <v>Yes</v>
          </cell>
          <cell r="P548">
            <v>62.9</v>
          </cell>
        </row>
        <row r="549">
          <cell r="A549" t="str">
            <v>S1547</v>
          </cell>
          <cell r="D549">
            <v>6.3</v>
          </cell>
          <cell r="O549" t="str">
            <v>No</v>
          </cell>
          <cell r="P549">
            <v>95.6</v>
          </cell>
        </row>
        <row r="550">
          <cell r="A550" t="str">
            <v>S1548</v>
          </cell>
          <cell r="D550">
            <v>3.3</v>
          </cell>
          <cell r="O550" t="str">
            <v>No</v>
          </cell>
          <cell r="P550">
            <v>67.099999999999994</v>
          </cell>
        </row>
        <row r="551">
          <cell r="A551" t="str">
            <v>S1549</v>
          </cell>
          <cell r="D551">
            <v>2</v>
          </cell>
          <cell r="O551" t="str">
            <v>No</v>
          </cell>
          <cell r="P551">
            <v>51.5</v>
          </cell>
        </row>
        <row r="552">
          <cell r="A552" t="str">
            <v>S1550</v>
          </cell>
          <cell r="D552">
            <v>5.2</v>
          </cell>
          <cell r="O552" t="str">
            <v>No</v>
          </cell>
          <cell r="P552">
            <v>97.9</v>
          </cell>
        </row>
        <row r="553">
          <cell r="A553" t="str">
            <v>S1551</v>
          </cell>
          <cell r="D553">
            <v>3.3</v>
          </cell>
          <cell r="O553" t="str">
            <v>No</v>
          </cell>
          <cell r="P553">
            <v>67</v>
          </cell>
        </row>
        <row r="554">
          <cell r="A554" t="str">
            <v>S1552</v>
          </cell>
          <cell r="D554">
            <v>0.2</v>
          </cell>
          <cell r="O554" t="str">
            <v>Yes</v>
          </cell>
          <cell r="P554">
            <v>31.5</v>
          </cell>
        </row>
        <row r="555">
          <cell r="A555" t="str">
            <v>S1553</v>
          </cell>
          <cell r="D555">
            <v>4.8</v>
          </cell>
          <cell r="O555" t="str">
            <v>No</v>
          </cell>
          <cell r="P555">
            <v>88</v>
          </cell>
        </row>
        <row r="556">
          <cell r="A556" t="str">
            <v>S1554</v>
          </cell>
          <cell r="D556">
            <v>2.7</v>
          </cell>
          <cell r="O556" t="str">
            <v>No</v>
          </cell>
          <cell r="P556">
            <v>53.4</v>
          </cell>
        </row>
        <row r="557">
          <cell r="A557" t="str">
            <v>S1555</v>
          </cell>
          <cell r="D557">
            <v>3.4</v>
          </cell>
          <cell r="O557" t="str">
            <v>Yes</v>
          </cell>
          <cell r="P557">
            <v>83.4</v>
          </cell>
        </row>
        <row r="558">
          <cell r="A558" t="str">
            <v>S1556</v>
          </cell>
          <cell r="D558">
            <v>4</v>
          </cell>
          <cell r="O558" t="str">
            <v>No</v>
          </cell>
          <cell r="P558">
            <v>79</v>
          </cell>
        </row>
        <row r="559">
          <cell r="A559" t="str">
            <v>S1557</v>
          </cell>
          <cell r="D559">
            <v>3.8</v>
          </cell>
          <cell r="O559" t="str">
            <v>Yes</v>
          </cell>
          <cell r="P559">
            <v>69.900000000000006</v>
          </cell>
        </row>
        <row r="560">
          <cell r="A560" t="str">
            <v>S1558</v>
          </cell>
          <cell r="D560">
            <v>4.5999999999999996</v>
          </cell>
          <cell r="O560" t="str">
            <v>Yes</v>
          </cell>
          <cell r="P560">
            <v>60.1</v>
          </cell>
        </row>
        <row r="561">
          <cell r="A561" t="str">
            <v>S1559</v>
          </cell>
          <cell r="D561">
            <v>2.8</v>
          </cell>
          <cell r="O561" t="str">
            <v>No</v>
          </cell>
          <cell r="P561">
            <v>70.3</v>
          </cell>
        </row>
        <row r="562">
          <cell r="A562" t="str">
            <v>S1560</v>
          </cell>
          <cell r="D562">
            <v>4.3</v>
          </cell>
          <cell r="O562" t="str">
            <v>No</v>
          </cell>
          <cell r="P562">
            <v>79.8</v>
          </cell>
        </row>
        <row r="563">
          <cell r="A563" t="str">
            <v>S1561</v>
          </cell>
          <cell r="D563">
            <v>3.1</v>
          </cell>
          <cell r="O563" t="str">
            <v>Yes</v>
          </cell>
          <cell r="P563">
            <v>66.599999999999994</v>
          </cell>
        </row>
        <row r="564">
          <cell r="A564" t="str">
            <v>S1562</v>
          </cell>
          <cell r="D564">
            <v>4.5999999999999996</v>
          </cell>
          <cell r="O564" t="str">
            <v>No</v>
          </cell>
          <cell r="P564">
            <v>91.7</v>
          </cell>
        </row>
        <row r="565">
          <cell r="A565" t="str">
            <v>S1563</v>
          </cell>
          <cell r="D565">
            <v>4.4000000000000004</v>
          </cell>
          <cell r="O565" t="str">
            <v>No</v>
          </cell>
          <cell r="P565">
            <v>70.099999999999994</v>
          </cell>
        </row>
        <row r="566">
          <cell r="A566" t="str">
            <v>S1564</v>
          </cell>
          <cell r="D566">
            <v>2.1</v>
          </cell>
          <cell r="O566" t="str">
            <v>No</v>
          </cell>
          <cell r="P566">
            <v>61.5</v>
          </cell>
        </row>
        <row r="567">
          <cell r="A567" t="str">
            <v>S1565</v>
          </cell>
          <cell r="D567">
            <v>5.0999999999999996</v>
          </cell>
          <cell r="O567" t="str">
            <v>No</v>
          </cell>
          <cell r="P567">
            <v>79.3</v>
          </cell>
        </row>
        <row r="568">
          <cell r="A568" t="str">
            <v>S1566</v>
          </cell>
          <cell r="D568">
            <v>2.7</v>
          </cell>
          <cell r="O568" t="str">
            <v>Yes</v>
          </cell>
          <cell r="P568">
            <v>63.9</v>
          </cell>
        </row>
        <row r="569">
          <cell r="A569" t="str">
            <v>S1567</v>
          </cell>
          <cell r="D569">
            <v>4.7</v>
          </cell>
          <cell r="O569" t="str">
            <v>Yes</v>
          </cell>
          <cell r="P569">
            <v>93.1</v>
          </cell>
        </row>
        <row r="570">
          <cell r="A570" t="str">
            <v>S1568</v>
          </cell>
          <cell r="D570">
            <v>4.0999999999999996</v>
          </cell>
          <cell r="O570" t="str">
            <v>Yes</v>
          </cell>
          <cell r="P570">
            <v>89.8</v>
          </cell>
        </row>
        <row r="571">
          <cell r="A571" t="str">
            <v>S1569</v>
          </cell>
          <cell r="D571">
            <v>6.3</v>
          </cell>
          <cell r="O571" t="str">
            <v>Yes</v>
          </cell>
          <cell r="P571">
            <v>100</v>
          </cell>
        </row>
        <row r="572">
          <cell r="A572" t="str">
            <v>S1570</v>
          </cell>
          <cell r="D572">
            <v>3.2</v>
          </cell>
          <cell r="O572" t="str">
            <v>Yes</v>
          </cell>
          <cell r="P572">
            <v>61.8</v>
          </cell>
        </row>
        <row r="573">
          <cell r="A573" t="str">
            <v>S1571</v>
          </cell>
          <cell r="D573">
            <v>3</v>
          </cell>
          <cell r="O573" t="str">
            <v>Yes</v>
          </cell>
          <cell r="P573">
            <v>51.5</v>
          </cell>
        </row>
        <row r="574">
          <cell r="A574" t="str">
            <v>S1572</v>
          </cell>
          <cell r="D574">
            <v>3.5</v>
          </cell>
          <cell r="O574" t="str">
            <v>No</v>
          </cell>
          <cell r="P574">
            <v>60.4</v>
          </cell>
        </row>
        <row r="575">
          <cell r="A575" t="str">
            <v>S1573</v>
          </cell>
          <cell r="D575">
            <v>3</v>
          </cell>
          <cell r="O575" t="str">
            <v>No</v>
          </cell>
          <cell r="P575">
            <v>67.2</v>
          </cell>
        </row>
        <row r="576">
          <cell r="A576" t="str">
            <v>S1574</v>
          </cell>
          <cell r="D576">
            <v>4.7</v>
          </cell>
          <cell r="O576" t="str">
            <v>No</v>
          </cell>
          <cell r="P576">
            <v>89.6</v>
          </cell>
        </row>
        <row r="577">
          <cell r="A577" t="str">
            <v>S1575</v>
          </cell>
          <cell r="D577">
            <v>1.1000000000000001</v>
          </cell>
          <cell r="O577" t="str">
            <v>Yes</v>
          </cell>
          <cell r="P577">
            <v>48.3</v>
          </cell>
        </row>
        <row r="578">
          <cell r="A578" t="str">
            <v>S1576</v>
          </cell>
          <cell r="D578">
            <v>1.9</v>
          </cell>
          <cell r="O578" t="str">
            <v>No</v>
          </cell>
          <cell r="P578">
            <v>61.7</v>
          </cell>
        </row>
        <row r="579">
          <cell r="A579" t="str">
            <v>S1577</v>
          </cell>
          <cell r="D579">
            <v>1.9</v>
          </cell>
          <cell r="O579" t="str">
            <v>Yes</v>
          </cell>
          <cell r="P579">
            <v>44.4</v>
          </cell>
        </row>
        <row r="580">
          <cell r="A580" t="str">
            <v>S1578</v>
          </cell>
          <cell r="D580">
            <v>4.9000000000000004</v>
          </cell>
          <cell r="O580" t="str">
            <v>No</v>
          </cell>
          <cell r="P580">
            <v>77.2</v>
          </cell>
        </row>
        <row r="581">
          <cell r="A581" t="str">
            <v>S1579</v>
          </cell>
          <cell r="D581">
            <v>6.1</v>
          </cell>
          <cell r="O581" t="str">
            <v>Yes</v>
          </cell>
          <cell r="P581">
            <v>100</v>
          </cell>
        </row>
        <row r="582">
          <cell r="A582" t="str">
            <v>S1580</v>
          </cell>
          <cell r="D582">
            <v>3.3</v>
          </cell>
          <cell r="O582" t="str">
            <v>No</v>
          </cell>
          <cell r="P582">
            <v>73</v>
          </cell>
        </row>
        <row r="583">
          <cell r="A583" t="str">
            <v>S1581</v>
          </cell>
          <cell r="D583">
            <v>3.2</v>
          </cell>
          <cell r="O583" t="str">
            <v>No</v>
          </cell>
          <cell r="P583">
            <v>68.5</v>
          </cell>
        </row>
        <row r="584">
          <cell r="A584" t="str">
            <v>S1582</v>
          </cell>
          <cell r="D584">
            <v>3.6</v>
          </cell>
          <cell r="O584" t="str">
            <v>No</v>
          </cell>
          <cell r="P584">
            <v>61</v>
          </cell>
        </row>
        <row r="585">
          <cell r="A585" t="str">
            <v>S1583</v>
          </cell>
          <cell r="D585">
            <v>5.2</v>
          </cell>
          <cell r="O585" t="str">
            <v>Yes</v>
          </cell>
          <cell r="P585">
            <v>70.5</v>
          </cell>
        </row>
        <row r="586">
          <cell r="A586" t="str">
            <v>S1584</v>
          </cell>
          <cell r="D586">
            <v>2.1</v>
          </cell>
          <cell r="O586" t="str">
            <v>No</v>
          </cell>
          <cell r="P586">
            <v>52.5</v>
          </cell>
        </row>
        <row r="587">
          <cell r="A587" t="str">
            <v>S1585</v>
          </cell>
          <cell r="D587">
            <v>3.9</v>
          </cell>
          <cell r="O587" t="str">
            <v>No</v>
          </cell>
          <cell r="P587">
            <v>62.8</v>
          </cell>
        </row>
        <row r="588">
          <cell r="A588" t="str">
            <v>S1586</v>
          </cell>
          <cell r="D588">
            <v>5</v>
          </cell>
          <cell r="O588" t="str">
            <v>Yes</v>
          </cell>
          <cell r="P588">
            <v>83.5</v>
          </cell>
        </row>
        <row r="589">
          <cell r="A589" t="str">
            <v>S1587</v>
          </cell>
          <cell r="D589">
            <v>4.3</v>
          </cell>
          <cell r="O589" t="str">
            <v>No</v>
          </cell>
          <cell r="P589">
            <v>71.400000000000006</v>
          </cell>
        </row>
        <row r="590">
          <cell r="A590" t="str">
            <v>S1588</v>
          </cell>
          <cell r="D590">
            <v>3.8</v>
          </cell>
          <cell r="O590" t="str">
            <v>No</v>
          </cell>
          <cell r="P590">
            <v>61.5</v>
          </cell>
        </row>
        <row r="591">
          <cell r="A591" t="str">
            <v>S1589</v>
          </cell>
          <cell r="D591">
            <v>5</v>
          </cell>
          <cell r="O591" t="str">
            <v>No</v>
          </cell>
          <cell r="P591">
            <v>75.400000000000006</v>
          </cell>
        </row>
        <row r="592">
          <cell r="A592" t="str">
            <v>S1590</v>
          </cell>
          <cell r="D592">
            <v>0</v>
          </cell>
          <cell r="O592" t="str">
            <v>No</v>
          </cell>
          <cell r="P592">
            <v>42</v>
          </cell>
        </row>
        <row r="593">
          <cell r="A593" t="str">
            <v>S1591</v>
          </cell>
          <cell r="D593">
            <v>4.5</v>
          </cell>
          <cell r="O593" t="str">
            <v>No</v>
          </cell>
          <cell r="P593">
            <v>64</v>
          </cell>
        </row>
        <row r="594">
          <cell r="A594" t="str">
            <v>S1592</v>
          </cell>
          <cell r="D594">
            <v>2.5</v>
          </cell>
          <cell r="O594" t="str">
            <v>No</v>
          </cell>
          <cell r="P594">
            <v>60.1</v>
          </cell>
        </row>
        <row r="595">
          <cell r="A595" t="str">
            <v>S1593</v>
          </cell>
          <cell r="D595">
            <v>0.8</v>
          </cell>
          <cell r="O595" t="str">
            <v>No</v>
          </cell>
          <cell r="P595">
            <v>34.700000000000003</v>
          </cell>
        </row>
        <row r="596">
          <cell r="A596" t="str">
            <v>S1594</v>
          </cell>
          <cell r="D596">
            <v>4.3</v>
          </cell>
          <cell r="O596" t="str">
            <v>No</v>
          </cell>
          <cell r="P596">
            <v>88</v>
          </cell>
        </row>
        <row r="597">
          <cell r="A597" t="str">
            <v>S1595</v>
          </cell>
          <cell r="D597">
            <v>5.6</v>
          </cell>
          <cell r="O597" t="str">
            <v>No</v>
          </cell>
          <cell r="P597">
            <v>100</v>
          </cell>
        </row>
        <row r="598">
          <cell r="A598" t="str">
            <v>S1596</v>
          </cell>
          <cell r="D598">
            <v>3.3</v>
          </cell>
          <cell r="O598" t="str">
            <v>No</v>
          </cell>
          <cell r="P598">
            <v>66.099999999999994</v>
          </cell>
        </row>
        <row r="599">
          <cell r="A599" t="str">
            <v>S1597</v>
          </cell>
          <cell r="D599">
            <v>4.9000000000000004</v>
          </cell>
          <cell r="O599" t="str">
            <v>No</v>
          </cell>
          <cell r="P599">
            <v>95.5</v>
          </cell>
        </row>
        <row r="600">
          <cell r="A600" t="str">
            <v>S1598</v>
          </cell>
          <cell r="D600">
            <v>5.9</v>
          </cell>
          <cell r="O600" t="str">
            <v>Yes</v>
          </cell>
          <cell r="P600">
            <v>86.4</v>
          </cell>
        </row>
        <row r="601">
          <cell r="A601" t="str">
            <v>S1599</v>
          </cell>
          <cell r="D601">
            <v>5.5</v>
          </cell>
          <cell r="O601" t="str">
            <v>No</v>
          </cell>
          <cell r="P601">
            <v>77.3</v>
          </cell>
        </row>
        <row r="602">
          <cell r="A602" t="str">
            <v>S1600</v>
          </cell>
          <cell r="D602">
            <v>6</v>
          </cell>
          <cell r="O602" t="str">
            <v>Yes</v>
          </cell>
          <cell r="P602">
            <v>90.2</v>
          </cell>
        </row>
        <row r="603">
          <cell r="A603" t="str">
            <v>S1601</v>
          </cell>
          <cell r="D603">
            <v>4.5999999999999996</v>
          </cell>
          <cell r="O603" t="str">
            <v>Yes</v>
          </cell>
          <cell r="P603">
            <v>80.2</v>
          </cell>
        </row>
        <row r="604">
          <cell r="A604" t="str">
            <v>S1602</v>
          </cell>
          <cell r="D604">
            <v>3.6</v>
          </cell>
          <cell r="O604" t="str">
            <v>Yes</v>
          </cell>
          <cell r="P604">
            <v>72.900000000000006</v>
          </cell>
        </row>
        <row r="605">
          <cell r="A605" t="str">
            <v>S1603</v>
          </cell>
          <cell r="D605">
            <v>1.1000000000000001</v>
          </cell>
          <cell r="O605" t="str">
            <v>No</v>
          </cell>
          <cell r="P605">
            <v>35.799999999999997</v>
          </cell>
        </row>
        <row r="606">
          <cell r="A606" t="str">
            <v>S1604</v>
          </cell>
          <cell r="D606">
            <v>3.1</v>
          </cell>
          <cell r="O606" t="str">
            <v>Yes</v>
          </cell>
          <cell r="P606">
            <v>72.8</v>
          </cell>
        </row>
        <row r="607">
          <cell r="A607" t="str">
            <v>S1605</v>
          </cell>
          <cell r="D607">
            <v>2.2000000000000002</v>
          </cell>
          <cell r="O607" t="str">
            <v>No</v>
          </cell>
          <cell r="P607">
            <v>67.599999999999994</v>
          </cell>
        </row>
        <row r="608">
          <cell r="A608" t="str">
            <v>S1606</v>
          </cell>
          <cell r="D608">
            <v>6.8</v>
          </cell>
          <cell r="O608" t="str">
            <v>No</v>
          </cell>
          <cell r="P608">
            <v>93.1</v>
          </cell>
        </row>
        <row r="609">
          <cell r="A609" t="str">
            <v>S1607</v>
          </cell>
          <cell r="D609">
            <v>3.2</v>
          </cell>
          <cell r="O609" t="str">
            <v>Yes</v>
          </cell>
          <cell r="P609">
            <v>57.5</v>
          </cell>
        </row>
        <row r="610">
          <cell r="A610" t="str">
            <v>S1608</v>
          </cell>
          <cell r="D610">
            <v>3.7</v>
          </cell>
          <cell r="O610" t="str">
            <v>Yes</v>
          </cell>
          <cell r="P610">
            <v>61.1</v>
          </cell>
        </row>
        <row r="611">
          <cell r="A611" t="str">
            <v>S1609</v>
          </cell>
          <cell r="D611">
            <v>4.3</v>
          </cell>
          <cell r="O611" t="str">
            <v>No</v>
          </cell>
          <cell r="P611">
            <v>77.400000000000006</v>
          </cell>
        </row>
        <row r="612">
          <cell r="A612" t="str">
            <v>S1610</v>
          </cell>
          <cell r="D612">
            <v>3.6</v>
          </cell>
          <cell r="O612" t="str">
            <v>No</v>
          </cell>
          <cell r="P612">
            <v>69.599999999999994</v>
          </cell>
        </row>
        <row r="613">
          <cell r="A613" t="str">
            <v>S1611</v>
          </cell>
          <cell r="D613">
            <v>6</v>
          </cell>
          <cell r="O613" t="str">
            <v>No</v>
          </cell>
          <cell r="P613">
            <v>100</v>
          </cell>
        </row>
        <row r="614">
          <cell r="A614" t="str">
            <v>S1612</v>
          </cell>
          <cell r="D614">
            <v>2.6</v>
          </cell>
          <cell r="O614" t="str">
            <v>No</v>
          </cell>
          <cell r="P614">
            <v>69.3</v>
          </cell>
        </row>
        <row r="615">
          <cell r="A615" t="str">
            <v>S1613</v>
          </cell>
          <cell r="D615">
            <v>3.8</v>
          </cell>
          <cell r="O615" t="str">
            <v>No</v>
          </cell>
          <cell r="P615">
            <v>85.7</v>
          </cell>
        </row>
        <row r="616">
          <cell r="A616" t="str">
            <v>S1614</v>
          </cell>
          <cell r="D616">
            <v>2.4</v>
          </cell>
          <cell r="O616" t="str">
            <v>No</v>
          </cell>
          <cell r="P616">
            <v>53.9</v>
          </cell>
        </row>
        <row r="617">
          <cell r="A617" t="str">
            <v>S1615</v>
          </cell>
          <cell r="D617">
            <v>1.5</v>
          </cell>
          <cell r="O617" t="str">
            <v>No</v>
          </cell>
          <cell r="P617">
            <v>43.7</v>
          </cell>
        </row>
        <row r="618">
          <cell r="A618" t="str">
            <v>S1616</v>
          </cell>
          <cell r="D618">
            <v>2.6</v>
          </cell>
          <cell r="O618" t="str">
            <v>No</v>
          </cell>
          <cell r="P618">
            <v>79.3</v>
          </cell>
        </row>
        <row r="619">
          <cell r="A619" t="str">
            <v>S1617</v>
          </cell>
          <cell r="D619">
            <v>3.4</v>
          </cell>
          <cell r="O619" t="str">
            <v>No</v>
          </cell>
          <cell r="P619">
            <v>71.3</v>
          </cell>
        </row>
        <row r="620">
          <cell r="A620" t="str">
            <v>S1618</v>
          </cell>
          <cell r="D620">
            <v>2.9</v>
          </cell>
          <cell r="O620" t="str">
            <v>Yes</v>
          </cell>
          <cell r="P620">
            <v>61.4</v>
          </cell>
        </row>
        <row r="621">
          <cell r="A621" t="str">
            <v>S1619</v>
          </cell>
          <cell r="D621">
            <v>2.5</v>
          </cell>
          <cell r="O621" t="str">
            <v>No</v>
          </cell>
          <cell r="P621">
            <v>45.1</v>
          </cell>
        </row>
        <row r="622">
          <cell r="A622" t="str">
            <v>S1620</v>
          </cell>
          <cell r="D622">
            <v>1.4</v>
          </cell>
          <cell r="O622" t="str">
            <v>No</v>
          </cell>
          <cell r="P622">
            <v>39.799999999999997</v>
          </cell>
        </row>
        <row r="623">
          <cell r="A623" t="str">
            <v>S1621</v>
          </cell>
          <cell r="D623">
            <v>3.4</v>
          </cell>
          <cell r="O623" t="str">
            <v>No</v>
          </cell>
          <cell r="P623">
            <v>70.7</v>
          </cell>
        </row>
        <row r="624">
          <cell r="A624" t="str">
            <v>S1622</v>
          </cell>
          <cell r="D624">
            <v>1.2</v>
          </cell>
          <cell r="O624" t="str">
            <v>Yes</v>
          </cell>
          <cell r="P624">
            <v>35.6</v>
          </cell>
        </row>
        <row r="625">
          <cell r="A625" t="str">
            <v>S1623</v>
          </cell>
          <cell r="D625">
            <v>4.5999999999999996</v>
          </cell>
          <cell r="O625" t="str">
            <v>No</v>
          </cell>
          <cell r="P625">
            <v>93</v>
          </cell>
        </row>
        <row r="626">
          <cell r="A626" t="str">
            <v>S1624</v>
          </cell>
          <cell r="D626">
            <v>3.6</v>
          </cell>
          <cell r="O626" t="str">
            <v>Yes</v>
          </cell>
          <cell r="P626">
            <v>83.2</v>
          </cell>
        </row>
        <row r="627">
          <cell r="A627" t="str">
            <v>S1625</v>
          </cell>
          <cell r="D627">
            <v>1.3</v>
          </cell>
          <cell r="O627" t="str">
            <v>Yes</v>
          </cell>
          <cell r="P627">
            <v>46.6</v>
          </cell>
        </row>
        <row r="628">
          <cell r="A628" t="str">
            <v>S1626</v>
          </cell>
          <cell r="D628">
            <v>3</v>
          </cell>
          <cell r="O628" t="str">
            <v>Yes</v>
          </cell>
          <cell r="P628">
            <v>70.8</v>
          </cell>
        </row>
        <row r="629">
          <cell r="A629" t="str">
            <v>S1627</v>
          </cell>
          <cell r="D629">
            <v>2.4</v>
          </cell>
          <cell r="O629" t="str">
            <v>No</v>
          </cell>
          <cell r="P629">
            <v>78.3</v>
          </cell>
        </row>
        <row r="630">
          <cell r="A630" t="str">
            <v>S1628</v>
          </cell>
          <cell r="D630">
            <v>4</v>
          </cell>
          <cell r="O630" t="str">
            <v>Yes</v>
          </cell>
          <cell r="P630">
            <v>70.7</v>
          </cell>
        </row>
        <row r="631">
          <cell r="A631" t="str">
            <v>S1629</v>
          </cell>
          <cell r="D631">
            <v>5.5</v>
          </cell>
          <cell r="O631" t="str">
            <v>No</v>
          </cell>
          <cell r="P631">
            <v>82.6</v>
          </cell>
        </row>
        <row r="632">
          <cell r="A632" t="str">
            <v>S1630</v>
          </cell>
          <cell r="D632">
            <v>0.7</v>
          </cell>
          <cell r="O632" t="str">
            <v>Yes</v>
          </cell>
          <cell r="P632">
            <v>50.3</v>
          </cell>
        </row>
        <row r="633">
          <cell r="A633" t="str">
            <v>S1631</v>
          </cell>
          <cell r="D633">
            <v>3.7</v>
          </cell>
          <cell r="O633" t="str">
            <v>No</v>
          </cell>
          <cell r="P633">
            <v>80.900000000000006</v>
          </cell>
        </row>
        <row r="634">
          <cell r="A634" t="str">
            <v>S1632</v>
          </cell>
          <cell r="D634">
            <v>3.3</v>
          </cell>
          <cell r="O634" t="str">
            <v>Yes</v>
          </cell>
          <cell r="P634">
            <v>75.400000000000006</v>
          </cell>
        </row>
        <row r="635">
          <cell r="A635" t="str">
            <v>S1633</v>
          </cell>
          <cell r="D635">
            <v>4.5</v>
          </cell>
          <cell r="O635" t="str">
            <v>Yes</v>
          </cell>
          <cell r="P635">
            <v>83.7</v>
          </cell>
        </row>
        <row r="636">
          <cell r="A636" t="str">
            <v>S1634</v>
          </cell>
          <cell r="D636">
            <v>3.8</v>
          </cell>
          <cell r="O636" t="str">
            <v>No</v>
          </cell>
          <cell r="P636">
            <v>76.8</v>
          </cell>
        </row>
        <row r="637">
          <cell r="A637" t="str">
            <v>S1635</v>
          </cell>
          <cell r="D637">
            <v>2.4</v>
          </cell>
          <cell r="O637" t="str">
            <v>No</v>
          </cell>
          <cell r="P637">
            <v>45.8</v>
          </cell>
        </row>
        <row r="638">
          <cell r="A638" t="str">
            <v>S1636</v>
          </cell>
          <cell r="D638">
            <v>3</v>
          </cell>
          <cell r="O638" t="str">
            <v>Yes</v>
          </cell>
          <cell r="P638">
            <v>58.4</v>
          </cell>
        </row>
        <row r="639">
          <cell r="A639" t="str">
            <v>S1637</v>
          </cell>
          <cell r="D639">
            <v>2.2999999999999998</v>
          </cell>
          <cell r="O639" t="str">
            <v>Yes</v>
          </cell>
          <cell r="P639">
            <v>70.3</v>
          </cell>
        </row>
        <row r="640">
          <cell r="A640" t="str">
            <v>S1638</v>
          </cell>
          <cell r="D640">
            <v>5.0999999999999996</v>
          </cell>
          <cell r="O640" t="str">
            <v>Yes</v>
          </cell>
          <cell r="P640">
            <v>99.4</v>
          </cell>
        </row>
        <row r="641">
          <cell r="A641" t="str">
            <v>S1639</v>
          </cell>
          <cell r="D641">
            <v>3.5</v>
          </cell>
          <cell r="O641" t="str">
            <v>No</v>
          </cell>
          <cell r="P641">
            <v>62.9</v>
          </cell>
        </row>
        <row r="642">
          <cell r="A642" t="str">
            <v>S1640</v>
          </cell>
          <cell r="D642">
            <v>6.4</v>
          </cell>
          <cell r="O642" t="str">
            <v>No</v>
          </cell>
          <cell r="P642">
            <v>98</v>
          </cell>
        </row>
        <row r="643">
          <cell r="A643" t="str">
            <v>S1641</v>
          </cell>
          <cell r="D643">
            <v>3.4</v>
          </cell>
          <cell r="O643" t="str">
            <v>No</v>
          </cell>
          <cell r="P643">
            <v>74.7</v>
          </cell>
        </row>
        <row r="644">
          <cell r="A644" t="str">
            <v>S1642</v>
          </cell>
          <cell r="D644">
            <v>2.4</v>
          </cell>
          <cell r="O644" t="str">
            <v>Yes</v>
          </cell>
          <cell r="P644">
            <v>50.4</v>
          </cell>
        </row>
        <row r="645">
          <cell r="A645" t="str">
            <v>S1643</v>
          </cell>
          <cell r="D645">
            <v>1.2</v>
          </cell>
          <cell r="O645" t="str">
            <v>No</v>
          </cell>
          <cell r="P645">
            <v>49.4</v>
          </cell>
        </row>
        <row r="646">
          <cell r="A646" t="str">
            <v>S1644</v>
          </cell>
          <cell r="D646">
            <v>0.8</v>
          </cell>
          <cell r="O646" t="str">
            <v>Yes</v>
          </cell>
          <cell r="P646">
            <v>35.299999999999997</v>
          </cell>
        </row>
        <row r="647">
          <cell r="A647" t="str">
            <v>S1645</v>
          </cell>
          <cell r="D647">
            <v>1.1000000000000001</v>
          </cell>
          <cell r="O647" t="str">
            <v>Yes</v>
          </cell>
          <cell r="P647">
            <v>46.3</v>
          </cell>
        </row>
        <row r="648">
          <cell r="A648" t="str">
            <v>S1646</v>
          </cell>
          <cell r="D648">
            <v>3.9</v>
          </cell>
          <cell r="O648" t="str">
            <v>No</v>
          </cell>
          <cell r="P648">
            <v>68.400000000000006</v>
          </cell>
        </row>
        <row r="649">
          <cell r="A649" t="str">
            <v>S1647</v>
          </cell>
          <cell r="D649">
            <v>4.3</v>
          </cell>
          <cell r="O649" t="str">
            <v>No</v>
          </cell>
          <cell r="P649">
            <v>84.2</v>
          </cell>
        </row>
        <row r="650">
          <cell r="A650" t="str">
            <v>S1648</v>
          </cell>
          <cell r="D650">
            <v>1.1000000000000001</v>
          </cell>
          <cell r="O650" t="str">
            <v>Yes</v>
          </cell>
          <cell r="P650">
            <v>54.6</v>
          </cell>
        </row>
        <row r="651">
          <cell r="A651" t="str">
            <v>S1649</v>
          </cell>
          <cell r="D651">
            <v>4.8</v>
          </cell>
          <cell r="O651" t="str">
            <v>No</v>
          </cell>
          <cell r="P651">
            <v>88</v>
          </cell>
        </row>
        <row r="652">
          <cell r="A652" t="str">
            <v>S1650</v>
          </cell>
          <cell r="D652">
            <v>2.8</v>
          </cell>
          <cell r="O652" t="str">
            <v>No</v>
          </cell>
          <cell r="P652">
            <v>61.5</v>
          </cell>
        </row>
        <row r="653">
          <cell r="A653" t="str">
            <v>S1651</v>
          </cell>
          <cell r="D653">
            <v>3.7</v>
          </cell>
          <cell r="O653" t="str">
            <v>No</v>
          </cell>
          <cell r="P653">
            <v>75.7</v>
          </cell>
        </row>
        <row r="654">
          <cell r="A654" t="str">
            <v>S1652</v>
          </cell>
          <cell r="D654">
            <v>5.9</v>
          </cell>
          <cell r="O654" t="str">
            <v>No</v>
          </cell>
          <cell r="P654">
            <v>100</v>
          </cell>
        </row>
        <row r="655">
          <cell r="A655" t="str">
            <v>S1653</v>
          </cell>
          <cell r="D655">
            <v>4.8</v>
          </cell>
          <cell r="O655" t="str">
            <v>No</v>
          </cell>
          <cell r="P655">
            <v>82.6</v>
          </cell>
        </row>
        <row r="656">
          <cell r="A656" t="str">
            <v>S1654</v>
          </cell>
          <cell r="D656">
            <v>3.1</v>
          </cell>
          <cell r="O656" t="str">
            <v>No</v>
          </cell>
          <cell r="P656">
            <v>71.5</v>
          </cell>
        </row>
        <row r="657">
          <cell r="A657" t="str">
            <v>S1655</v>
          </cell>
          <cell r="D657">
            <v>2.2000000000000002</v>
          </cell>
          <cell r="O657" t="str">
            <v>No</v>
          </cell>
          <cell r="P657">
            <v>57.6</v>
          </cell>
        </row>
        <row r="658">
          <cell r="A658" t="str">
            <v>S1656</v>
          </cell>
          <cell r="D658">
            <v>0.3</v>
          </cell>
          <cell r="O658" t="str">
            <v>No</v>
          </cell>
          <cell r="P658">
            <v>36.1</v>
          </cell>
        </row>
        <row r="659">
          <cell r="A659" t="str">
            <v>S1657</v>
          </cell>
          <cell r="D659">
            <v>2.4</v>
          </cell>
          <cell r="O659" t="str">
            <v>Yes</v>
          </cell>
          <cell r="P659">
            <v>67.400000000000006</v>
          </cell>
        </row>
        <row r="660">
          <cell r="A660" t="str">
            <v>S1658</v>
          </cell>
          <cell r="D660">
            <v>3.2</v>
          </cell>
          <cell r="O660" t="str">
            <v>No</v>
          </cell>
          <cell r="P660">
            <v>74.8</v>
          </cell>
        </row>
        <row r="661">
          <cell r="A661" t="str">
            <v>S1659</v>
          </cell>
          <cell r="D661">
            <v>2</v>
          </cell>
          <cell r="O661" t="str">
            <v>Yes</v>
          </cell>
          <cell r="P661">
            <v>73.599999999999994</v>
          </cell>
        </row>
        <row r="662">
          <cell r="A662" t="str">
            <v>S1660</v>
          </cell>
          <cell r="D662">
            <v>3.3</v>
          </cell>
          <cell r="O662" t="str">
            <v>Yes</v>
          </cell>
          <cell r="P662">
            <v>79.5</v>
          </cell>
        </row>
        <row r="663">
          <cell r="A663" t="str">
            <v>S1661</v>
          </cell>
          <cell r="D663">
            <v>3.6</v>
          </cell>
          <cell r="O663" t="str">
            <v>No</v>
          </cell>
          <cell r="P663">
            <v>62.5</v>
          </cell>
        </row>
        <row r="664">
          <cell r="A664" t="str">
            <v>S1662</v>
          </cell>
          <cell r="D664">
            <v>3.2</v>
          </cell>
          <cell r="O664" t="str">
            <v>Yes</v>
          </cell>
          <cell r="P664">
            <v>76.3</v>
          </cell>
        </row>
        <row r="665">
          <cell r="A665" t="str">
            <v>S1663</v>
          </cell>
          <cell r="D665">
            <v>2.5</v>
          </cell>
          <cell r="O665" t="str">
            <v>No</v>
          </cell>
          <cell r="P665">
            <v>75.599999999999994</v>
          </cell>
        </row>
        <row r="666">
          <cell r="A666" t="str">
            <v>S1664</v>
          </cell>
          <cell r="D666">
            <v>3.8</v>
          </cell>
          <cell r="O666" t="str">
            <v>No</v>
          </cell>
          <cell r="P666">
            <v>64.400000000000006</v>
          </cell>
        </row>
        <row r="667">
          <cell r="A667" t="str">
            <v>S1665</v>
          </cell>
          <cell r="D667">
            <v>4.2</v>
          </cell>
          <cell r="O667" t="str">
            <v>No</v>
          </cell>
          <cell r="P667">
            <v>75.3</v>
          </cell>
        </row>
        <row r="668">
          <cell r="A668" t="str">
            <v>S1666</v>
          </cell>
          <cell r="D668">
            <v>1.9</v>
          </cell>
          <cell r="O668" t="str">
            <v>Yes</v>
          </cell>
          <cell r="P668">
            <v>50.4</v>
          </cell>
        </row>
        <row r="669">
          <cell r="A669" t="str">
            <v>S1667</v>
          </cell>
          <cell r="D669">
            <v>5.6</v>
          </cell>
          <cell r="O669" t="str">
            <v>Yes</v>
          </cell>
          <cell r="P669">
            <v>100</v>
          </cell>
        </row>
        <row r="670">
          <cell r="A670" t="str">
            <v>S1668</v>
          </cell>
          <cell r="D670">
            <v>3.4</v>
          </cell>
          <cell r="O670" t="str">
            <v>No</v>
          </cell>
          <cell r="P670">
            <v>76.400000000000006</v>
          </cell>
        </row>
        <row r="671">
          <cell r="A671" t="str">
            <v>S1669</v>
          </cell>
          <cell r="D671">
            <v>3.5</v>
          </cell>
          <cell r="O671" t="str">
            <v>No</v>
          </cell>
          <cell r="P671">
            <v>69.900000000000006</v>
          </cell>
        </row>
        <row r="672">
          <cell r="A672" t="str">
            <v>S1670</v>
          </cell>
          <cell r="D672">
            <v>4.5999999999999996</v>
          </cell>
          <cell r="O672" t="str">
            <v>Yes</v>
          </cell>
          <cell r="P672">
            <v>88.9</v>
          </cell>
        </row>
        <row r="673">
          <cell r="A673" t="str">
            <v>S1671</v>
          </cell>
          <cell r="D673">
            <v>3.8</v>
          </cell>
          <cell r="O673" t="str">
            <v>Yes</v>
          </cell>
          <cell r="P673">
            <v>70.400000000000006</v>
          </cell>
        </row>
        <row r="674">
          <cell r="A674" t="str">
            <v>S1672</v>
          </cell>
          <cell r="D674">
            <v>4.9000000000000004</v>
          </cell>
          <cell r="O674" t="str">
            <v>No</v>
          </cell>
          <cell r="P674">
            <v>69.400000000000006</v>
          </cell>
        </row>
        <row r="675">
          <cell r="A675" t="str">
            <v>S1673</v>
          </cell>
          <cell r="D675">
            <v>3.9</v>
          </cell>
          <cell r="O675" t="str">
            <v>Yes</v>
          </cell>
          <cell r="P675">
            <v>84.9</v>
          </cell>
        </row>
        <row r="676">
          <cell r="A676" t="str">
            <v>S1674</v>
          </cell>
          <cell r="D676">
            <v>2.6</v>
          </cell>
          <cell r="O676" t="str">
            <v>No</v>
          </cell>
          <cell r="P676">
            <v>63.6</v>
          </cell>
        </row>
        <row r="677">
          <cell r="A677" t="str">
            <v>S1675</v>
          </cell>
          <cell r="D677">
            <v>4</v>
          </cell>
          <cell r="O677" t="str">
            <v>No</v>
          </cell>
          <cell r="P677">
            <v>82.2</v>
          </cell>
        </row>
        <row r="678">
          <cell r="A678" t="str">
            <v>S1676</v>
          </cell>
          <cell r="D678">
            <v>1.8</v>
          </cell>
          <cell r="O678" t="str">
            <v>No</v>
          </cell>
          <cell r="P678">
            <v>37.4</v>
          </cell>
        </row>
        <row r="679">
          <cell r="A679" t="str">
            <v>S1677</v>
          </cell>
          <cell r="D679">
            <v>3.7</v>
          </cell>
          <cell r="O679" t="str">
            <v>No</v>
          </cell>
          <cell r="P679">
            <v>73.8</v>
          </cell>
        </row>
        <row r="680">
          <cell r="A680" t="str">
            <v>S1678</v>
          </cell>
          <cell r="D680">
            <v>3.5</v>
          </cell>
          <cell r="O680" t="str">
            <v>Yes</v>
          </cell>
          <cell r="P680">
            <v>53.4</v>
          </cell>
        </row>
        <row r="681">
          <cell r="A681" t="str">
            <v>S1679</v>
          </cell>
          <cell r="D681">
            <v>3.2</v>
          </cell>
          <cell r="O681" t="str">
            <v>No</v>
          </cell>
          <cell r="P681">
            <v>64.2</v>
          </cell>
        </row>
        <row r="682">
          <cell r="A682" t="str">
            <v>S1680</v>
          </cell>
          <cell r="D682">
            <v>3.3</v>
          </cell>
          <cell r="O682" t="str">
            <v>No</v>
          </cell>
          <cell r="P682">
            <v>70.400000000000006</v>
          </cell>
        </row>
        <row r="683">
          <cell r="A683" t="str">
            <v>S1681</v>
          </cell>
          <cell r="D683">
            <v>0.7</v>
          </cell>
          <cell r="O683" t="str">
            <v>No</v>
          </cell>
          <cell r="P683">
            <v>51.5</v>
          </cell>
        </row>
        <row r="684">
          <cell r="A684" t="str">
            <v>S1682</v>
          </cell>
          <cell r="D684">
            <v>2.7</v>
          </cell>
          <cell r="O684" t="str">
            <v>No</v>
          </cell>
          <cell r="P684">
            <v>53.4</v>
          </cell>
        </row>
        <row r="685">
          <cell r="A685" t="str">
            <v>S1683</v>
          </cell>
          <cell r="D685">
            <v>3.6</v>
          </cell>
          <cell r="O685" t="str">
            <v>No</v>
          </cell>
          <cell r="P685">
            <v>77.2</v>
          </cell>
        </row>
        <row r="686">
          <cell r="A686" t="str">
            <v>S1684</v>
          </cell>
          <cell r="D686">
            <v>3.7</v>
          </cell>
          <cell r="O686" t="str">
            <v>Yes</v>
          </cell>
          <cell r="P686">
            <v>59.8</v>
          </cell>
        </row>
        <row r="687">
          <cell r="A687" t="str">
            <v>S1685</v>
          </cell>
          <cell r="D687">
            <v>2</v>
          </cell>
          <cell r="O687" t="str">
            <v>No</v>
          </cell>
          <cell r="P687">
            <v>55.4</v>
          </cell>
        </row>
        <row r="688">
          <cell r="A688" t="str">
            <v>S1686</v>
          </cell>
          <cell r="D688">
            <v>5.4</v>
          </cell>
          <cell r="O688" t="str">
            <v>No</v>
          </cell>
          <cell r="P688">
            <v>69.900000000000006</v>
          </cell>
        </row>
        <row r="689">
          <cell r="A689" t="str">
            <v>S1687</v>
          </cell>
          <cell r="D689">
            <v>2.2000000000000002</v>
          </cell>
          <cell r="O689" t="str">
            <v>No</v>
          </cell>
          <cell r="P689">
            <v>71.599999999999994</v>
          </cell>
        </row>
        <row r="690">
          <cell r="A690" t="str">
            <v>S1688</v>
          </cell>
          <cell r="D690">
            <v>5</v>
          </cell>
          <cell r="O690" t="str">
            <v>No</v>
          </cell>
          <cell r="P690">
            <v>92.9</v>
          </cell>
        </row>
        <row r="691">
          <cell r="A691" t="str">
            <v>S1689</v>
          </cell>
          <cell r="D691">
            <v>4.0999999999999996</v>
          </cell>
          <cell r="O691" t="str">
            <v>No</v>
          </cell>
          <cell r="P691">
            <v>72.400000000000006</v>
          </cell>
        </row>
        <row r="692">
          <cell r="A692" t="str">
            <v>S1690</v>
          </cell>
          <cell r="D692">
            <v>2.5</v>
          </cell>
          <cell r="O692" t="str">
            <v>No</v>
          </cell>
          <cell r="P692">
            <v>70.5</v>
          </cell>
        </row>
        <row r="693">
          <cell r="A693" t="str">
            <v>S1691</v>
          </cell>
          <cell r="D693">
            <v>6.2</v>
          </cell>
          <cell r="O693" t="str">
            <v>No</v>
          </cell>
          <cell r="P693">
            <v>100</v>
          </cell>
        </row>
        <row r="694">
          <cell r="A694" t="str">
            <v>S1692</v>
          </cell>
          <cell r="D694">
            <v>1.7</v>
          </cell>
          <cell r="O694" t="str">
            <v>Yes</v>
          </cell>
          <cell r="P694">
            <v>37.4</v>
          </cell>
        </row>
        <row r="695">
          <cell r="A695" t="str">
            <v>S1693</v>
          </cell>
          <cell r="D695">
            <v>4.9000000000000004</v>
          </cell>
          <cell r="O695" t="str">
            <v>No</v>
          </cell>
          <cell r="P695">
            <v>88.7</v>
          </cell>
        </row>
        <row r="696">
          <cell r="A696" t="str">
            <v>S1694</v>
          </cell>
          <cell r="D696">
            <v>5</v>
          </cell>
          <cell r="O696" t="str">
            <v>No</v>
          </cell>
          <cell r="P696">
            <v>88.6</v>
          </cell>
        </row>
        <row r="697">
          <cell r="A697" t="str">
            <v>S1695</v>
          </cell>
          <cell r="D697">
            <v>2.5</v>
          </cell>
          <cell r="O697" t="str">
            <v>No</v>
          </cell>
          <cell r="P697">
            <v>68.5</v>
          </cell>
        </row>
        <row r="698">
          <cell r="A698" t="str">
            <v>S1696</v>
          </cell>
          <cell r="D698">
            <v>5.6</v>
          </cell>
          <cell r="O698" t="str">
            <v>No</v>
          </cell>
          <cell r="P698">
            <v>100</v>
          </cell>
        </row>
        <row r="699">
          <cell r="A699" t="str">
            <v>S1697</v>
          </cell>
          <cell r="D699">
            <v>3.1</v>
          </cell>
          <cell r="O699" t="str">
            <v>No</v>
          </cell>
          <cell r="P699">
            <v>66.900000000000006</v>
          </cell>
        </row>
        <row r="700">
          <cell r="A700" t="str">
            <v>S1698</v>
          </cell>
          <cell r="D700">
            <v>3.9</v>
          </cell>
          <cell r="O700" t="str">
            <v>No</v>
          </cell>
          <cell r="P700">
            <v>71.5</v>
          </cell>
        </row>
        <row r="701">
          <cell r="A701" t="str">
            <v>S1699</v>
          </cell>
          <cell r="D701">
            <v>3.9</v>
          </cell>
          <cell r="O701" t="str">
            <v>No</v>
          </cell>
          <cell r="P701">
            <v>77.8</v>
          </cell>
        </row>
        <row r="702">
          <cell r="A702" t="str">
            <v>S1700</v>
          </cell>
          <cell r="D702">
            <v>3.3</v>
          </cell>
          <cell r="O702" t="str">
            <v>Yes</v>
          </cell>
          <cell r="P702">
            <v>67.7</v>
          </cell>
        </row>
        <row r="703">
          <cell r="A703" t="str">
            <v>S1701</v>
          </cell>
          <cell r="D703">
            <v>4.7</v>
          </cell>
          <cell r="O703" t="str">
            <v>Yes</v>
          </cell>
          <cell r="P703">
            <v>96.4</v>
          </cell>
        </row>
        <row r="704">
          <cell r="A704" t="str">
            <v>S1702</v>
          </cell>
          <cell r="D704">
            <v>4.7</v>
          </cell>
          <cell r="O704" t="str">
            <v>No</v>
          </cell>
          <cell r="P704">
            <v>83.1</v>
          </cell>
        </row>
        <row r="705">
          <cell r="A705" t="str">
            <v>S1703</v>
          </cell>
          <cell r="D705">
            <v>0.9</v>
          </cell>
          <cell r="O705" t="str">
            <v>No</v>
          </cell>
          <cell r="P705">
            <v>37.9</v>
          </cell>
        </row>
        <row r="706">
          <cell r="A706" t="str">
            <v>S1704</v>
          </cell>
          <cell r="D706">
            <v>5.5</v>
          </cell>
          <cell r="O706" t="str">
            <v>Yes</v>
          </cell>
          <cell r="P706">
            <v>76.3</v>
          </cell>
        </row>
        <row r="707">
          <cell r="A707" t="str">
            <v>S1705</v>
          </cell>
          <cell r="D707">
            <v>1</v>
          </cell>
          <cell r="O707" t="str">
            <v>Yes</v>
          </cell>
          <cell r="P707">
            <v>52.6</v>
          </cell>
        </row>
        <row r="708">
          <cell r="A708" t="str">
            <v>S1706</v>
          </cell>
          <cell r="D708">
            <v>5</v>
          </cell>
          <cell r="O708" t="str">
            <v>No</v>
          </cell>
          <cell r="P708">
            <v>83.6</v>
          </cell>
        </row>
        <row r="709">
          <cell r="A709" t="str">
            <v>S1707</v>
          </cell>
          <cell r="D709">
            <v>5.2</v>
          </cell>
          <cell r="O709" t="str">
            <v>No</v>
          </cell>
          <cell r="P709">
            <v>92</v>
          </cell>
        </row>
        <row r="710">
          <cell r="A710" t="str">
            <v>S1708</v>
          </cell>
          <cell r="D710">
            <v>1.9</v>
          </cell>
          <cell r="O710" t="str">
            <v>No</v>
          </cell>
          <cell r="P710">
            <v>53.2</v>
          </cell>
        </row>
        <row r="711">
          <cell r="A711" t="str">
            <v>S1709</v>
          </cell>
          <cell r="D711">
            <v>2.9</v>
          </cell>
          <cell r="O711" t="str">
            <v>Yes</v>
          </cell>
          <cell r="P711">
            <v>56.4</v>
          </cell>
        </row>
        <row r="712">
          <cell r="A712" t="str">
            <v>S1710</v>
          </cell>
          <cell r="D712">
            <v>1.8</v>
          </cell>
          <cell r="O712" t="str">
            <v>No</v>
          </cell>
          <cell r="P712">
            <v>58.1</v>
          </cell>
        </row>
        <row r="713">
          <cell r="A713" t="str">
            <v>S1711</v>
          </cell>
          <cell r="D713">
            <v>3.2</v>
          </cell>
          <cell r="O713" t="str">
            <v>No</v>
          </cell>
          <cell r="P713">
            <v>70.900000000000006</v>
          </cell>
        </row>
        <row r="714">
          <cell r="A714" t="str">
            <v>S1712</v>
          </cell>
          <cell r="D714">
            <v>3</v>
          </cell>
          <cell r="O714" t="str">
            <v>No</v>
          </cell>
          <cell r="P714">
            <v>98.7</v>
          </cell>
        </row>
        <row r="715">
          <cell r="A715" t="str">
            <v>S1713</v>
          </cell>
          <cell r="D715">
            <v>4.7</v>
          </cell>
          <cell r="O715" t="str">
            <v>No</v>
          </cell>
          <cell r="P715">
            <v>83.3</v>
          </cell>
        </row>
        <row r="716">
          <cell r="A716" t="str">
            <v>S1714</v>
          </cell>
          <cell r="D716">
            <v>5.5</v>
          </cell>
          <cell r="O716" t="str">
            <v>Yes</v>
          </cell>
          <cell r="P716">
            <v>80.599999999999994</v>
          </cell>
        </row>
        <row r="717">
          <cell r="A717" t="str">
            <v>S1715</v>
          </cell>
          <cell r="D717">
            <v>5.6</v>
          </cell>
          <cell r="O717" t="str">
            <v>No</v>
          </cell>
          <cell r="P717">
            <v>91.3</v>
          </cell>
        </row>
        <row r="718">
          <cell r="A718" t="str">
            <v>S1716</v>
          </cell>
          <cell r="D718">
            <v>2.7</v>
          </cell>
          <cell r="O718" t="str">
            <v>Yes</v>
          </cell>
          <cell r="P718">
            <v>63.5</v>
          </cell>
        </row>
        <row r="719">
          <cell r="A719" t="str">
            <v>S1717</v>
          </cell>
          <cell r="D719">
            <v>3.2</v>
          </cell>
          <cell r="O719" t="str">
            <v>Yes</v>
          </cell>
          <cell r="P719">
            <v>66.3</v>
          </cell>
        </row>
        <row r="720">
          <cell r="A720" t="str">
            <v>S1718</v>
          </cell>
          <cell r="D720">
            <v>1</v>
          </cell>
          <cell r="O720" t="str">
            <v>No</v>
          </cell>
          <cell r="P720">
            <v>49.9</v>
          </cell>
        </row>
        <row r="721">
          <cell r="A721" t="str">
            <v>S1719</v>
          </cell>
          <cell r="D721">
            <v>2.2999999999999998</v>
          </cell>
          <cell r="O721" t="str">
            <v>No</v>
          </cell>
          <cell r="P721">
            <v>68.900000000000006</v>
          </cell>
        </row>
        <row r="722">
          <cell r="A722" t="str">
            <v>S1720</v>
          </cell>
          <cell r="D722">
            <v>4.9000000000000004</v>
          </cell>
          <cell r="O722" t="str">
            <v>No</v>
          </cell>
          <cell r="P722">
            <v>94.2</v>
          </cell>
        </row>
        <row r="723">
          <cell r="A723" t="str">
            <v>S1721</v>
          </cell>
          <cell r="D723">
            <v>5.9</v>
          </cell>
          <cell r="O723" t="str">
            <v>No</v>
          </cell>
          <cell r="P723">
            <v>100</v>
          </cell>
        </row>
        <row r="724">
          <cell r="A724" t="str">
            <v>S1722</v>
          </cell>
          <cell r="D724">
            <v>1.6</v>
          </cell>
          <cell r="O724" t="str">
            <v>No</v>
          </cell>
          <cell r="P724">
            <v>58.6</v>
          </cell>
        </row>
        <row r="725">
          <cell r="A725" t="str">
            <v>S1723</v>
          </cell>
          <cell r="D725">
            <v>2.6</v>
          </cell>
          <cell r="O725" t="str">
            <v>No</v>
          </cell>
          <cell r="P725">
            <v>53.2</v>
          </cell>
        </row>
        <row r="726">
          <cell r="A726" t="str">
            <v>S1724</v>
          </cell>
          <cell r="D726">
            <v>3.5</v>
          </cell>
          <cell r="O726" t="str">
            <v>Yes</v>
          </cell>
          <cell r="P726">
            <v>70.5</v>
          </cell>
        </row>
        <row r="727">
          <cell r="A727" t="str">
            <v>S1725</v>
          </cell>
          <cell r="D727">
            <v>3.9</v>
          </cell>
          <cell r="O727" t="str">
            <v>No</v>
          </cell>
          <cell r="P727">
            <v>64</v>
          </cell>
        </row>
        <row r="728">
          <cell r="A728" t="str">
            <v>S1726</v>
          </cell>
          <cell r="D728">
            <v>2.2999999999999998</v>
          </cell>
          <cell r="O728" t="str">
            <v>Yes</v>
          </cell>
          <cell r="P728">
            <v>77.400000000000006</v>
          </cell>
        </row>
        <row r="729">
          <cell r="A729" t="str">
            <v>S1727</v>
          </cell>
          <cell r="D729">
            <v>4.0999999999999996</v>
          </cell>
          <cell r="O729" t="str">
            <v>No</v>
          </cell>
          <cell r="P729">
            <v>57.4</v>
          </cell>
        </row>
        <row r="730">
          <cell r="A730" t="str">
            <v>S1728</v>
          </cell>
          <cell r="D730">
            <v>2.8</v>
          </cell>
          <cell r="O730" t="str">
            <v>Yes</v>
          </cell>
          <cell r="P730">
            <v>59.9</v>
          </cell>
        </row>
        <row r="731">
          <cell r="A731" t="str">
            <v>S1729</v>
          </cell>
          <cell r="D731">
            <v>3.5</v>
          </cell>
          <cell r="O731" t="str">
            <v>No</v>
          </cell>
          <cell r="P731">
            <v>66.7</v>
          </cell>
        </row>
        <row r="732">
          <cell r="A732" t="str">
            <v>S1730</v>
          </cell>
          <cell r="D732">
            <v>4.3</v>
          </cell>
          <cell r="O732" t="str">
            <v>No</v>
          </cell>
          <cell r="P732">
            <v>58.4</v>
          </cell>
        </row>
        <row r="733">
          <cell r="A733" t="str">
            <v>S1731</v>
          </cell>
          <cell r="D733">
            <v>3.5</v>
          </cell>
          <cell r="O733" t="str">
            <v>No</v>
          </cell>
          <cell r="P733">
            <v>63.6</v>
          </cell>
        </row>
        <row r="734">
          <cell r="A734" t="str">
            <v>S1732</v>
          </cell>
          <cell r="D734">
            <v>2.8</v>
          </cell>
          <cell r="O734" t="str">
            <v>No</v>
          </cell>
          <cell r="P734">
            <v>62.6</v>
          </cell>
        </row>
        <row r="735">
          <cell r="A735" t="str">
            <v>S1733</v>
          </cell>
          <cell r="D735">
            <v>3.3</v>
          </cell>
          <cell r="O735" t="str">
            <v>No</v>
          </cell>
          <cell r="P735">
            <v>70.599999999999994</v>
          </cell>
        </row>
        <row r="736">
          <cell r="A736" t="str">
            <v>S1734</v>
          </cell>
          <cell r="D736">
            <v>3.4</v>
          </cell>
          <cell r="O736" t="str">
            <v>No</v>
          </cell>
          <cell r="P736">
            <v>75.2</v>
          </cell>
        </row>
        <row r="737">
          <cell r="A737" t="str">
            <v>S1735</v>
          </cell>
          <cell r="D737">
            <v>2.9</v>
          </cell>
          <cell r="O737" t="str">
            <v>No</v>
          </cell>
          <cell r="P737">
            <v>50.1</v>
          </cell>
        </row>
        <row r="738">
          <cell r="A738" t="str">
            <v>S1736</v>
          </cell>
          <cell r="D738">
            <v>3.1</v>
          </cell>
          <cell r="O738" t="str">
            <v>No</v>
          </cell>
          <cell r="P738">
            <v>72.8</v>
          </cell>
        </row>
        <row r="739">
          <cell r="A739" t="str">
            <v>S1737</v>
          </cell>
          <cell r="D739">
            <v>5.9</v>
          </cell>
          <cell r="O739" t="str">
            <v>Yes</v>
          </cell>
          <cell r="P739">
            <v>72.7</v>
          </cell>
        </row>
        <row r="740">
          <cell r="A740" t="str">
            <v>S1738</v>
          </cell>
          <cell r="D740">
            <v>4.3</v>
          </cell>
          <cell r="O740" t="str">
            <v>Yes</v>
          </cell>
          <cell r="P740">
            <v>76</v>
          </cell>
        </row>
        <row r="741">
          <cell r="A741" t="str">
            <v>S1739</v>
          </cell>
          <cell r="D741">
            <v>3.1</v>
          </cell>
          <cell r="O741" t="str">
            <v>Yes</v>
          </cell>
          <cell r="P741">
            <v>74.099999999999994</v>
          </cell>
        </row>
        <row r="742">
          <cell r="A742" t="str">
            <v>S1740</v>
          </cell>
          <cell r="D742">
            <v>4.5</v>
          </cell>
          <cell r="O742" t="str">
            <v>Yes</v>
          </cell>
          <cell r="P742">
            <v>79</v>
          </cell>
        </row>
        <row r="743">
          <cell r="A743" t="str">
            <v>S1741</v>
          </cell>
          <cell r="D743">
            <v>3</v>
          </cell>
          <cell r="O743" t="str">
            <v>No</v>
          </cell>
          <cell r="P743">
            <v>51.3</v>
          </cell>
        </row>
        <row r="744">
          <cell r="A744" t="str">
            <v>S1742</v>
          </cell>
          <cell r="D744">
            <v>5.3</v>
          </cell>
          <cell r="O744" t="str">
            <v>Yes</v>
          </cell>
          <cell r="P744">
            <v>71</v>
          </cell>
        </row>
        <row r="745">
          <cell r="A745" t="str">
            <v>S1743</v>
          </cell>
          <cell r="D745">
            <v>4.0999999999999996</v>
          </cell>
          <cell r="O745" t="str">
            <v>Yes</v>
          </cell>
          <cell r="P745">
            <v>76.400000000000006</v>
          </cell>
        </row>
        <row r="746">
          <cell r="A746" t="str">
            <v>S1744</v>
          </cell>
          <cell r="D746">
            <v>3.3</v>
          </cell>
          <cell r="O746" t="str">
            <v>Yes</v>
          </cell>
          <cell r="P746">
            <v>52.6</v>
          </cell>
        </row>
        <row r="747">
          <cell r="A747" t="str">
            <v>S1745</v>
          </cell>
          <cell r="D747">
            <v>4.2</v>
          </cell>
          <cell r="O747" t="str">
            <v>No</v>
          </cell>
          <cell r="P747">
            <v>74</v>
          </cell>
        </row>
        <row r="748">
          <cell r="A748" t="str">
            <v>S1746</v>
          </cell>
          <cell r="D748">
            <v>1.1000000000000001</v>
          </cell>
          <cell r="O748" t="str">
            <v>No</v>
          </cell>
          <cell r="P748">
            <v>42.6</v>
          </cell>
        </row>
        <row r="749">
          <cell r="A749" t="str">
            <v>S1747</v>
          </cell>
          <cell r="D749">
            <v>1.8</v>
          </cell>
          <cell r="O749" t="str">
            <v>No</v>
          </cell>
          <cell r="P749">
            <v>49.8</v>
          </cell>
        </row>
        <row r="750">
          <cell r="A750" t="str">
            <v>S1748</v>
          </cell>
          <cell r="D750">
            <v>1.7</v>
          </cell>
          <cell r="O750" t="str">
            <v>No</v>
          </cell>
          <cell r="P750">
            <v>45.7</v>
          </cell>
        </row>
        <row r="751">
          <cell r="A751" t="str">
            <v>S1749</v>
          </cell>
          <cell r="D751">
            <v>3.7</v>
          </cell>
          <cell r="O751" t="str">
            <v>Yes</v>
          </cell>
          <cell r="P751">
            <v>77.2</v>
          </cell>
        </row>
        <row r="752">
          <cell r="A752" t="str">
            <v>S1750</v>
          </cell>
          <cell r="D752">
            <v>6.1</v>
          </cell>
          <cell r="O752" t="str">
            <v>No</v>
          </cell>
          <cell r="P752">
            <v>98.5</v>
          </cell>
        </row>
        <row r="753">
          <cell r="A753" t="str">
            <v>S1751</v>
          </cell>
          <cell r="D753">
            <v>6.8</v>
          </cell>
          <cell r="O753" t="str">
            <v>No</v>
          </cell>
          <cell r="P753">
            <v>96.2</v>
          </cell>
        </row>
        <row r="754">
          <cell r="A754" t="str">
            <v>S1752</v>
          </cell>
          <cell r="D754">
            <v>4.5</v>
          </cell>
          <cell r="O754" t="str">
            <v>Yes</v>
          </cell>
          <cell r="P754">
            <v>71.3</v>
          </cell>
        </row>
        <row r="755">
          <cell r="A755" t="str">
            <v>S1753</v>
          </cell>
          <cell r="D755">
            <v>4.3</v>
          </cell>
          <cell r="O755" t="str">
            <v>No</v>
          </cell>
          <cell r="P755">
            <v>59.2</v>
          </cell>
        </row>
        <row r="756">
          <cell r="A756" t="str">
            <v>S1754</v>
          </cell>
          <cell r="D756">
            <v>0.8</v>
          </cell>
          <cell r="O756" t="str">
            <v>No</v>
          </cell>
          <cell r="P756">
            <v>51.8</v>
          </cell>
        </row>
        <row r="757">
          <cell r="A757" t="str">
            <v>S1755</v>
          </cell>
          <cell r="D757">
            <v>2.7</v>
          </cell>
          <cell r="O757" t="str">
            <v>No</v>
          </cell>
          <cell r="P757">
            <v>59.3</v>
          </cell>
        </row>
        <row r="758">
          <cell r="A758" t="str">
            <v>S1756</v>
          </cell>
          <cell r="D758">
            <v>2.2999999999999998</v>
          </cell>
          <cell r="O758" t="str">
            <v>No</v>
          </cell>
          <cell r="P758">
            <v>58.5</v>
          </cell>
        </row>
        <row r="759">
          <cell r="A759" t="str">
            <v>S1757</v>
          </cell>
          <cell r="D759">
            <v>2.6</v>
          </cell>
          <cell r="O759" t="str">
            <v>Yes</v>
          </cell>
          <cell r="P759">
            <v>44.5</v>
          </cell>
        </row>
        <row r="760">
          <cell r="A760" t="str">
            <v>S1758</v>
          </cell>
          <cell r="D760">
            <v>3.2</v>
          </cell>
          <cell r="O760" t="str">
            <v>Yes</v>
          </cell>
          <cell r="P760">
            <v>75.400000000000006</v>
          </cell>
        </row>
        <row r="761">
          <cell r="A761" t="str">
            <v>S1759</v>
          </cell>
          <cell r="D761">
            <v>2.8</v>
          </cell>
          <cell r="O761" t="str">
            <v>Yes</v>
          </cell>
          <cell r="P761">
            <v>54.9</v>
          </cell>
        </row>
        <row r="762">
          <cell r="A762" t="str">
            <v>S1760</v>
          </cell>
          <cell r="D762">
            <v>0.5</v>
          </cell>
          <cell r="O762" t="str">
            <v>Yes</v>
          </cell>
          <cell r="P762">
            <v>30.2</v>
          </cell>
        </row>
        <row r="763">
          <cell r="A763" t="str">
            <v>S1761</v>
          </cell>
          <cell r="D763">
            <v>4.5999999999999996</v>
          </cell>
          <cell r="O763" t="str">
            <v>Yes</v>
          </cell>
          <cell r="P763">
            <v>71.8</v>
          </cell>
        </row>
        <row r="764">
          <cell r="A764" t="str">
            <v>S1762</v>
          </cell>
          <cell r="D764">
            <v>1.9</v>
          </cell>
          <cell r="O764" t="str">
            <v>No</v>
          </cell>
          <cell r="P764">
            <v>51.8</v>
          </cell>
        </row>
        <row r="765">
          <cell r="A765" t="str">
            <v>S1763</v>
          </cell>
          <cell r="D765">
            <v>3.9</v>
          </cell>
          <cell r="O765" t="str">
            <v>Yes</v>
          </cell>
          <cell r="P765">
            <v>59.5</v>
          </cell>
        </row>
        <row r="766">
          <cell r="A766" t="str">
            <v>S1764</v>
          </cell>
          <cell r="D766">
            <v>6.6</v>
          </cell>
          <cell r="O766" t="str">
            <v>No</v>
          </cell>
          <cell r="P766">
            <v>96.6</v>
          </cell>
        </row>
        <row r="767">
          <cell r="A767" t="str">
            <v>S1765</v>
          </cell>
          <cell r="D767">
            <v>2.1</v>
          </cell>
          <cell r="O767" t="str">
            <v>No</v>
          </cell>
          <cell r="P767">
            <v>44.1</v>
          </cell>
        </row>
        <row r="768">
          <cell r="A768" t="str">
            <v>S1766</v>
          </cell>
          <cell r="D768">
            <v>0</v>
          </cell>
          <cell r="O768" t="str">
            <v>No</v>
          </cell>
          <cell r="P768">
            <v>30.5</v>
          </cell>
        </row>
        <row r="769">
          <cell r="A769" t="str">
            <v>S1767</v>
          </cell>
          <cell r="D769">
            <v>3.1</v>
          </cell>
          <cell r="O769" t="str">
            <v>No</v>
          </cell>
          <cell r="P769">
            <v>63.7</v>
          </cell>
        </row>
        <row r="770">
          <cell r="A770" t="str">
            <v>S1768</v>
          </cell>
          <cell r="D770">
            <v>5.2</v>
          </cell>
          <cell r="O770" t="str">
            <v>No</v>
          </cell>
          <cell r="P770">
            <v>74</v>
          </cell>
        </row>
        <row r="771">
          <cell r="A771" t="str">
            <v>S1769</v>
          </cell>
          <cell r="D771">
            <v>6.4</v>
          </cell>
          <cell r="O771" t="str">
            <v>No</v>
          </cell>
          <cell r="P771">
            <v>98.8</v>
          </cell>
        </row>
        <row r="772">
          <cell r="A772" t="str">
            <v>S1770</v>
          </cell>
          <cell r="D772">
            <v>1.7</v>
          </cell>
          <cell r="O772" t="str">
            <v>No</v>
          </cell>
          <cell r="P772">
            <v>53</v>
          </cell>
        </row>
        <row r="773">
          <cell r="A773" t="str">
            <v>S1771</v>
          </cell>
          <cell r="D773">
            <v>4.2</v>
          </cell>
          <cell r="O773" t="str">
            <v>No</v>
          </cell>
          <cell r="P773">
            <v>84.6</v>
          </cell>
        </row>
        <row r="774">
          <cell r="A774" t="str">
            <v>S1772</v>
          </cell>
          <cell r="D774">
            <v>2.8</v>
          </cell>
          <cell r="O774" t="str">
            <v>No</v>
          </cell>
          <cell r="P774">
            <v>73</v>
          </cell>
        </row>
        <row r="775">
          <cell r="A775" t="str">
            <v>S1773</v>
          </cell>
          <cell r="D775">
            <v>3.3</v>
          </cell>
          <cell r="O775" t="str">
            <v>Yes</v>
          </cell>
          <cell r="P775">
            <v>57.1</v>
          </cell>
        </row>
        <row r="776">
          <cell r="A776" t="str">
            <v>S1774</v>
          </cell>
          <cell r="D776">
            <v>7.5</v>
          </cell>
          <cell r="O776" t="str">
            <v>No</v>
          </cell>
          <cell r="P776">
            <v>100</v>
          </cell>
        </row>
        <row r="777">
          <cell r="A777" t="str">
            <v>S1775</v>
          </cell>
          <cell r="D777">
            <v>1.2</v>
          </cell>
          <cell r="O777" t="str">
            <v>No</v>
          </cell>
          <cell r="P777">
            <v>36.200000000000003</v>
          </cell>
        </row>
        <row r="778">
          <cell r="A778" t="str">
            <v>S1776</v>
          </cell>
          <cell r="D778">
            <v>3.9</v>
          </cell>
          <cell r="O778" t="str">
            <v>No</v>
          </cell>
          <cell r="P778">
            <v>65.599999999999994</v>
          </cell>
        </row>
        <row r="779">
          <cell r="A779" t="str">
            <v>S1777</v>
          </cell>
          <cell r="D779">
            <v>4.2</v>
          </cell>
          <cell r="O779" t="str">
            <v>Yes</v>
          </cell>
          <cell r="P779">
            <v>87.5</v>
          </cell>
        </row>
        <row r="780">
          <cell r="A780" t="str">
            <v>S1778</v>
          </cell>
          <cell r="D780">
            <v>5.0999999999999996</v>
          </cell>
          <cell r="O780" t="str">
            <v>No</v>
          </cell>
          <cell r="P780">
            <v>100</v>
          </cell>
        </row>
        <row r="781">
          <cell r="A781" t="str">
            <v>S1779</v>
          </cell>
          <cell r="D781">
            <v>3.6</v>
          </cell>
          <cell r="O781" t="str">
            <v>No</v>
          </cell>
          <cell r="P781">
            <v>85.6</v>
          </cell>
        </row>
        <row r="782">
          <cell r="A782" t="str">
            <v>S1780</v>
          </cell>
          <cell r="D782">
            <v>4</v>
          </cell>
          <cell r="O782" t="str">
            <v>Yes</v>
          </cell>
          <cell r="P782">
            <v>89.4</v>
          </cell>
        </row>
        <row r="783">
          <cell r="A783" t="str">
            <v>S1781</v>
          </cell>
          <cell r="D783">
            <v>2.9</v>
          </cell>
          <cell r="O783" t="str">
            <v>No</v>
          </cell>
          <cell r="P783">
            <v>66.900000000000006</v>
          </cell>
        </row>
        <row r="784">
          <cell r="A784" t="str">
            <v>S1782</v>
          </cell>
          <cell r="D784">
            <v>3.9</v>
          </cell>
          <cell r="O784" t="str">
            <v>No</v>
          </cell>
          <cell r="P784">
            <v>56</v>
          </cell>
        </row>
        <row r="785">
          <cell r="A785" t="str">
            <v>S1783</v>
          </cell>
          <cell r="D785">
            <v>3</v>
          </cell>
          <cell r="O785" t="str">
            <v>No</v>
          </cell>
          <cell r="P785">
            <v>77.900000000000006</v>
          </cell>
        </row>
        <row r="786">
          <cell r="A786" t="str">
            <v>S1784</v>
          </cell>
          <cell r="D786">
            <v>4.4000000000000004</v>
          </cell>
          <cell r="O786" t="str">
            <v>No</v>
          </cell>
          <cell r="P786">
            <v>91.3</v>
          </cell>
        </row>
        <row r="787">
          <cell r="A787" t="str">
            <v>S1785</v>
          </cell>
          <cell r="D787">
            <v>2.9</v>
          </cell>
          <cell r="O787" t="str">
            <v>No</v>
          </cell>
          <cell r="P787">
            <v>68.400000000000006</v>
          </cell>
        </row>
        <row r="788">
          <cell r="A788" t="str">
            <v>S1786</v>
          </cell>
          <cell r="D788">
            <v>4.0999999999999996</v>
          </cell>
          <cell r="O788" t="str">
            <v>No</v>
          </cell>
          <cell r="P788">
            <v>85.3</v>
          </cell>
        </row>
        <row r="789">
          <cell r="A789" t="str">
            <v>S1787</v>
          </cell>
          <cell r="D789">
            <v>3.5</v>
          </cell>
          <cell r="O789" t="str">
            <v>Yes</v>
          </cell>
          <cell r="P789">
            <v>64.400000000000006</v>
          </cell>
        </row>
        <row r="790">
          <cell r="A790" t="str">
            <v>S1788</v>
          </cell>
          <cell r="D790">
            <v>5.2</v>
          </cell>
          <cell r="O790" t="str">
            <v>No</v>
          </cell>
          <cell r="P790">
            <v>82.8</v>
          </cell>
        </row>
        <row r="791">
          <cell r="A791" t="str">
            <v>S1789</v>
          </cell>
          <cell r="D791">
            <v>3.4</v>
          </cell>
          <cell r="O791" t="str">
            <v>No</v>
          </cell>
          <cell r="P791">
            <v>78</v>
          </cell>
        </row>
        <row r="792">
          <cell r="A792" t="str">
            <v>S1790</v>
          </cell>
          <cell r="D792">
            <v>0.8</v>
          </cell>
          <cell r="O792" t="str">
            <v>No</v>
          </cell>
          <cell r="P792">
            <v>31.5</v>
          </cell>
        </row>
        <row r="793">
          <cell r="A793" t="str">
            <v>S1791</v>
          </cell>
          <cell r="D793">
            <v>5.4</v>
          </cell>
          <cell r="O793" t="str">
            <v>No</v>
          </cell>
          <cell r="P793">
            <v>92.3</v>
          </cell>
        </row>
        <row r="794">
          <cell r="A794" t="str">
            <v>S1792</v>
          </cell>
          <cell r="D794">
            <v>2.1</v>
          </cell>
          <cell r="O794" t="str">
            <v>Yes</v>
          </cell>
          <cell r="P794">
            <v>50.1</v>
          </cell>
        </row>
        <row r="795">
          <cell r="A795" t="str">
            <v>S1793</v>
          </cell>
          <cell r="D795">
            <v>2.5</v>
          </cell>
          <cell r="O795" t="str">
            <v>No</v>
          </cell>
          <cell r="P795">
            <v>49.4</v>
          </cell>
        </row>
        <row r="796">
          <cell r="A796" t="str">
            <v>S1794</v>
          </cell>
          <cell r="D796">
            <v>2.6</v>
          </cell>
          <cell r="O796" t="str">
            <v>No</v>
          </cell>
          <cell r="P796">
            <v>80.3</v>
          </cell>
        </row>
        <row r="797">
          <cell r="A797" t="str">
            <v>S1795</v>
          </cell>
          <cell r="D797">
            <v>5.6</v>
          </cell>
          <cell r="O797" t="str">
            <v>Yes</v>
          </cell>
          <cell r="P797">
            <v>89.7</v>
          </cell>
        </row>
        <row r="798">
          <cell r="A798" t="str">
            <v>S1796</v>
          </cell>
          <cell r="D798">
            <v>0.3</v>
          </cell>
          <cell r="O798" t="str">
            <v>Yes</v>
          </cell>
          <cell r="P798">
            <v>33.6</v>
          </cell>
        </row>
        <row r="799">
          <cell r="A799" t="str">
            <v>S1797</v>
          </cell>
          <cell r="D799">
            <v>8.1999999999999993</v>
          </cell>
          <cell r="O799" t="str">
            <v>Yes</v>
          </cell>
          <cell r="P799">
            <v>100</v>
          </cell>
        </row>
        <row r="800">
          <cell r="A800" t="str">
            <v>S1798</v>
          </cell>
          <cell r="D800">
            <v>5.0999999999999996</v>
          </cell>
          <cell r="O800" t="str">
            <v>No</v>
          </cell>
          <cell r="P800">
            <v>90.6</v>
          </cell>
        </row>
        <row r="801">
          <cell r="A801" t="str">
            <v>S1799</v>
          </cell>
          <cell r="D801">
            <v>3.8</v>
          </cell>
          <cell r="O801" t="str">
            <v>Yes</v>
          </cell>
          <cell r="P801">
            <v>66.3</v>
          </cell>
        </row>
        <row r="802">
          <cell r="A802" t="str">
            <v>S1800</v>
          </cell>
          <cell r="D802">
            <v>3.4</v>
          </cell>
          <cell r="O802" t="str">
            <v>Yes</v>
          </cell>
          <cell r="P802">
            <v>86.1</v>
          </cell>
        </row>
        <row r="803">
          <cell r="A803" t="str">
            <v>S1801</v>
          </cell>
          <cell r="D803">
            <v>3.9</v>
          </cell>
          <cell r="O803" t="str">
            <v>No</v>
          </cell>
          <cell r="P803">
            <v>65.5</v>
          </cell>
        </row>
        <row r="804">
          <cell r="A804" t="str">
            <v>S1802</v>
          </cell>
          <cell r="D804">
            <v>4.3</v>
          </cell>
          <cell r="O804" t="str">
            <v>No</v>
          </cell>
          <cell r="P804">
            <v>82.9</v>
          </cell>
        </row>
        <row r="805">
          <cell r="A805" t="str">
            <v>S1803</v>
          </cell>
          <cell r="D805">
            <v>4.5</v>
          </cell>
          <cell r="O805" t="str">
            <v>Yes</v>
          </cell>
          <cell r="P805">
            <v>76.3</v>
          </cell>
        </row>
        <row r="806">
          <cell r="A806" t="str">
            <v>S1804</v>
          </cell>
          <cell r="D806">
            <v>4.3</v>
          </cell>
          <cell r="O806" t="str">
            <v>Yes</v>
          </cell>
          <cell r="P806">
            <v>59</v>
          </cell>
        </row>
        <row r="807">
          <cell r="A807" t="str">
            <v>S1805</v>
          </cell>
          <cell r="D807">
            <v>3.6</v>
          </cell>
          <cell r="O807" t="str">
            <v>Yes</v>
          </cell>
          <cell r="P807">
            <v>76.099999999999994</v>
          </cell>
        </row>
        <row r="808">
          <cell r="A808" t="str">
            <v>S1806</v>
          </cell>
          <cell r="D808">
            <v>3.2</v>
          </cell>
          <cell r="O808" t="str">
            <v>Yes</v>
          </cell>
          <cell r="P808">
            <v>40.299999999999997</v>
          </cell>
        </row>
        <row r="809">
          <cell r="A809" t="str">
            <v>S1807</v>
          </cell>
          <cell r="D809">
            <v>3.3</v>
          </cell>
          <cell r="O809" t="str">
            <v>Yes</v>
          </cell>
          <cell r="P809">
            <v>65.2</v>
          </cell>
        </row>
        <row r="810">
          <cell r="A810" t="str">
            <v>S1808</v>
          </cell>
          <cell r="D810">
            <v>3.2</v>
          </cell>
          <cell r="O810" t="str">
            <v>No</v>
          </cell>
          <cell r="P810">
            <v>43.9</v>
          </cell>
        </row>
        <row r="811">
          <cell r="A811" t="str">
            <v>S1809</v>
          </cell>
          <cell r="D811">
            <v>5.2</v>
          </cell>
          <cell r="O811" t="str">
            <v>Yes</v>
          </cell>
          <cell r="P811">
            <v>89.5</v>
          </cell>
        </row>
        <row r="812">
          <cell r="A812" t="str">
            <v>S1810</v>
          </cell>
          <cell r="D812">
            <v>4.4000000000000004</v>
          </cell>
          <cell r="O812" t="str">
            <v>No</v>
          </cell>
          <cell r="P812">
            <v>80.7</v>
          </cell>
        </row>
        <row r="813">
          <cell r="A813" t="str">
            <v>S1811</v>
          </cell>
          <cell r="D813">
            <v>0</v>
          </cell>
          <cell r="O813" t="str">
            <v>No</v>
          </cell>
          <cell r="P813">
            <v>53</v>
          </cell>
        </row>
        <row r="814">
          <cell r="A814" t="str">
            <v>S1812</v>
          </cell>
          <cell r="D814">
            <v>4.5</v>
          </cell>
          <cell r="O814" t="str">
            <v>No</v>
          </cell>
          <cell r="P814">
            <v>70.599999999999994</v>
          </cell>
        </row>
        <row r="815">
          <cell r="A815" t="str">
            <v>S1813</v>
          </cell>
          <cell r="D815">
            <v>3.8</v>
          </cell>
          <cell r="O815" t="str">
            <v>No</v>
          </cell>
          <cell r="P815">
            <v>65.5</v>
          </cell>
        </row>
        <row r="816">
          <cell r="A816" t="str">
            <v>S1814</v>
          </cell>
          <cell r="D816">
            <v>3.5</v>
          </cell>
          <cell r="O816" t="str">
            <v>No</v>
          </cell>
          <cell r="P816">
            <v>75.099999999999994</v>
          </cell>
        </row>
        <row r="817">
          <cell r="A817" t="str">
            <v>S1815</v>
          </cell>
          <cell r="D817">
            <v>2.9</v>
          </cell>
          <cell r="O817" t="str">
            <v>No</v>
          </cell>
          <cell r="P817">
            <v>43.5</v>
          </cell>
        </row>
        <row r="818">
          <cell r="A818" t="str">
            <v>S1816</v>
          </cell>
          <cell r="D818">
            <v>5.2</v>
          </cell>
          <cell r="O818" t="str">
            <v>No</v>
          </cell>
          <cell r="P818">
            <v>80.599999999999994</v>
          </cell>
        </row>
        <row r="819">
          <cell r="A819" t="str">
            <v>S1817</v>
          </cell>
          <cell r="D819">
            <v>4.9000000000000004</v>
          </cell>
          <cell r="O819" t="str">
            <v>Yes</v>
          </cell>
          <cell r="P819">
            <v>88.2</v>
          </cell>
        </row>
        <row r="820">
          <cell r="A820" t="str">
            <v>S1818</v>
          </cell>
          <cell r="D820">
            <v>2.2999999999999998</v>
          </cell>
          <cell r="O820" t="str">
            <v>Yes</v>
          </cell>
          <cell r="P820">
            <v>48.5</v>
          </cell>
        </row>
        <row r="821">
          <cell r="A821" t="str">
            <v>S1819</v>
          </cell>
          <cell r="D821">
            <v>4.0999999999999996</v>
          </cell>
          <cell r="O821" t="str">
            <v>No</v>
          </cell>
          <cell r="P821">
            <v>67.3</v>
          </cell>
        </row>
        <row r="822">
          <cell r="A822" t="str">
            <v>S1820</v>
          </cell>
          <cell r="D822">
            <v>2</v>
          </cell>
          <cell r="O822" t="str">
            <v>No</v>
          </cell>
          <cell r="P822">
            <v>50.7</v>
          </cell>
        </row>
        <row r="823">
          <cell r="A823" t="str">
            <v>S1821</v>
          </cell>
          <cell r="D823">
            <v>1.4</v>
          </cell>
          <cell r="O823" t="str">
            <v>No</v>
          </cell>
          <cell r="P823">
            <v>35.4</v>
          </cell>
        </row>
        <row r="824">
          <cell r="A824" t="str">
            <v>S1822</v>
          </cell>
          <cell r="D824">
            <v>2.6</v>
          </cell>
          <cell r="O824" t="str">
            <v>No</v>
          </cell>
          <cell r="P824">
            <v>49.1</v>
          </cell>
        </row>
        <row r="825">
          <cell r="A825" t="str">
            <v>S1823</v>
          </cell>
          <cell r="D825">
            <v>4.8</v>
          </cell>
          <cell r="O825" t="str">
            <v>No</v>
          </cell>
          <cell r="P825">
            <v>85.4</v>
          </cell>
        </row>
        <row r="826">
          <cell r="A826" t="str">
            <v>S1824</v>
          </cell>
          <cell r="D826">
            <v>4.9000000000000004</v>
          </cell>
          <cell r="O826" t="str">
            <v>No</v>
          </cell>
          <cell r="P826">
            <v>83.9</v>
          </cell>
        </row>
        <row r="827">
          <cell r="A827" t="str">
            <v>S1825</v>
          </cell>
          <cell r="D827">
            <v>4.3</v>
          </cell>
          <cell r="O827" t="str">
            <v>No</v>
          </cell>
          <cell r="P827">
            <v>90.4</v>
          </cell>
        </row>
        <row r="828">
          <cell r="A828" t="str">
            <v>S1826</v>
          </cell>
          <cell r="D828">
            <v>4.5999999999999996</v>
          </cell>
          <cell r="O828" t="str">
            <v>No</v>
          </cell>
          <cell r="P828">
            <v>87.8</v>
          </cell>
        </row>
        <row r="829">
          <cell r="A829" t="str">
            <v>S1827</v>
          </cell>
          <cell r="D829">
            <v>4.3</v>
          </cell>
          <cell r="O829" t="str">
            <v>No</v>
          </cell>
          <cell r="P829">
            <v>87.5</v>
          </cell>
        </row>
        <row r="830">
          <cell r="A830" t="str">
            <v>S1828</v>
          </cell>
          <cell r="D830">
            <v>2.5</v>
          </cell>
          <cell r="O830" t="str">
            <v>No</v>
          </cell>
          <cell r="P830">
            <v>58.2</v>
          </cell>
        </row>
        <row r="831">
          <cell r="A831" t="str">
            <v>S1829</v>
          </cell>
          <cell r="D831">
            <v>4.0999999999999996</v>
          </cell>
          <cell r="O831" t="str">
            <v>Yes</v>
          </cell>
          <cell r="P831">
            <v>73.2</v>
          </cell>
        </row>
        <row r="832">
          <cell r="A832" t="str">
            <v>S1830</v>
          </cell>
          <cell r="D832">
            <v>4.7</v>
          </cell>
          <cell r="O832" t="str">
            <v>No</v>
          </cell>
          <cell r="P832">
            <v>83.5</v>
          </cell>
        </row>
        <row r="833">
          <cell r="A833" t="str">
            <v>S1831</v>
          </cell>
          <cell r="D833">
            <v>4.5999999999999996</v>
          </cell>
          <cell r="O833" t="str">
            <v>Yes</v>
          </cell>
          <cell r="P833">
            <v>77.599999999999994</v>
          </cell>
        </row>
        <row r="834">
          <cell r="A834" t="str">
            <v>S1832</v>
          </cell>
          <cell r="D834">
            <v>5.3</v>
          </cell>
          <cell r="O834" t="str">
            <v>Yes</v>
          </cell>
          <cell r="P834">
            <v>98.4</v>
          </cell>
        </row>
        <row r="835">
          <cell r="A835" t="str">
            <v>S1833</v>
          </cell>
          <cell r="D835">
            <v>4.5999999999999996</v>
          </cell>
          <cell r="O835" t="str">
            <v>No</v>
          </cell>
          <cell r="P835">
            <v>78.5</v>
          </cell>
        </row>
        <row r="836">
          <cell r="A836" t="str">
            <v>S1834</v>
          </cell>
          <cell r="D836">
            <v>4</v>
          </cell>
          <cell r="O836" t="str">
            <v>Yes</v>
          </cell>
          <cell r="P836">
            <v>81.099999999999994</v>
          </cell>
        </row>
        <row r="837">
          <cell r="A837" t="str">
            <v>S1835</v>
          </cell>
          <cell r="D837">
            <v>5.0999999999999996</v>
          </cell>
          <cell r="O837" t="str">
            <v>No</v>
          </cell>
          <cell r="P837">
            <v>100</v>
          </cell>
        </row>
        <row r="838">
          <cell r="A838" t="str">
            <v>S1836</v>
          </cell>
          <cell r="D838">
            <v>3.5</v>
          </cell>
          <cell r="O838" t="str">
            <v>Yes</v>
          </cell>
          <cell r="P838">
            <v>58.7</v>
          </cell>
        </row>
        <row r="839">
          <cell r="A839" t="str">
            <v>S1837</v>
          </cell>
          <cell r="D839">
            <v>2.2000000000000002</v>
          </cell>
          <cell r="O839" t="str">
            <v>No</v>
          </cell>
          <cell r="P839">
            <v>62.6</v>
          </cell>
        </row>
        <row r="840">
          <cell r="A840" t="str">
            <v>S1838</v>
          </cell>
          <cell r="D840">
            <v>3.3</v>
          </cell>
          <cell r="O840" t="str">
            <v>Yes</v>
          </cell>
          <cell r="P840">
            <v>60.3</v>
          </cell>
        </row>
        <row r="841">
          <cell r="A841" t="str">
            <v>S1839</v>
          </cell>
          <cell r="D841">
            <v>2.4</v>
          </cell>
          <cell r="O841" t="str">
            <v>No</v>
          </cell>
          <cell r="P841">
            <v>63.9</v>
          </cell>
        </row>
        <row r="842">
          <cell r="A842" t="str">
            <v>S1840</v>
          </cell>
          <cell r="D842">
            <v>2.5</v>
          </cell>
          <cell r="O842" t="str">
            <v>Yes</v>
          </cell>
          <cell r="P842">
            <v>80</v>
          </cell>
        </row>
        <row r="843">
          <cell r="A843" t="str">
            <v>S1841</v>
          </cell>
          <cell r="D843">
            <v>3.3</v>
          </cell>
          <cell r="O843" t="str">
            <v>No</v>
          </cell>
          <cell r="P843">
            <v>62.6</v>
          </cell>
        </row>
        <row r="844">
          <cell r="A844" t="str">
            <v>S1842</v>
          </cell>
          <cell r="D844">
            <v>2.2999999999999998</v>
          </cell>
          <cell r="O844" t="str">
            <v>No</v>
          </cell>
          <cell r="P844">
            <v>71.400000000000006</v>
          </cell>
        </row>
        <row r="845">
          <cell r="A845" t="str">
            <v>S1843</v>
          </cell>
          <cell r="D845">
            <v>3</v>
          </cell>
          <cell r="O845" t="str">
            <v>No</v>
          </cell>
          <cell r="P845">
            <v>60.6</v>
          </cell>
        </row>
        <row r="846">
          <cell r="A846" t="str">
            <v>S1844</v>
          </cell>
          <cell r="D846">
            <v>0.7</v>
          </cell>
          <cell r="O846" t="str">
            <v>Yes</v>
          </cell>
          <cell r="P846">
            <v>47.2</v>
          </cell>
        </row>
        <row r="847">
          <cell r="A847" t="str">
            <v>S1845</v>
          </cell>
          <cell r="D847">
            <v>3.8</v>
          </cell>
          <cell r="O847" t="str">
            <v>Yes</v>
          </cell>
          <cell r="P847">
            <v>78.099999999999994</v>
          </cell>
        </row>
        <row r="848">
          <cell r="A848" t="str">
            <v>S1846</v>
          </cell>
          <cell r="D848">
            <v>3.5</v>
          </cell>
          <cell r="O848" t="str">
            <v>Yes</v>
          </cell>
          <cell r="P848">
            <v>75.5</v>
          </cell>
        </row>
        <row r="849">
          <cell r="A849" t="str">
            <v>S1847</v>
          </cell>
          <cell r="D849">
            <v>2.2999999999999998</v>
          </cell>
          <cell r="O849" t="str">
            <v>No</v>
          </cell>
          <cell r="P849">
            <v>73.5</v>
          </cell>
        </row>
        <row r="850">
          <cell r="A850" t="str">
            <v>S1848</v>
          </cell>
          <cell r="D850">
            <v>4.5</v>
          </cell>
          <cell r="O850" t="str">
            <v>No</v>
          </cell>
          <cell r="P850">
            <v>74.599999999999994</v>
          </cell>
        </row>
        <row r="851">
          <cell r="A851" t="str">
            <v>S1849</v>
          </cell>
          <cell r="D851">
            <v>4.9000000000000004</v>
          </cell>
          <cell r="O851" t="str">
            <v>No</v>
          </cell>
          <cell r="P851">
            <v>98.7</v>
          </cell>
        </row>
        <row r="852">
          <cell r="A852" t="str">
            <v>S1850</v>
          </cell>
          <cell r="D852">
            <v>1.1000000000000001</v>
          </cell>
          <cell r="O852" t="str">
            <v>Yes</v>
          </cell>
          <cell r="P852">
            <v>49.2</v>
          </cell>
        </row>
        <row r="853">
          <cell r="A853" t="str">
            <v>S1851</v>
          </cell>
          <cell r="D853">
            <v>2.4</v>
          </cell>
          <cell r="O853" t="str">
            <v>No</v>
          </cell>
          <cell r="P853">
            <v>67.400000000000006</v>
          </cell>
        </row>
        <row r="854">
          <cell r="A854" t="str">
            <v>S1852</v>
          </cell>
          <cell r="D854">
            <v>2.2999999999999998</v>
          </cell>
          <cell r="O854" t="str">
            <v>No</v>
          </cell>
          <cell r="P854">
            <v>72.5</v>
          </cell>
        </row>
        <row r="855">
          <cell r="A855" t="str">
            <v>S1853</v>
          </cell>
          <cell r="D855">
            <v>2.1</v>
          </cell>
          <cell r="O855" t="str">
            <v>Yes</v>
          </cell>
          <cell r="P855">
            <v>68.400000000000006</v>
          </cell>
        </row>
        <row r="856">
          <cell r="A856" t="str">
            <v>S1854</v>
          </cell>
          <cell r="D856">
            <v>4.7</v>
          </cell>
          <cell r="O856" t="str">
            <v>No</v>
          </cell>
          <cell r="P856">
            <v>70</v>
          </cell>
        </row>
        <row r="857">
          <cell r="A857" t="str">
            <v>S1855</v>
          </cell>
          <cell r="D857">
            <v>3.2</v>
          </cell>
          <cell r="O857" t="str">
            <v>No</v>
          </cell>
          <cell r="P857">
            <v>56.1</v>
          </cell>
        </row>
        <row r="858">
          <cell r="A858" t="str">
            <v>S1856</v>
          </cell>
          <cell r="D858">
            <v>3.1</v>
          </cell>
          <cell r="O858" t="str">
            <v>Yes</v>
          </cell>
          <cell r="P858">
            <v>81.5</v>
          </cell>
        </row>
        <row r="859">
          <cell r="A859" t="str">
            <v>S1857</v>
          </cell>
          <cell r="D859">
            <v>0.5</v>
          </cell>
          <cell r="O859" t="str">
            <v>Yes</v>
          </cell>
          <cell r="P859">
            <v>45</v>
          </cell>
        </row>
        <row r="860">
          <cell r="A860" t="str">
            <v>S1858</v>
          </cell>
          <cell r="D860">
            <v>4.5</v>
          </cell>
          <cell r="O860" t="str">
            <v>Yes</v>
          </cell>
          <cell r="P860">
            <v>84.4</v>
          </cell>
        </row>
        <row r="861">
          <cell r="A861" t="str">
            <v>S1859</v>
          </cell>
          <cell r="D861">
            <v>1.6</v>
          </cell>
          <cell r="O861" t="str">
            <v>No</v>
          </cell>
          <cell r="P861">
            <v>36.799999999999997</v>
          </cell>
        </row>
        <row r="862">
          <cell r="A862" t="str">
            <v>S1860</v>
          </cell>
          <cell r="D862">
            <v>3.6</v>
          </cell>
          <cell r="O862" t="str">
            <v>Yes</v>
          </cell>
          <cell r="P862">
            <v>65.599999999999994</v>
          </cell>
        </row>
        <row r="863">
          <cell r="A863" t="str">
            <v>S1861</v>
          </cell>
          <cell r="D863">
            <v>3.9</v>
          </cell>
          <cell r="O863" t="str">
            <v>Yes</v>
          </cell>
          <cell r="P863">
            <v>93.5</v>
          </cell>
        </row>
        <row r="864">
          <cell r="A864" t="str">
            <v>S1862</v>
          </cell>
          <cell r="D864">
            <v>5.5</v>
          </cell>
          <cell r="O864" t="str">
            <v>No</v>
          </cell>
          <cell r="P864">
            <v>93.7</v>
          </cell>
        </row>
        <row r="865">
          <cell r="A865" t="str">
            <v>S1863</v>
          </cell>
          <cell r="D865">
            <v>1.5</v>
          </cell>
          <cell r="O865" t="str">
            <v>Yes</v>
          </cell>
          <cell r="P865">
            <v>42.3</v>
          </cell>
        </row>
        <row r="866">
          <cell r="A866" t="str">
            <v>S1864</v>
          </cell>
          <cell r="D866">
            <v>0</v>
          </cell>
          <cell r="O866" t="str">
            <v>Yes</v>
          </cell>
          <cell r="P866">
            <v>53.3</v>
          </cell>
        </row>
        <row r="867">
          <cell r="A867" t="str">
            <v>S1865</v>
          </cell>
          <cell r="D867">
            <v>3.8</v>
          </cell>
          <cell r="O867" t="str">
            <v>No</v>
          </cell>
          <cell r="P867">
            <v>65.900000000000006</v>
          </cell>
        </row>
        <row r="868">
          <cell r="A868" t="str">
            <v>S1866</v>
          </cell>
          <cell r="D868">
            <v>6.2</v>
          </cell>
          <cell r="O868" t="str">
            <v>Yes</v>
          </cell>
          <cell r="P868">
            <v>87.9</v>
          </cell>
        </row>
        <row r="869">
          <cell r="A869" t="str">
            <v>S1867</v>
          </cell>
          <cell r="D869">
            <v>5.4</v>
          </cell>
          <cell r="O869" t="str">
            <v>No</v>
          </cell>
          <cell r="P869">
            <v>94.5</v>
          </cell>
        </row>
        <row r="870">
          <cell r="A870" t="str">
            <v>S1868</v>
          </cell>
          <cell r="D870">
            <v>3.8</v>
          </cell>
          <cell r="O870" t="str">
            <v>No</v>
          </cell>
          <cell r="P870">
            <v>77.8</v>
          </cell>
        </row>
        <row r="871">
          <cell r="A871" t="str">
            <v>S1869</v>
          </cell>
          <cell r="D871">
            <v>2.8</v>
          </cell>
          <cell r="O871" t="str">
            <v>No</v>
          </cell>
          <cell r="P871">
            <v>74.599999999999994</v>
          </cell>
        </row>
        <row r="872">
          <cell r="A872" t="str">
            <v>S1870</v>
          </cell>
          <cell r="D872">
            <v>4.7</v>
          </cell>
          <cell r="O872" t="str">
            <v>No</v>
          </cell>
          <cell r="P872">
            <v>67.5</v>
          </cell>
        </row>
        <row r="873">
          <cell r="A873" t="str">
            <v>S1871</v>
          </cell>
          <cell r="D873">
            <v>2</v>
          </cell>
          <cell r="O873" t="str">
            <v>Yes</v>
          </cell>
          <cell r="P873">
            <v>66.5</v>
          </cell>
        </row>
        <row r="874">
          <cell r="A874" t="str">
            <v>S1872</v>
          </cell>
          <cell r="D874">
            <v>4.2</v>
          </cell>
          <cell r="O874" t="str">
            <v>No</v>
          </cell>
          <cell r="P874">
            <v>78.400000000000006</v>
          </cell>
        </row>
        <row r="875">
          <cell r="A875" t="str">
            <v>S1873</v>
          </cell>
          <cell r="D875">
            <v>4.3</v>
          </cell>
          <cell r="O875" t="str">
            <v>No</v>
          </cell>
          <cell r="P875">
            <v>84.9</v>
          </cell>
        </row>
        <row r="876">
          <cell r="A876" t="str">
            <v>S1874</v>
          </cell>
          <cell r="D876">
            <v>5.0999999999999996</v>
          </cell>
          <cell r="O876" t="str">
            <v>No</v>
          </cell>
          <cell r="P876">
            <v>96.6</v>
          </cell>
        </row>
        <row r="877">
          <cell r="A877" t="str">
            <v>S1875</v>
          </cell>
          <cell r="D877">
            <v>7.6</v>
          </cell>
          <cell r="O877" t="str">
            <v>No</v>
          </cell>
          <cell r="P877">
            <v>100</v>
          </cell>
        </row>
        <row r="878">
          <cell r="A878" t="str">
            <v>S1876</v>
          </cell>
          <cell r="D878">
            <v>4.0999999999999996</v>
          </cell>
          <cell r="O878" t="str">
            <v>No</v>
          </cell>
          <cell r="P878">
            <v>83.1</v>
          </cell>
        </row>
        <row r="879">
          <cell r="A879" t="str">
            <v>S1877</v>
          </cell>
          <cell r="D879">
            <v>2.7</v>
          </cell>
          <cell r="O879" t="str">
            <v>No</v>
          </cell>
          <cell r="P879">
            <v>36.9</v>
          </cell>
        </row>
        <row r="880">
          <cell r="A880" t="str">
            <v>S1878</v>
          </cell>
          <cell r="D880">
            <v>3.5</v>
          </cell>
          <cell r="O880" t="str">
            <v>No</v>
          </cell>
          <cell r="P880">
            <v>60</v>
          </cell>
        </row>
        <row r="881">
          <cell r="A881" t="str">
            <v>S1879</v>
          </cell>
          <cell r="D881">
            <v>0.8</v>
          </cell>
          <cell r="O881" t="str">
            <v>No</v>
          </cell>
          <cell r="P881">
            <v>44.3</v>
          </cell>
        </row>
        <row r="882">
          <cell r="A882" t="str">
            <v>S1880</v>
          </cell>
          <cell r="D882">
            <v>2.5</v>
          </cell>
          <cell r="O882" t="str">
            <v>No</v>
          </cell>
          <cell r="P882">
            <v>41.6</v>
          </cell>
        </row>
        <row r="883">
          <cell r="A883" t="str">
            <v>S1881</v>
          </cell>
          <cell r="D883">
            <v>2.9</v>
          </cell>
          <cell r="O883" t="str">
            <v>No</v>
          </cell>
          <cell r="P883">
            <v>45.5</v>
          </cell>
        </row>
        <row r="884">
          <cell r="A884" t="str">
            <v>S1882</v>
          </cell>
          <cell r="D884">
            <v>2.7</v>
          </cell>
          <cell r="O884" t="str">
            <v>No</v>
          </cell>
          <cell r="P884">
            <v>68.2</v>
          </cell>
        </row>
        <row r="885">
          <cell r="A885" t="str">
            <v>S1883</v>
          </cell>
          <cell r="D885">
            <v>3.7</v>
          </cell>
          <cell r="O885" t="str">
            <v>No</v>
          </cell>
          <cell r="P885">
            <v>75.5</v>
          </cell>
        </row>
        <row r="886">
          <cell r="A886" t="str">
            <v>S1884</v>
          </cell>
          <cell r="D886">
            <v>2.2999999999999998</v>
          </cell>
          <cell r="O886" t="str">
            <v>No</v>
          </cell>
          <cell r="P886">
            <v>40.9</v>
          </cell>
        </row>
        <row r="887">
          <cell r="A887" t="str">
            <v>S1885</v>
          </cell>
          <cell r="D887">
            <v>5.2</v>
          </cell>
          <cell r="O887" t="str">
            <v>No</v>
          </cell>
          <cell r="P887">
            <v>100</v>
          </cell>
        </row>
        <row r="888">
          <cell r="A888" t="str">
            <v>S1886</v>
          </cell>
          <cell r="D888">
            <v>3.5</v>
          </cell>
          <cell r="O888" t="str">
            <v>Yes</v>
          </cell>
          <cell r="P888">
            <v>65.599999999999994</v>
          </cell>
        </row>
        <row r="889">
          <cell r="A889" t="str">
            <v>S1887</v>
          </cell>
          <cell r="D889">
            <v>3.5</v>
          </cell>
          <cell r="O889" t="str">
            <v>No</v>
          </cell>
          <cell r="P889">
            <v>75.900000000000006</v>
          </cell>
        </row>
        <row r="890">
          <cell r="A890" t="str">
            <v>S1888</v>
          </cell>
          <cell r="D890">
            <v>3</v>
          </cell>
          <cell r="O890" t="str">
            <v>Yes</v>
          </cell>
          <cell r="P890">
            <v>69.8</v>
          </cell>
        </row>
        <row r="891">
          <cell r="A891" t="str">
            <v>S1889</v>
          </cell>
          <cell r="D891">
            <v>3.7</v>
          </cell>
          <cell r="O891" t="str">
            <v>No</v>
          </cell>
          <cell r="P891">
            <v>66.599999999999994</v>
          </cell>
        </row>
        <row r="892">
          <cell r="A892" t="str">
            <v>S1890</v>
          </cell>
          <cell r="D892">
            <v>4.7</v>
          </cell>
          <cell r="O892" t="str">
            <v>No</v>
          </cell>
          <cell r="P892">
            <v>84.5</v>
          </cell>
        </row>
        <row r="893">
          <cell r="A893" t="str">
            <v>S1891</v>
          </cell>
          <cell r="D893">
            <v>2.2000000000000002</v>
          </cell>
          <cell r="O893" t="str">
            <v>Yes</v>
          </cell>
          <cell r="P893">
            <v>65.599999999999994</v>
          </cell>
        </row>
        <row r="894">
          <cell r="A894" t="str">
            <v>S1892</v>
          </cell>
          <cell r="D894">
            <v>2.5</v>
          </cell>
          <cell r="O894" t="str">
            <v>No</v>
          </cell>
          <cell r="P894">
            <v>46.8</v>
          </cell>
        </row>
        <row r="895">
          <cell r="A895" t="str">
            <v>S1893</v>
          </cell>
          <cell r="D895">
            <v>3</v>
          </cell>
          <cell r="O895" t="str">
            <v>No</v>
          </cell>
          <cell r="P895">
            <v>67.7</v>
          </cell>
        </row>
        <row r="896">
          <cell r="A896" t="str">
            <v>S1894</v>
          </cell>
          <cell r="D896">
            <v>1.5</v>
          </cell>
          <cell r="O896" t="str">
            <v>Yes</v>
          </cell>
          <cell r="P896">
            <v>45.4</v>
          </cell>
        </row>
        <row r="897">
          <cell r="A897" t="str">
            <v>S1895</v>
          </cell>
          <cell r="D897">
            <v>2.2999999999999998</v>
          </cell>
          <cell r="O897" t="str">
            <v>No</v>
          </cell>
          <cell r="P897">
            <v>57</v>
          </cell>
        </row>
        <row r="898">
          <cell r="A898" t="str">
            <v>S1896</v>
          </cell>
          <cell r="D898">
            <v>2.8</v>
          </cell>
          <cell r="O898" t="str">
            <v>No</v>
          </cell>
          <cell r="P898">
            <v>58.4</v>
          </cell>
        </row>
        <row r="899">
          <cell r="A899" t="str">
            <v>S1897</v>
          </cell>
          <cell r="D899">
            <v>4.8</v>
          </cell>
          <cell r="O899" t="str">
            <v>Yes</v>
          </cell>
          <cell r="P899">
            <v>70.8</v>
          </cell>
        </row>
        <row r="900">
          <cell r="A900" t="str">
            <v>S1898</v>
          </cell>
          <cell r="D900">
            <v>3.9</v>
          </cell>
          <cell r="O900" t="str">
            <v>No</v>
          </cell>
          <cell r="P900">
            <v>75.7</v>
          </cell>
        </row>
        <row r="901">
          <cell r="A901" t="str">
            <v>S1899</v>
          </cell>
          <cell r="D901">
            <v>3.8</v>
          </cell>
          <cell r="O901" t="str">
            <v>No</v>
          </cell>
          <cell r="P901">
            <v>55.7</v>
          </cell>
        </row>
        <row r="902">
          <cell r="A902" t="str">
            <v>S1900</v>
          </cell>
          <cell r="D902">
            <v>4.8</v>
          </cell>
          <cell r="O902" t="str">
            <v>Yes</v>
          </cell>
          <cell r="P902">
            <v>82.1</v>
          </cell>
        </row>
        <row r="903">
          <cell r="A903" t="str">
            <v>S1901</v>
          </cell>
          <cell r="D903">
            <v>3.3</v>
          </cell>
          <cell r="O903" t="str">
            <v>Yes</v>
          </cell>
          <cell r="P903">
            <v>71.400000000000006</v>
          </cell>
        </row>
        <row r="904">
          <cell r="A904" t="str">
            <v>S1902</v>
          </cell>
          <cell r="D904">
            <v>4.0999999999999996</v>
          </cell>
          <cell r="O904" t="str">
            <v>No</v>
          </cell>
          <cell r="P904">
            <v>66.7</v>
          </cell>
        </row>
        <row r="905">
          <cell r="A905" t="str">
            <v>S1903</v>
          </cell>
          <cell r="D905">
            <v>3.3</v>
          </cell>
          <cell r="O905" t="str">
            <v>No</v>
          </cell>
          <cell r="P905">
            <v>70.900000000000006</v>
          </cell>
        </row>
        <row r="906">
          <cell r="A906" t="str">
            <v>S1904</v>
          </cell>
          <cell r="D906">
            <v>3.9</v>
          </cell>
          <cell r="O906" t="str">
            <v>Yes</v>
          </cell>
          <cell r="P906">
            <v>73</v>
          </cell>
        </row>
        <row r="907">
          <cell r="A907" t="str">
            <v>S1905</v>
          </cell>
          <cell r="D907">
            <v>2.6</v>
          </cell>
          <cell r="O907" t="str">
            <v>Yes</v>
          </cell>
          <cell r="P907">
            <v>53.9</v>
          </cell>
        </row>
        <row r="908">
          <cell r="A908" t="str">
            <v>S1906</v>
          </cell>
          <cell r="D908">
            <v>0</v>
          </cell>
          <cell r="O908" t="str">
            <v>No</v>
          </cell>
          <cell r="P908">
            <v>43.4</v>
          </cell>
        </row>
        <row r="909">
          <cell r="A909" t="str">
            <v>S1907</v>
          </cell>
          <cell r="D909">
            <v>3.3</v>
          </cell>
          <cell r="O909" t="str">
            <v>No</v>
          </cell>
          <cell r="P909">
            <v>55.4</v>
          </cell>
        </row>
        <row r="910">
          <cell r="A910" t="str">
            <v>S1908</v>
          </cell>
          <cell r="D910">
            <v>5.6</v>
          </cell>
          <cell r="O910" t="str">
            <v>No</v>
          </cell>
          <cell r="P910">
            <v>100</v>
          </cell>
        </row>
        <row r="911">
          <cell r="A911" t="str">
            <v>S1909</v>
          </cell>
          <cell r="D911">
            <v>4.9000000000000004</v>
          </cell>
          <cell r="O911" t="str">
            <v>No</v>
          </cell>
          <cell r="P911">
            <v>71.8</v>
          </cell>
        </row>
        <row r="912">
          <cell r="A912" t="str">
            <v>S1910</v>
          </cell>
          <cell r="D912">
            <v>4.9000000000000004</v>
          </cell>
          <cell r="O912" t="str">
            <v>No</v>
          </cell>
          <cell r="P912">
            <v>89.2</v>
          </cell>
        </row>
        <row r="913">
          <cell r="A913" t="str">
            <v>S1911</v>
          </cell>
          <cell r="D913">
            <v>5.4</v>
          </cell>
          <cell r="O913" t="str">
            <v>No</v>
          </cell>
          <cell r="P913">
            <v>83.9</v>
          </cell>
        </row>
        <row r="914">
          <cell r="A914" t="str">
            <v>S1912</v>
          </cell>
          <cell r="D914">
            <v>3.6</v>
          </cell>
          <cell r="O914" t="str">
            <v>No</v>
          </cell>
          <cell r="P914">
            <v>89.1</v>
          </cell>
        </row>
        <row r="915">
          <cell r="A915" t="str">
            <v>S1913</v>
          </cell>
          <cell r="D915">
            <v>3.8</v>
          </cell>
          <cell r="O915" t="str">
            <v>No</v>
          </cell>
          <cell r="P915">
            <v>53.5</v>
          </cell>
        </row>
        <row r="916">
          <cell r="A916" t="str">
            <v>S1914</v>
          </cell>
          <cell r="D916">
            <v>2.6</v>
          </cell>
          <cell r="O916" t="str">
            <v>No</v>
          </cell>
          <cell r="P916">
            <v>72.900000000000006</v>
          </cell>
        </row>
        <row r="917">
          <cell r="A917" t="str">
            <v>S1915</v>
          </cell>
          <cell r="D917">
            <v>3</v>
          </cell>
          <cell r="O917" t="str">
            <v>No</v>
          </cell>
          <cell r="P917">
            <v>61</v>
          </cell>
        </row>
        <row r="918">
          <cell r="A918" t="str">
            <v>S1916</v>
          </cell>
          <cell r="D918">
            <v>4.4000000000000004</v>
          </cell>
          <cell r="O918" t="str">
            <v>No</v>
          </cell>
          <cell r="P918">
            <v>69.099999999999994</v>
          </cell>
        </row>
        <row r="919">
          <cell r="A919" t="str">
            <v>S1917</v>
          </cell>
          <cell r="D919">
            <v>5.3</v>
          </cell>
          <cell r="O919" t="str">
            <v>No</v>
          </cell>
          <cell r="P919">
            <v>77.2</v>
          </cell>
        </row>
        <row r="920">
          <cell r="A920" t="str">
            <v>S1918</v>
          </cell>
          <cell r="D920">
            <v>3.3</v>
          </cell>
          <cell r="O920" t="str">
            <v>No</v>
          </cell>
          <cell r="P920">
            <v>71.900000000000006</v>
          </cell>
        </row>
        <row r="921">
          <cell r="A921" t="str">
            <v>S1919</v>
          </cell>
          <cell r="D921">
            <v>2.8</v>
          </cell>
          <cell r="O921" t="str">
            <v>Yes</v>
          </cell>
          <cell r="P921">
            <v>74.7</v>
          </cell>
        </row>
        <row r="922">
          <cell r="A922" t="str">
            <v>S1920</v>
          </cell>
          <cell r="D922">
            <v>3.5</v>
          </cell>
          <cell r="O922" t="str">
            <v>No</v>
          </cell>
          <cell r="P922">
            <v>74.5</v>
          </cell>
        </row>
        <row r="923">
          <cell r="A923" t="str">
            <v>S1921</v>
          </cell>
          <cell r="D923">
            <v>4.4000000000000004</v>
          </cell>
          <cell r="O923" t="str">
            <v>No</v>
          </cell>
          <cell r="P923">
            <v>85.4</v>
          </cell>
        </row>
        <row r="924">
          <cell r="A924" t="str">
            <v>S1922</v>
          </cell>
          <cell r="D924">
            <v>1.3</v>
          </cell>
          <cell r="O924" t="str">
            <v>Yes</v>
          </cell>
          <cell r="P924">
            <v>44.3</v>
          </cell>
        </row>
        <row r="925">
          <cell r="A925" t="str">
            <v>S1923</v>
          </cell>
          <cell r="D925">
            <v>0.1</v>
          </cell>
          <cell r="O925" t="str">
            <v>No</v>
          </cell>
          <cell r="P925">
            <v>53.4</v>
          </cell>
        </row>
        <row r="926">
          <cell r="A926" t="str">
            <v>S1924</v>
          </cell>
          <cell r="D926">
            <v>2.7</v>
          </cell>
          <cell r="O926" t="str">
            <v>Yes</v>
          </cell>
          <cell r="P926">
            <v>57.4</v>
          </cell>
        </row>
        <row r="927">
          <cell r="A927" t="str">
            <v>S1925</v>
          </cell>
          <cell r="D927">
            <v>1.7</v>
          </cell>
          <cell r="O927" t="str">
            <v>No</v>
          </cell>
          <cell r="P927">
            <v>53.6</v>
          </cell>
        </row>
        <row r="928">
          <cell r="A928" t="str">
            <v>S1926</v>
          </cell>
          <cell r="D928">
            <v>2.7</v>
          </cell>
          <cell r="O928" t="str">
            <v>Yes</v>
          </cell>
          <cell r="P928">
            <v>58.8</v>
          </cell>
        </row>
        <row r="929">
          <cell r="A929" t="str">
            <v>S1927</v>
          </cell>
          <cell r="D929">
            <v>3.3</v>
          </cell>
          <cell r="O929" t="str">
            <v>No</v>
          </cell>
          <cell r="P929">
            <v>43.5</v>
          </cell>
        </row>
        <row r="930">
          <cell r="A930" t="str">
            <v>S1928</v>
          </cell>
          <cell r="D930">
            <v>2.8</v>
          </cell>
          <cell r="O930" t="str">
            <v>No</v>
          </cell>
          <cell r="P930">
            <v>65.599999999999994</v>
          </cell>
        </row>
        <row r="931">
          <cell r="A931" t="str">
            <v>S1929</v>
          </cell>
          <cell r="D931">
            <v>5.7</v>
          </cell>
          <cell r="O931" t="str">
            <v>Yes</v>
          </cell>
          <cell r="P931">
            <v>89.8</v>
          </cell>
        </row>
        <row r="932">
          <cell r="A932" t="str">
            <v>S1930</v>
          </cell>
          <cell r="D932">
            <v>4</v>
          </cell>
          <cell r="O932" t="str">
            <v>No</v>
          </cell>
          <cell r="P932">
            <v>89.5</v>
          </cell>
        </row>
        <row r="933">
          <cell r="A933" t="str">
            <v>S1931</v>
          </cell>
          <cell r="D933">
            <v>4</v>
          </cell>
          <cell r="O933" t="str">
            <v>Yes</v>
          </cell>
          <cell r="P933">
            <v>68.8</v>
          </cell>
        </row>
        <row r="934">
          <cell r="A934" t="str">
            <v>S1932</v>
          </cell>
          <cell r="D934">
            <v>4.4000000000000004</v>
          </cell>
          <cell r="O934" t="str">
            <v>No</v>
          </cell>
          <cell r="P934">
            <v>76.8</v>
          </cell>
        </row>
        <row r="935">
          <cell r="A935" t="str">
            <v>S1933</v>
          </cell>
          <cell r="D935">
            <v>1.8</v>
          </cell>
          <cell r="O935" t="str">
            <v>No</v>
          </cell>
          <cell r="P935">
            <v>47.5</v>
          </cell>
        </row>
        <row r="936">
          <cell r="A936" t="str">
            <v>S1934</v>
          </cell>
          <cell r="D936">
            <v>5.0999999999999996</v>
          </cell>
          <cell r="O936" t="str">
            <v>Yes</v>
          </cell>
          <cell r="P936">
            <v>89.3</v>
          </cell>
        </row>
        <row r="937">
          <cell r="A937" t="str">
            <v>S1935</v>
          </cell>
          <cell r="D937">
            <v>3.4</v>
          </cell>
          <cell r="O937" t="str">
            <v>No</v>
          </cell>
          <cell r="P937">
            <v>62</v>
          </cell>
        </row>
        <row r="938">
          <cell r="A938" t="str">
            <v>S1936</v>
          </cell>
          <cell r="D938">
            <v>4.5</v>
          </cell>
          <cell r="O938" t="str">
            <v>Yes</v>
          </cell>
          <cell r="P938">
            <v>66.099999999999994</v>
          </cell>
        </row>
        <row r="939">
          <cell r="A939" t="str">
            <v>S1937</v>
          </cell>
          <cell r="D939">
            <v>1.9</v>
          </cell>
          <cell r="O939" t="str">
            <v>No</v>
          </cell>
          <cell r="P939">
            <v>41.7</v>
          </cell>
        </row>
        <row r="940">
          <cell r="A940" t="str">
            <v>S1938</v>
          </cell>
          <cell r="D940">
            <v>1.2</v>
          </cell>
          <cell r="O940" t="str">
            <v>No</v>
          </cell>
          <cell r="P940">
            <v>28</v>
          </cell>
        </row>
        <row r="941">
          <cell r="A941" t="str">
            <v>S1939</v>
          </cell>
          <cell r="D941">
            <v>4.7</v>
          </cell>
          <cell r="O941" t="str">
            <v>No</v>
          </cell>
          <cell r="P941">
            <v>71</v>
          </cell>
        </row>
        <row r="942">
          <cell r="A942" t="str">
            <v>S1940</v>
          </cell>
          <cell r="D942">
            <v>4.0999999999999996</v>
          </cell>
          <cell r="O942" t="str">
            <v>No</v>
          </cell>
          <cell r="P942">
            <v>67.5</v>
          </cell>
        </row>
        <row r="943">
          <cell r="A943" t="str">
            <v>S1941</v>
          </cell>
          <cell r="D943">
            <v>2.1</v>
          </cell>
          <cell r="O943" t="str">
            <v>No</v>
          </cell>
          <cell r="P943">
            <v>63.4</v>
          </cell>
        </row>
        <row r="944">
          <cell r="A944" t="str">
            <v>S1942</v>
          </cell>
          <cell r="D944">
            <v>2.2000000000000002</v>
          </cell>
          <cell r="O944" t="str">
            <v>No</v>
          </cell>
          <cell r="P944">
            <v>50.2</v>
          </cell>
        </row>
        <row r="945">
          <cell r="A945" t="str">
            <v>S1943</v>
          </cell>
          <cell r="D945">
            <v>5.2</v>
          </cell>
          <cell r="O945" t="str">
            <v>No</v>
          </cell>
          <cell r="P945">
            <v>72</v>
          </cell>
        </row>
        <row r="946">
          <cell r="A946" t="str">
            <v>S1944</v>
          </cell>
          <cell r="D946">
            <v>1.7</v>
          </cell>
          <cell r="O946" t="str">
            <v>Yes</v>
          </cell>
          <cell r="P946">
            <v>67.900000000000006</v>
          </cell>
        </row>
        <row r="947">
          <cell r="A947" t="str">
            <v>S1945</v>
          </cell>
          <cell r="D947">
            <v>6</v>
          </cell>
          <cell r="O947" t="str">
            <v>No</v>
          </cell>
          <cell r="P947">
            <v>100</v>
          </cell>
        </row>
        <row r="948">
          <cell r="A948" t="str">
            <v>S1946</v>
          </cell>
          <cell r="D948">
            <v>2.1</v>
          </cell>
          <cell r="O948" t="str">
            <v>Yes</v>
          </cell>
          <cell r="P948">
            <v>55</v>
          </cell>
        </row>
        <row r="949">
          <cell r="A949" t="str">
            <v>S1947</v>
          </cell>
          <cell r="D949">
            <v>4.5</v>
          </cell>
          <cell r="O949" t="str">
            <v>Yes</v>
          </cell>
          <cell r="P949">
            <v>59.9</v>
          </cell>
        </row>
        <row r="950">
          <cell r="A950" t="str">
            <v>S1948</v>
          </cell>
          <cell r="D950">
            <v>3</v>
          </cell>
          <cell r="O950" t="str">
            <v>No</v>
          </cell>
          <cell r="P950">
            <v>63.2</v>
          </cell>
        </row>
        <row r="951">
          <cell r="A951" t="str">
            <v>S1949</v>
          </cell>
          <cell r="D951">
            <v>4.4000000000000004</v>
          </cell>
          <cell r="O951" t="str">
            <v>No</v>
          </cell>
          <cell r="P951">
            <v>84.5</v>
          </cell>
        </row>
        <row r="952">
          <cell r="A952" t="str">
            <v>S1950</v>
          </cell>
          <cell r="D952">
            <v>2.7</v>
          </cell>
          <cell r="O952" t="str">
            <v>No</v>
          </cell>
          <cell r="P952">
            <v>50.8</v>
          </cell>
        </row>
        <row r="953">
          <cell r="A953" t="str">
            <v>S1951</v>
          </cell>
          <cell r="D953">
            <v>3.3</v>
          </cell>
          <cell r="O953" t="str">
            <v>No</v>
          </cell>
          <cell r="P953">
            <v>94</v>
          </cell>
        </row>
        <row r="954">
          <cell r="A954" t="str">
            <v>S1952</v>
          </cell>
          <cell r="D954">
            <v>3.6</v>
          </cell>
          <cell r="O954" t="str">
            <v>No</v>
          </cell>
          <cell r="P954">
            <v>65.599999999999994</v>
          </cell>
        </row>
        <row r="955">
          <cell r="A955" t="str">
            <v>S1953</v>
          </cell>
          <cell r="D955">
            <v>2</v>
          </cell>
          <cell r="O955" t="str">
            <v>No</v>
          </cell>
          <cell r="P955">
            <v>61.7</v>
          </cell>
        </row>
        <row r="956">
          <cell r="A956" t="str">
            <v>S1954</v>
          </cell>
          <cell r="D956">
            <v>4.5999999999999996</v>
          </cell>
          <cell r="O956" t="str">
            <v>Yes</v>
          </cell>
          <cell r="P956">
            <v>66</v>
          </cell>
        </row>
        <row r="957">
          <cell r="A957" t="str">
            <v>S1955</v>
          </cell>
          <cell r="D957">
            <v>2.7</v>
          </cell>
          <cell r="O957" t="str">
            <v>No</v>
          </cell>
          <cell r="P957">
            <v>86.9</v>
          </cell>
        </row>
        <row r="958">
          <cell r="A958" t="str">
            <v>S1956</v>
          </cell>
          <cell r="D958">
            <v>3.2</v>
          </cell>
          <cell r="O958" t="str">
            <v>No</v>
          </cell>
          <cell r="P958">
            <v>59.6</v>
          </cell>
        </row>
        <row r="959">
          <cell r="A959" t="str">
            <v>S1957</v>
          </cell>
          <cell r="D959">
            <v>2</v>
          </cell>
          <cell r="O959" t="str">
            <v>No</v>
          </cell>
          <cell r="P959">
            <v>49.1</v>
          </cell>
        </row>
        <row r="960">
          <cell r="A960" t="str">
            <v>S1958</v>
          </cell>
          <cell r="D960">
            <v>0</v>
          </cell>
          <cell r="O960" t="str">
            <v>No</v>
          </cell>
          <cell r="P960">
            <v>31.1</v>
          </cell>
        </row>
        <row r="961">
          <cell r="A961" t="str">
            <v>S1959</v>
          </cell>
          <cell r="D961">
            <v>3.2</v>
          </cell>
          <cell r="O961" t="str">
            <v>No</v>
          </cell>
          <cell r="P961">
            <v>45.7</v>
          </cell>
        </row>
        <row r="962">
          <cell r="A962" t="str">
            <v>S1960</v>
          </cell>
          <cell r="D962">
            <v>7.1</v>
          </cell>
          <cell r="O962" t="str">
            <v>No</v>
          </cell>
          <cell r="P962">
            <v>100</v>
          </cell>
        </row>
        <row r="963">
          <cell r="A963" t="str">
            <v>S1961</v>
          </cell>
          <cell r="D963">
            <v>4.7</v>
          </cell>
          <cell r="O963" t="str">
            <v>No</v>
          </cell>
          <cell r="P963">
            <v>81.099999999999994</v>
          </cell>
        </row>
        <row r="964">
          <cell r="A964" t="str">
            <v>S1962</v>
          </cell>
          <cell r="D964">
            <v>3.5</v>
          </cell>
          <cell r="O964" t="str">
            <v>No</v>
          </cell>
          <cell r="P964">
            <v>55.1</v>
          </cell>
        </row>
        <row r="965">
          <cell r="A965" t="str">
            <v>S1963</v>
          </cell>
          <cell r="D965">
            <v>3.1</v>
          </cell>
          <cell r="O965" t="str">
            <v>No</v>
          </cell>
          <cell r="P965">
            <v>53.3</v>
          </cell>
        </row>
        <row r="966">
          <cell r="A966" t="str">
            <v>S1964</v>
          </cell>
          <cell r="D966">
            <v>3.5</v>
          </cell>
          <cell r="O966" t="str">
            <v>Yes</v>
          </cell>
          <cell r="P966">
            <v>89.1</v>
          </cell>
        </row>
        <row r="967">
          <cell r="A967" t="str">
            <v>S1965</v>
          </cell>
          <cell r="D967">
            <v>4.3</v>
          </cell>
          <cell r="O967" t="str">
            <v>Yes</v>
          </cell>
          <cell r="P967">
            <v>77.3</v>
          </cell>
        </row>
        <row r="968">
          <cell r="A968" t="str">
            <v>S1966</v>
          </cell>
          <cell r="D968">
            <v>1.7</v>
          </cell>
          <cell r="O968" t="str">
            <v>Yes</v>
          </cell>
          <cell r="P968">
            <v>56.4</v>
          </cell>
        </row>
        <row r="969">
          <cell r="A969" t="str">
            <v>S1967</v>
          </cell>
          <cell r="D969">
            <v>5.2</v>
          </cell>
          <cell r="O969" t="str">
            <v>No</v>
          </cell>
          <cell r="P969">
            <v>76.099999999999994</v>
          </cell>
        </row>
        <row r="970">
          <cell r="A970" t="str">
            <v>S1968</v>
          </cell>
          <cell r="D970">
            <v>4.5999999999999996</v>
          </cell>
          <cell r="O970" t="str">
            <v>No</v>
          </cell>
          <cell r="P970">
            <v>74.599999999999994</v>
          </cell>
        </row>
        <row r="971">
          <cell r="A971" t="str">
            <v>S1969</v>
          </cell>
          <cell r="D971">
            <v>4.5999999999999996</v>
          </cell>
          <cell r="O971" t="str">
            <v>No</v>
          </cell>
          <cell r="P971">
            <v>83</v>
          </cell>
        </row>
        <row r="972">
          <cell r="A972" t="str">
            <v>S1970</v>
          </cell>
          <cell r="D972">
            <v>4.2</v>
          </cell>
          <cell r="O972" t="str">
            <v>Yes</v>
          </cell>
          <cell r="P972">
            <v>85.9</v>
          </cell>
        </row>
        <row r="973">
          <cell r="A973" t="str">
            <v>S1971</v>
          </cell>
          <cell r="D973">
            <v>3.5</v>
          </cell>
          <cell r="O973" t="str">
            <v>No</v>
          </cell>
          <cell r="P973">
            <v>64.5</v>
          </cell>
        </row>
        <row r="974">
          <cell r="A974" t="str">
            <v>S1972</v>
          </cell>
          <cell r="D974">
            <v>4.5</v>
          </cell>
          <cell r="O974" t="str">
            <v>No</v>
          </cell>
          <cell r="P974">
            <v>91.9</v>
          </cell>
        </row>
        <row r="975">
          <cell r="A975" t="str">
            <v>S1973</v>
          </cell>
          <cell r="D975">
            <v>4.4000000000000004</v>
          </cell>
          <cell r="O975" t="str">
            <v>No</v>
          </cell>
          <cell r="P975">
            <v>74.599999999999994</v>
          </cell>
        </row>
        <row r="976">
          <cell r="A976" t="str">
            <v>S1974</v>
          </cell>
          <cell r="D976">
            <v>3</v>
          </cell>
          <cell r="O976" t="str">
            <v>No</v>
          </cell>
          <cell r="P976">
            <v>70.900000000000006</v>
          </cell>
        </row>
        <row r="977">
          <cell r="A977" t="str">
            <v>S1975</v>
          </cell>
          <cell r="D977">
            <v>2.6</v>
          </cell>
          <cell r="O977" t="str">
            <v>No</v>
          </cell>
          <cell r="P977">
            <v>66.7</v>
          </cell>
        </row>
        <row r="978">
          <cell r="A978" t="str">
            <v>S1976</v>
          </cell>
          <cell r="D978">
            <v>3.7</v>
          </cell>
          <cell r="O978" t="str">
            <v>Yes</v>
          </cell>
          <cell r="P978">
            <v>77.400000000000006</v>
          </cell>
        </row>
        <row r="979">
          <cell r="A979" t="str">
            <v>S1977</v>
          </cell>
          <cell r="D979">
            <v>5.8</v>
          </cell>
          <cell r="O979" t="str">
            <v>Yes</v>
          </cell>
          <cell r="P979">
            <v>99</v>
          </cell>
        </row>
        <row r="980">
          <cell r="A980" t="str">
            <v>S1978</v>
          </cell>
          <cell r="D980">
            <v>1.6</v>
          </cell>
          <cell r="O980" t="str">
            <v>Yes</v>
          </cell>
          <cell r="P980">
            <v>43.5</v>
          </cell>
        </row>
        <row r="981">
          <cell r="A981" t="str">
            <v>S1979</v>
          </cell>
          <cell r="D981">
            <v>1.3</v>
          </cell>
          <cell r="O981" t="str">
            <v>No</v>
          </cell>
          <cell r="P981">
            <v>53.4</v>
          </cell>
        </row>
        <row r="982">
          <cell r="A982" t="str">
            <v>S1980</v>
          </cell>
          <cell r="D982">
            <v>3.7</v>
          </cell>
          <cell r="O982" t="str">
            <v>Yes</v>
          </cell>
          <cell r="P982">
            <v>81</v>
          </cell>
        </row>
        <row r="983">
          <cell r="A983" t="str">
            <v>S1981</v>
          </cell>
          <cell r="D983">
            <v>3.6</v>
          </cell>
          <cell r="O983" t="str">
            <v>No</v>
          </cell>
          <cell r="P983">
            <v>66.2</v>
          </cell>
        </row>
        <row r="984">
          <cell r="A984" t="str">
            <v>S1982</v>
          </cell>
          <cell r="D984">
            <v>3.8</v>
          </cell>
          <cell r="O984" t="str">
            <v>No</v>
          </cell>
          <cell r="P984">
            <v>88</v>
          </cell>
        </row>
        <row r="985">
          <cell r="A985" t="str">
            <v>S1983</v>
          </cell>
          <cell r="D985">
            <v>3.9</v>
          </cell>
          <cell r="O985" t="str">
            <v>No</v>
          </cell>
          <cell r="P985">
            <v>64.400000000000006</v>
          </cell>
        </row>
        <row r="986">
          <cell r="A986" t="str">
            <v>S1984</v>
          </cell>
          <cell r="D986">
            <v>3.2</v>
          </cell>
          <cell r="O986" t="str">
            <v>No</v>
          </cell>
          <cell r="P986">
            <v>82.4</v>
          </cell>
        </row>
        <row r="987">
          <cell r="A987" t="str">
            <v>S1985</v>
          </cell>
          <cell r="D987">
            <v>5.7</v>
          </cell>
          <cell r="O987" t="str">
            <v>Yes</v>
          </cell>
          <cell r="P987">
            <v>80.900000000000006</v>
          </cell>
        </row>
        <row r="988">
          <cell r="A988" t="str">
            <v>S1986</v>
          </cell>
          <cell r="D988">
            <v>1.1000000000000001</v>
          </cell>
          <cell r="O988" t="str">
            <v>No</v>
          </cell>
          <cell r="P988">
            <v>59.6</v>
          </cell>
        </row>
        <row r="989">
          <cell r="A989" t="str">
            <v>S1987</v>
          </cell>
          <cell r="D989">
            <v>2.2999999999999998</v>
          </cell>
          <cell r="O989" t="str">
            <v>No</v>
          </cell>
          <cell r="P989">
            <v>56.2</v>
          </cell>
        </row>
        <row r="990">
          <cell r="A990" t="str">
            <v>S1988</v>
          </cell>
          <cell r="D990">
            <v>3.3</v>
          </cell>
          <cell r="O990" t="str">
            <v>Yes</v>
          </cell>
          <cell r="P990">
            <v>72.5</v>
          </cell>
        </row>
        <row r="991">
          <cell r="A991" t="str">
            <v>S1989</v>
          </cell>
          <cell r="D991">
            <v>1</v>
          </cell>
          <cell r="O991" t="str">
            <v>No</v>
          </cell>
          <cell r="P991">
            <v>47.6</v>
          </cell>
        </row>
        <row r="992">
          <cell r="A992" t="str">
            <v>S1990</v>
          </cell>
          <cell r="D992">
            <v>3.2</v>
          </cell>
          <cell r="O992" t="str">
            <v>No</v>
          </cell>
          <cell r="P992">
            <v>63.6</v>
          </cell>
        </row>
        <row r="993">
          <cell r="A993" t="str">
            <v>S1991</v>
          </cell>
          <cell r="D993">
            <v>6</v>
          </cell>
          <cell r="O993" t="str">
            <v>No</v>
          </cell>
          <cell r="P993">
            <v>85.3</v>
          </cell>
        </row>
        <row r="994">
          <cell r="A994" t="str">
            <v>S1992</v>
          </cell>
          <cell r="D994">
            <v>3.5</v>
          </cell>
          <cell r="O994" t="str">
            <v>No</v>
          </cell>
          <cell r="P994">
            <v>71.8</v>
          </cell>
        </row>
        <row r="995">
          <cell r="A995" t="str">
            <v>S1993</v>
          </cell>
          <cell r="D995">
            <v>3.8</v>
          </cell>
          <cell r="O995" t="str">
            <v>No</v>
          </cell>
          <cell r="P995">
            <v>70.900000000000006</v>
          </cell>
        </row>
        <row r="996">
          <cell r="A996" t="str">
            <v>S1994</v>
          </cell>
          <cell r="D996">
            <v>1.6</v>
          </cell>
          <cell r="O996" t="str">
            <v>No</v>
          </cell>
          <cell r="P996">
            <v>41.7</v>
          </cell>
        </row>
        <row r="997">
          <cell r="A997" t="str">
            <v>S1995</v>
          </cell>
          <cell r="D997">
            <v>2.6</v>
          </cell>
          <cell r="O997" t="str">
            <v>Yes</v>
          </cell>
          <cell r="P997">
            <v>76.099999999999994</v>
          </cell>
        </row>
        <row r="998">
          <cell r="A998" t="str">
            <v>S1996</v>
          </cell>
          <cell r="D998">
            <v>2.9</v>
          </cell>
          <cell r="O998" t="str">
            <v>Yes</v>
          </cell>
          <cell r="P998">
            <v>65.900000000000006</v>
          </cell>
        </row>
        <row r="999">
          <cell r="A999" t="str">
            <v>S1997</v>
          </cell>
          <cell r="D999">
            <v>3</v>
          </cell>
          <cell r="O999" t="str">
            <v>Yes</v>
          </cell>
          <cell r="P999">
            <v>64.400000000000006</v>
          </cell>
        </row>
        <row r="1000">
          <cell r="A1000" t="str">
            <v>S1998</v>
          </cell>
          <cell r="D1000">
            <v>5.4</v>
          </cell>
          <cell r="O1000" t="str">
            <v>No</v>
          </cell>
          <cell r="P1000">
            <v>69.7</v>
          </cell>
        </row>
        <row r="1001">
          <cell r="A1001" t="str">
            <v>S1999</v>
          </cell>
          <cell r="D1001">
            <v>4.3</v>
          </cell>
          <cell r="O1001" t="str">
            <v>No</v>
          </cell>
          <cell r="P1001">
            <v>74.900000000000006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nrwoo/AppData/Roaming/Microsoft/Excel/Project%20Part%202%20-%20Student%20Habits%20vs%20(version%201).xlsb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97.744588888891" createdVersion="8" refreshedVersion="8" minRefreshableVersion="3" recordCount="1000" xr:uid="{9E45CBB0-EED2-F740-B46E-2B6EF6B33ECE}">
  <cacheSource type="worksheet">
    <worksheetSource ref="A1:P1001" sheet="Dataset"/>
  </cacheSource>
  <cacheFields count="16">
    <cacheField name="student_id" numFmtId="0">
      <sharedItems/>
    </cacheField>
    <cacheField name="age" numFmtId="0">
      <sharedItems containsSemiMixedTypes="0" containsString="0" containsNumber="1" containsInteger="1" minValue="17" maxValue="24"/>
    </cacheField>
    <cacheField name="gender" numFmtId="0">
      <sharedItems/>
    </cacheField>
    <cacheField name="study_hours_per_day" numFmtId="0">
      <sharedItems containsSemiMixedTypes="0" containsString="0" containsNumber="1" minValue="0" maxValue="8.3000000000000007" count="78">
        <n v="0"/>
        <n v="6.9"/>
        <n v="1.4"/>
        <n v="1"/>
        <n v="5"/>
        <n v="7.2"/>
        <n v="5.6"/>
        <n v="4.3"/>
        <n v="4.4000000000000004"/>
        <n v="4.8"/>
        <n v="4.5999999999999996"/>
        <n v="3.9"/>
        <n v="3.7"/>
        <n v="3.4"/>
        <n v="2.4"/>
        <n v="3.1"/>
        <n v="2"/>
        <n v="1.8"/>
        <n v="3.8"/>
        <n v="4.9000000000000004"/>
        <n v="1.1000000000000001"/>
        <n v="3.2"/>
        <n v="1.5"/>
        <n v="2.6"/>
        <n v="4"/>
        <n v="4.2"/>
        <n v="3.5"/>
        <n v="5.5"/>
        <n v="2.9"/>
        <n v="3.6"/>
        <n v="2.5"/>
        <n v="6.1"/>
        <n v="1.6"/>
        <n v="5.4"/>
        <n v="2.2000000000000002"/>
        <n v="6.7"/>
        <n v="1.7"/>
        <n v="4.5"/>
        <n v="4.0999999999999996"/>
        <n v="3.3"/>
        <n v="6.8"/>
        <n v="2.7"/>
        <n v="7.4"/>
        <n v="2.2999999999999998"/>
        <n v="6"/>
        <n v="5.9"/>
        <n v="1.2"/>
        <n v="0.5"/>
        <n v="5.3"/>
        <n v="2.1"/>
        <n v="5.0999999999999996"/>
        <n v="1.9"/>
        <n v="3"/>
        <n v="7"/>
        <n v="0.7"/>
        <n v="0.3"/>
        <n v="4.7"/>
        <n v="5.8"/>
        <n v="5.7"/>
        <n v="1.3"/>
        <n v="0.8"/>
        <n v="2.8"/>
        <n v="6.2"/>
        <n v="6.5"/>
        <n v="0.6"/>
        <n v="6.6"/>
        <n v="0.9"/>
        <n v="7.3"/>
        <n v="6.3"/>
        <n v="5.2"/>
        <n v="8.3000000000000007"/>
        <n v="6.4"/>
        <n v="0.2"/>
        <n v="7.5"/>
        <n v="8.1999999999999993"/>
        <n v="7.6"/>
        <n v="0.1"/>
        <n v="7.1"/>
      </sharedItems>
      <fieldGroup base="3">
        <rangePr autoEnd="0" startNum="0" endNum="9"/>
        <groupItems count="11">
          <s v="&lt;0"/>
          <s v="0-1"/>
          <s v="1-2"/>
          <s v="2-3"/>
          <s v="3-4"/>
          <s v="4-5"/>
          <s v="5-6"/>
          <s v="6-7"/>
          <s v="7-8"/>
          <s v="8-9"/>
          <s v="&gt;9"/>
        </groupItems>
      </fieldGroup>
    </cacheField>
    <cacheField name="social_media_hours" numFmtId="0">
      <sharedItems containsSemiMixedTypes="0" containsString="0" containsNumber="1" minValue="0" maxValue="7.2"/>
    </cacheField>
    <cacheField name="netflix_hours" numFmtId="0">
      <sharedItems containsSemiMixedTypes="0" containsString="0" containsNumber="1" minValue="0" maxValue="5.4"/>
    </cacheField>
    <cacheField name="part_time_job" numFmtId="0">
      <sharedItems/>
    </cacheField>
    <cacheField name="attendance_percentage" numFmtId="0">
      <sharedItems containsSemiMixedTypes="0" containsString="0" containsNumber="1" minValue="56" maxValue="100"/>
    </cacheField>
    <cacheField name="sleep_hours" numFmtId="0">
      <sharedItems containsSemiMixedTypes="0" containsString="0" containsNumber="1" minValue="3.2" maxValue="10"/>
    </cacheField>
    <cacheField name="diet_quality" numFmtId="0">
      <sharedItems/>
    </cacheField>
    <cacheField name="exercise_frequency" numFmtId="0">
      <sharedItems containsSemiMixedTypes="0" containsString="0" containsNumber="1" containsInteger="1" minValue="0" maxValue="6"/>
    </cacheField>
    <cacheField name="parental_education_level" numFmtId="0">
      <sharedItems/>
    </cacheField>
    <cacheField name="internet_quality" numFmtId="0">
      <sharedItems/>
    </cacheField>
    <cacheField name="mental_health_rating" numFmtId="0">
      <sharedItems containsSemiMixedTypes="0" containsString="0" containsNumber="1" containsInteger="1" minValue="1" maxValue="10"/>
    </cacheField>
    <cacheField name="extracurricular_participation" numFmtId="0">
      <sharedItems/>
    </cacheField>
    <cacheField name="exam_score" numFmtId="0">
      <sharedItems containsSemiMixedTypes="0" containsString="0" containsNumber="1" minValue="18.399999999999999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99.142243402777" createdVersion="8" refreshedVersion="8" minRefreshableVersion="3" recordCount="1000" xr:uid="{FE9B35A6-D746-6B48-BF55-4ED6867641ED}">
  <cacheSource type="worksheet">
    <worksheetSource ref="D1:F1001" sheet="Dataset"/>
  </cacheSource>
  <cacheFields count="3">
    <cacheField name="study_hours_per_day" numFmtId="0">
      <sharedItems containsSemiMixedTypes="0" containsString="0" containsNumber="1" minValue="0" maxValue="8.3000000000000007" count="78">
        <n v="0"/>
        <n v="6.9"/>
        <n v="1.4"/>
        <n v="1"/>
        <n v="5"/>
        <n v="7.2"/>
        <n v="5.6"/>
        <n v="4.3"/>
        <n v="4.4000000000000004"/>
        <n v="4.8"/>
        <n v="4.5999999999999996"/>
        <n v="3.9"/>
        <n v="3.7"/>
        <n v="3.4"/>
        <n v="2.4"/>
        <n v="3.1"/>
        <n v="2"/>
        <n v="1.8"/>
        <n v="3.8"/>
        <n v="4.9000000000000004"/>
        <n v="1.1000000000000001"/>
        <n v="3.2"/>
        <n v="1.5"/>
        <n v="2.6"/>
        <n v="4"/>
        <n v="4.2"/>
        <n v="3.5"/>
        <n v="5.5"/>
        <n v="2.9"/>
        <n v="3.6"/>
        <n v="2.5"/>
        <n v="6.1"/>
        <n v="1.6"/>
        <n v="5.4"/>
        <n v="2.2000000000000002"/>
        <n v="6.7"/>
        <n v="1.7"/>
        <n v="4.5"/>
        <n v="4.0999999999999996"/>
        <n v="3.3"/>
        <n v="6.8"/>
        <n v="2.7"/>
        <n v="7.4"/>
        <n v="2.2999999999999998"/>
        <n v="6"/>
        <n v="5.9"/>
        <n v="1.2"/>
        <n v="0.5"/>
        <n v="5.3"/>
        <n v="2.1"/>
        <n v="5.0999999999999996"/>
        <n v="1.9"/>
        <n v="3"/>
        <n v="7"/>
        <n v="0.7"/>
        <n v="0.3"/>
        <n v="4.7"/>
        <n v="5.8"/>
        <n v="5.7"/>
        <n v="1.3"/>
        <n v="0.8"/>
        <n v="2.8"/>
        <n v="6.2"/>
        <n v="6.5"/>
        <n v="0.6"/>
        <n v="6.6"/>
        <n v="0.9"/>
        <n v="7.3"/>
        <n v="6.3"/>
        <n v="5.2"/>
        <n v="8.3000000000000007"/>
        <n v="6.4"/>
        <n v="0.2"/>
        <n v="7.5"/>
        <n v="8.1999999999999993"/>
        <n v="7.6"/>
        <n v="0.1"/>
        <n v="7.1"/>
      </sharedItems>
      <fieldGroup base="0">
        <rangePr autoEnd="0" startNum="0" endNum="9"/>
        <groupItems count="11">
          <s v="&lt;0"/>
          <s v="0-1"/>
          <s v="1-2"/>
          <s v="2-3"/>
          <s v="3-4"/>
          <s v="4-5"/>
          <s v="5-6"/>
          <s v="6-7"/>
          <s v="7-8"/>
          <s v="8-9"/>
          <s v="&gt;9"/>
        </groupItems>
      </fieldGroup>
    </cacheField>
    <cacheField name="social_media_hours" numFmtId="0">
      <sharedItems containsSemiMixedTypes="0" containsString="0" containsNumber="1" minValue="0" maxValue="7.2"/>
    </cacheField>
    <cacheField name="netflix_hours" numFmtId="0">
      <sharedItems containsSemiMixedTypes="0" containsString="0" containsNumber="1" minValue="0" maxValue="5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99.595101851854" createdVersion="8" refreshedVersion="8" minRefreshableVersion="3" recordCount="1001" xr:uid="{E76D3DA5-7DE8-D94A-A7BD-EB9DA5805FCA}">
  <cacheSource type="worksheet">
    <worksheetSource ref="G1:H1048576" sheet="Dataset"/>
  </cacheSource>
  <cacheFields count="2">
    <cacheField name="part_time_job" numFmtId="0">
      <sharedItems containsBlank="1" count="3">
        <s v="No"/>
        <s v="Yes"/>
        <m/>
      </sharedItems>
    </cacheField>
    <cacheField name="attendance_percentage" numFmtId="0">
      <sharedItems containsString="0" containsBlank="1" containsNumber="1" minValue="56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99.64783263889" createdVersion="8" refreshedVersion="8" minRefreshableVersion="3" recordCount="1001" xr:uid="{DFF202A7-923F-4E49-A99C-6FA801474AB5}">
  <cacheSource type="worksheet">
    <worksheetSource ref="A1:D1048576" sheet="Dataset"/>
  </cacheSource>
  <cacheFields count="4">
    <cacheField name="student_id" numFmtId="0">
      <sharedItems containsBlank="1" count="1001">
        <s v="S1000"/>
        <s v="S1001"/>
        <s v="S1002"/>
        <s v="S1003"/>
        <s v="S1004"/>
        <s v="S1005"/>
        <s v="S1006"/>
        <s v="S1007"/>
        <s v="S1008"/>
        <s v="S1009"/>
        <s v="S1010"/>
        <s v="S1011"/>
        <s v="S1012"/>
        <s v="S1013"/>
        <s v="S1014"/>
        <s v="S1015"/>
        <s v="S1016"/>
        <s v="S1017"/>
        <s v="S1018"/>
        <s v="S1019"/>
        <s v="S1020"/>
        <s v="S1021"/>
        <s v="S1022"/>
        <s v="S1023"/>
        <s v="S1024"/>
        <s v="S1025"/>
        <s v="S1026"/>
        <s v="S1027"/>
        <s v="S1028"/>
        <s v="S1029"/>
        <s v="S1030"/>
        <s v="S1031"/>
        <s v="S1032"/>
        <s v="S1033"/>
        <s v="S1034"/>
        <s v="S1035"/>
        <s v="S1036"/>
        <s v="S1037"/>
        <s v="S1038"/>
        <s v="S1039"/>
        <s v="S1040"/>
        <s v="S1041"/>
        <s v="S1042"/>
        <s v="S1043"/>
        <s v="S1044"/>
        <s v="S1045"/>
        <s v="S1046"/>
        <s v="S1047"/>
        <s v="S1048"/>
        <s v="S1049"/>
        <s v="S1050"/>
        <s v="S1051"/>
        <s v="S1052"/>
        <s v="S1053"/>
        <s v="S1054"/>
        <s v="S1055"/>
        <s v="S1056"/>
        <s v="S1057"/>
        <s v="S1058"/>
        <s v="S1059"/>
        <s v="S1060"/>
        <s v="S1061"/>
        <s v="S1062"/>
        <s v="S1063"/>
        <s v="S1064"/>
        <s v="S1065"/>
        <s v="S1066"/>
        <s v="S1067"/>
        <s v="S1068"/>
        <s v="S1069"/>
        <s v="S1070"/>
        <s v="S1071"/>
        <s v="S1072"/>
        <s v="S1073"/>
        <s v="S1074"/>
        <s v="S1075"/>
        <s v="S1076"/>
        <s v="S1077"/>
        <s v="S1078"/>
        <s v="S1079"/>
        <s v="S1080"/>
        <s v="S1081"/>
        <s v="S1082"/>
        <s v="S1083"/>
        <s v="S1084"/>
        <s v="S1085"/>
        <s v="S1086"/>
        <s v="S1087"/>
        <s v="S1088"/>
        <s v="S1089"/>
        <s v="S1090"/>
        <s v="S1091"/>
        <s v="S1092"/>
        <s v="S1093"/>
        <s v="S1094"/>
        <s v="S1095"/>
        <s v="S1096"/>
        <s v="S1097"/>
        <s v="S1098"/>
        <s v="S1099"/>
        <s v="S1100"/>
        <s v="S1101"/>
        <s v="S1102"/>
        <s v="S1103"/>
        <s v="S1104"/>
        <s v="S1105"/>
        <s v="S1106"/>
        <s v="S1107"/>
        <s v="S1108"/>
        <s v="S1109"/>
        <s v="S1110"/>
        <s v="S1111"/>
        <s v="S1112"/>
        <s v="S1113"/>
        <s v="S1114"/>
        <s v="S1115"/>
        <s v="S1116"/>
        <s v="S1117"/>
        <s v="S1118"/>
        <s v="S1119"/>
        <s v="S1120"/>
        <s v="S1121"/>
        <s v="S1122"/>
        <s v="S1123"/>
        <s v="S1124"/>
        <s v="S1125"/>
        <s v="S1126"/>
        <s v="S1127"/>
        <s v="S1128"/>
        <s v="S1129"/>
        <s v="S1130"/>
        <s v="S1131"/>
        <s v="S1132"/>
        <s v="S1133"/>
        <s v="S1134"/>
        <s v="S1135"/>
        <s v="S1136"/>
        <s v="S1137"/>
        <s v="S1138"/>
        <s v="S1139"/>
        <s v="S1140"/>
        <s v="S1141"/>
        <s v="S1142"/>
        <s v="S1143"/>
        <s v="S1144"/>
        <s v="S1145"/>
        <s v="S1146"/>
        <s v="S1147"/>
        <s v="S1148"/>
        <s v="S1149"/>
        <s v="S1150"/>
        <s v="S1151"/>
        <s v="S1152"/>
        <s v="S1153"/>
        <s v="S1154"/>
        <s v="S1155"/>
        <s v="S1156"/>
        <s v="S1157"/>
        <s v="S1158"/>
        <s v="S1159"/>
        <s v="S1160"/>
        <s v="S1161"/>
        <s v="S1162"/>
        <s v="S1163"/>
        <s v="S1164"/>
        <s v="S1165"/>
        <s v="S1166"/>
        <s v="S1167"/>
        <s v="S1168"/>
        <s v="S1169"/>
        <s v="S1170"/>
        <s v="S1171"/>
        <s v="S1172"/>
        <s v="S1173"/>
        <s v="S1174"/>
        <s v="S1175"/>
        <s v="S1176"/>
        <s v="S1177"/>
        <s v="S1178"/>
        <s v="S1179"/>
        <s v="S1180"/>
        <s v="S1181"/>
        <s v="S1182"/>
        <s v="S1183"/>
        <s v="S1184"/>
        <s v="S1185"/>
        <s v="S1186"/>
        <s v="S1187"/>
        <s v="S1188"/>
        <s v="S1189"/>
        <s v="S1190"/>
        <s v="S1191"/>
        <s v="S1192"/>
        <s v="S1193"/>
        <s v="S1194"/>
        <s v="S1195"/>
        <s v="S1196"/>
        <s v="S1197"/>
        <s v="S1198"/>
        <s v="S1199"/>
        <s v="S1200"/>
        <s v="S1201"/>
        <s v="S1202"/>
        <s v="S1203"/>
        <s v="S1204"/>
        <s v="S1205"/>
        <s v="S1206"/>
        <s v="S1207"/>
        <s v="S1208"/>
        <s v="S1209"/>
        <s v="S1210"/>
        <s v="S1211"/>
        <s v="S1212"/>
        <s v="S1213"/>
        <s v="S1214"/>
        <s v="S1215"/>
        <s v="S1216"/>
        <s v="S1217"/>
        <s v="S1218"/>
        <s v="S1219"/>
        <s v="S1220"/>
        <s v="S1221"/>
        <s v="S1222"/>
        <s v="S1223"/>
        <s v="S1224"/>
        <s v="S1225"/>
        <s v="S1226"/>
        <s v="S1227"/>
        <s v="S1228"/>
        <s v="S1229"/>
        <s v="S1230"/>
        <s v="S1231"/>
        <s v="S1232"/>
        <s v="S1233"/>
        <s v="S1234"/>
        <s v="S1235"/>
        <s v="S1236"/>
        <s v="S1237"/>
        <s v="S1238"/>
        <s v="S1239"/>
        <s v="S1240"/>
        <s v="S1241"/>
        <s v="S1242"/>
        <s v="S1243"/>
        <s v="S1244"/>
        <s v="S1245"/>
        <s v="S1246"/>
        <s v="S1247"/>
        <s v="S1248"/>
        <s v="S1249"/>
        <s v="S1250"/>
        <s v="S1251"/>
        <s v="S1252"/>
        <s v="S1253"/>
        <s v="S1254"/>
        <s v="S1255"/>
        <s v="S1256"/>
        <s v="S1257"/>
        <s v="S1258"/>
        <s v="S1259"/>
        <s v="S1260"/>
        <s v="S1261"/>
        <s v="S1262"/>
        <s v="S1263"/>
        <s v="S1264"/>
        <s v="S1265"/>
        <s v="S1266"/>
        <s v="S1267"/>
        <s v="S1268"/>
        <s v="S1269"/>
        <s v="S1270"/>
        <s v="S1271"/>
        <s v="S1272"/>
        <s v="S1273"/>
        <s v="S1274"/>
        <s v="S1275"/>
        <s v="S1276"/>
        <s v="S1277"/>
        <s v="S1278"/>
        <s v="S1279"/>
        <s v="S1280"/>
        <s v="S1281"/>
        <s v="S1282"/>
        <s v="S1283"/>
        <s v="S1284"/>
        <s v="S1285"/>
        <s v="S1286"/>
        <s v="S1287"/>
        <s v="S1288"/>
        <s v="S1289"/>
        <s v="S1290"/>
        <s v="S1291"/>
        <s v="S1292"/>
        <s v="S1293"/>
        <s v="S1294"/>
        <s v="S1295"/>
        <s v="S1296"/>
        <s v="S1297"/>
        <s v="S1298"/>
        <s v="S1299"/>
        <s v="S1300"/>
        <s v="S1301"/>
        <s v="S1302"/>
        <s v="S1303"/>
        <s v="S1304"/>
        <s v="S1305"/>
        <s v="S1306"/>
        <s v="S1307"/>
        <s v="S1308"/>
        <s v="S1309"/>
        <s v="S1310"/>
        <s v="S1311"/>
        <s v="S1312"/>
        <s v="S1313"/>
        <s v="S1314"/>
        <s v="S1315"/>
        <s v="S1316"/>
        <s v="S1317"/>
        <s v="S1318"/>
        <s v="S1319"/>
        <s v="S1320"/>
        <s v="S1321"/>
        <s v="S1322"/>
        <s v="S1323"/>
        <s v="S1324"/>
        <s v="S1325"/>
        <s v="S1326"/>
        <s v="S1327"/>
        <s v="S1328"/>
        <s v="S1329"/>
        <s v="S1330"/>
        <s v="S1331"/>
        <s v="S1332"/>
        <s v="S1333"/>
        <s v="S1334"/>
        <s v="S1335"/>
        <s v="S1336"/>
        <s v="S1337"/>
        <s v="S1338"/>
        <s v="S1339"/>
        <s v="S1340"/>
        <s v="S1341"/>
        <s v="S1342"/>
        <s v="S1343"/>
        <s v="S1344"/>
        <s v="S1345"/>
        <s v="S1346"/>
        <s v="S1347"/>
        <s v="S1348"/>
        <s v="S1349"/>
        <s v="S1350"/>
        <s v="S1351"/>
        <s v="S1352"/>
        <s v="S1353"/>
        <s v="S1354"/>
        <s v="S1355"/>
        <s v="S1356"/>
        <s v="S1357"/>
        <s v="S1358"/>
        <s v="S1359"/>
        <s v="S1360"/>
        <s v="S1361"/>
        <s v="S1362"/>
        <s v="S1363"/>
        <s v="S1364"/>
        <s v="S1365"/>
        <s v="S1366"/>
        <s v="S1367"/>
        <s v="S1368"/>
        <s v="S1369"/>
        <s v="S1370"/>
        <s v="S1371"/>
        <s v="S1372"/>
        <s v="S1373"/>
        <s v="S1374"/>
        <s v="S1375"/>
        <s v="S1376"/>
        <s v="S1377"/>
        <s v="S1378"/>
        <s v="S1379"/>
        <s v="S1380"/>
        <s v="S1381"/>
        <s v="S1382"/>
        <s v="S1383"/>
        <s v="S1384"/>
        <s v="S1385"/>
        <s v="S1386"/>
        <s v="S1387"/>
        <s v="S1388"/>
        <s v="S1389"/>
        <s v="S1390"/>
        <s v="S1391"/>
        <s v="S1392"/>
        <s v="S1393"/>
        <s v="S1394"/>
        <s v="S1395"/>
        <s v="S1396"/>
        <s v="S1397"/>
        <s v="S1398"/>
        <s v="S1399"/>
        <s v="S1400"/>
        <s v="S1401"/>
        <s v="S1402"/>
        <s v="S1403"/>
        <s v="S1404"/>
        <s v="S1405"/>
        <s v="S1406"/>
        <s v="S1407"/>
        <s v="S1408"/>
        <s v="S1409"/>
        <s v="S1410"/>
        <s v="S1411"/>
        <s v="S1412"/>
        <s v="S1413"/>
        <s v="S1414"/>
        <s v="S1415"/>
        <s v="S1416"/>
        <s v="S1417"/>
        <s v="S1418"/>
        <s v="S1419"/>
        <s v="S1420"/>
        <s v="S1421"/>
        <s v="S1422"/>
        <s v="S1423"/>
        <s v="S1424"/>
        <s v="S1425"/>
        <s v="S1426"/>
        <s v="S1427"/>
        <s v="S1428"/>
        <s v="S1429"/>
        <s v="S1430"/>
        <s v="S1431"/>
        <s v="S1432"/>
        <s v="S1433"/>
        <s v="S1434"/>
        <s v="S1435"/>
        <s v="S1436"/>
        <s v="S1437"/>
        <s v="S1438"/>
        <s v="S1439"/>
        <s v="S1440"/>
        <s v="S1441"/>
        <s v="S1442"/>
        <s v="S1443"/>
        <s v="S1444"/>
        <s v="S1445"/>
        <s v="S1446"/>
        <s v="S1447"/>
        <s v="S1448"/>
        <s v="S1449"/>
        <s v="S1450"/>
        <s v="S1451"/>
        <s v="S1452"/>
        <s v="S1453"/>
        <s v="S1454"/>
        <s v="S1455"/>
        <s v="S1456"/>
        <s v="S1457"/>
        <s v="S1458"/>
        <s v="S1459"/>
        <s v="S1460"/>
        <s v="S1461"/>
        <s v="S1462"/>
        <s v="S1463"/>
        <s v="S1464"/>
        <s v="S1465"/>
        <s v="S1466"/>
        <s v="S1467"/>
        <s v="S1468"/>
        <s v="S1469"/>
        <s v="S1470"/>
        <s v="S1471"/>
        <s v="S1472"/>
        <s v="S1473"/>
        <s v="S1474"/>
        <s v="S1475"/>
        <s v="S1476"/>
        <s v="S1477"/>
        <s v="S1478"/>
        <s v="S1479"/>
        <s v="S1480"/>
        <s v="S1481"/>
        <s v="S1482"/>
        <s v="S1483"/>
        <s v="S1484"/>
        <s v="S1485"/>
        <s v="S1486"/>
        <s v="S1487"/>
        <s v="S1488"/>
        <s v="S1489"/>
        <s v="S1490"/>
        <s v="S1491"/>
        <s v="S1492"/>
        <s v="S1493"/>
        <s v="S1494"/>
        <s v="S1495"/>
        <s v="S1496"/>
        <s v="S1497"/>
        <s v="S1498"/>
        <s v="S1499"/>
        <s v="S1500"/>
        <s v="S1501"/>
        <s v="S1502"/>
        <s v="S1503"/>
        <s v="S1504"/>
        <s v="S1505"/>
        <s v="S1506"/>
        <s v="S1507"/>
        <s v="S1508"/>
        <s v="S1509"/>
        <s v="S1510"/>
        <s v="S1511"/>
        <s v="S1512"/>
        <s v="S1513"/>
        <s v="S1514"/>
        <s v="S1515"/>
        <s v="S1516"/>
        <s v="S1517"/>
        <s v="S1518"/>
        <s v="S1519"/>
        <s v="S1520"/>
        <s v="S1521"/>
        <s v="S1522"/>
        <s v="S1523"/>
        <s v="S1524"/>
        <s v="S1525"/>
        <s v="S1526"/>
        <s v="S1527"/>
        <s v="S1528"/>
        <s v="S1529"/>
        <s v="S1530"/>
        <s v="S1531"/>
        <s v="S1532"/>
        <s v="S1533"/>
        <s v="S1534"/>
        <s v="S1535"/>
        <s v="S1536"/>
        <s v="S1537"/>
        <s v="S1538"/>
        <s v="S1539"/>
        <s v="S1540"/>
        <s v="S1541"/>
        <s v="S1542"/>
        <s v="S1543"/>
        <s v="S1544"/>
        <s v="S1545"/>
        <s v="S1546"/>
        <s v="S1547"/>
        <s v="S1548"/>
        <s v="S1549"/>
        <s v="S1550"/>
        <s v="S1551"/>
        <s v="S1552"/>
        <s v="S1553"/>
        <s v="S1554"/>
        <s v="S1555"/>
        <s v="S1556"/>
        <s v="S1557"/>
        <s v="S1558"/>
        <s v="S1559"/>
        <s v="S1560"/>
        <s v="S1561"/>
        <s v="S1562"/>
        <s v="S1563"/>
        <s v="S1564"/>
        <s v="S1565"/>
        <s v="S1566"/>
        <s v="S1567"/>
        <s v="S1568"/>
        <s v="S1569"/>
        <s v="S1570"/>
        <s v="S1571"/>
        <s v="S1572"/>
        <s v="S1573"/>
        <s v="S1574"/>
        <s v="S1575"/>
        <s v="S1576"/>
        <s v="S1577"/>
        <s v="S1578"/>
        <s v="S1579"/>
        <s v="S1580"/>
        <s v="S1581"/>
        <s v="S1582"/>
        <s v="S1583"/>
        <s v="S1584"/>
        <s v="S1585"/>
        <s v="S1586"/>
        <s v="S1587"/>
        <s v="S1588"/>
        <s v="S1589"/>
        <s v="S1590"/>
        <s v="S1591"/>
        <s v="S1592"/>
        <s v="S1593"/>
        <s v="S1594"/>
        <s v="S1595"/>
        <s v="S1596"/>
        <s v="S1597"/>
        <s v="S1598"/>
        <s v="S1599"/>
        <s v="S1600"/>
        <s v="S1601"/>
        <s v="S1602"/>
        <s v="S1603"/>
        <s v="S1604"/>
        <s v="S1605"/>
        <s v="S1606"/>
        <s v="S1607"/>
        <s v="S1608"/>
        <s v="S1609"/>
        <s v="S1610"/>
        <s v="S1611"/>
        <s v="S1612"/>
        <s v="S1613"/>
        <s v="S1614"/>
        <s v="S1615"/>
        <s v="S1616"/>
        <s v="S1617"/>
        <s v="S1618"/>
        <s v="S1619"/>
        <s v="S1620"/>
        <s v="S1621"/>
        <s v="S1622"/>
        <s v="S1623"/>
        <s v="S1624"/>
        <s v="S1625"/>
        <s v="S1626"/>
        <s v="S1627"/>
        <s v="S1628"/>
        <s v="S1629"/>
        <s v="S1630"/>
        <s v="S1631"/>
        <s v="S1632"/>
        <s v="S1633"/>
        <s v="S1634"/>
        <s v="S1635"/>
        <s v="S1636"/>
        <s v="S1637"/>
        <s v="S1638"/>
        <s v="S1639"/>
        <s v="S1640"/>
        <s v="S1641"/>
        <s v="S1642"/>
        <s v="S1643"/>
        <s v="S1644"/>
        <s v="S1645"/>
        <s v="S1646"/>
        <s v="S1647"/>
        <s v="S1648"/>
        <s v="S1649"/>
        <s v="S1650"/>
        <s v="S1651"/>
        <s v="S1652"/>
        <s v="S1653"/>
        <s v="S1654"/>
        <s v="S1655"/>
        <s v="S1656"/>
        <s v="S1657"/>
        <s v="S1658"/>
        <s v="S1659"/>
        <s v="S1660"/>
        <s v="S1661"/>
        <s v="S1662"/>
        <s v="S1663"/>
        <s v="S1664"/>
        <s v="S1665"/>
        <s v="S1666"/>
        <s v="S1667"/>
        <s v="S1668"/>
        <s v="S1669"/>
        <s v="S1670"/>
        <s v="S1671"/>
        <s v="S1672"/>
        <s v="S1673"/>
        <s v="S1674"/>
        <s v="S1675"/>
        <s v="S1676"/>
        <s v="S1677"/>
        <s v="S1678"/>
        <s v="S1679"/>
        <s v="S1680"/>
        <s v="S1681"/>
        <s v="S1682"/>
        <s v="S1683"/>
        <s v="S1684"/>
        <s v="S1685"/>
        <s v="S1686"/>
        <s v="S1687"/>
        <s v="S1688"/>
        <s v="S1689"/>
        <s v="S1690"/>
        <s v="S1691"/>
        <s v="S1692"/>
        <s v="S1693"/>
        <s v="S1694"/>
        <s v="S1695"/>
        <s v="S1696"/>
        <s v="S1697"/>
        <s v="S1698"/>
        <s v="S1699"/>
        <s v="S1700"/>
        <s v="S1701"/>
        <s v="S1702"/>
        <s v="S1703"/>
        <s v="S1704"/>
        <s v="S1705"/>
        <s v="S1706"/>
        <s v="S1707"/>
        <s v="S1708"/>
        <s v="S1709"/>
        <s v="S1710"/>
        <s v="S1711"/>
        <s v="S1712"/>
        <s v="S1713"/>
        <s v="S1714"/>
        <s v="S1715"/>
        <s v="S1716"/>
        <s v="S1717"/>
        <s v="S1718"/>
        <s v="S1719"/>
        <s v="S1720"/>
        <s v="S1721"/>
        <s v="S1722"/>
        <s v="S1723"/>
        <s v="S1724"/>
        <s v="S1725"/>
        <s v="S1726"/>
        <s v="S1727"/>
        <s v="S1728"/>
        <s v="S1729"/>
        <s v="S1730"/>
        <s v="S1731"/>
        <s v="S1732"/>
        <s v="S1733"/>
        <s v="S1734"/>
        <s v="S1735"/>
        <s v="S1736"/>
        <s v="S1737"/>
        <s v="S1738"/>
        <s v="S1739"/>
        <s v="S1740"/>
        <s v="S1741"/>
        <s v="S1742"/>
        <s v="S1743"/>
        <s v="S1744"/>
        <s v="S1745"/>
        <s v="S1746"/>
        <s v="S1747"/>
        <s v="S1748"/>
        <s v="S1749"/>
        <s v="S1750"/>
        <s v="S1751"/>
        <s v="S1752"/>
        <s v="S1753"/>
        <s v="S1754"/>
        <s v="S1755"/>
        <s v="S1756"/>
        <s v="S1757"/>
        <s v="S1758"/>
        <s v="S1759"/>
        <s v="S1760"/>
        <s v="S1761"/>
        <s v="S1762"/>
        <s v="S1763"/>
        <s v="S1764"/>
        <s v="S1765"/>
        <s v="S1766"/>
        <s v="S1767"/>
        <s v="S1768"/>
        <s v="S1769"/>
        <s v="S1770"/>
        <s v="S1771"/>
        <s v="S1772"/>
        <s v="S1773"/>
        <s v="S1774"/>
        <s v="S1775"/>
        <s v="S1776"/>
        <s v="S1777"/>
        <s v="S1778"/>
        <s v="S1779"/>
        <s v="S1780"/>
        <s v="S1781"/>
        <s v="S1782"/>
        <s v="S1783"/>
        <s v="S1784"/>
        <s v="S1785"/>
        <s v="S1786"/>
        <s v="S1787"/>
        <s v="S1788"/>
        <s v="S1789"/>
        <s v="S1790"/>
        <s v="S1791"/>
        <s v="S1792"/>
        <s v="S1793"/>
        <s v="S1794"/>
        <s v="S1795"/>
        <s v="S1796"/>
        <s v="S1797"/>
        <s v="S1798"/>
        <s v="S1799"/>
        <s v="S1800"/>
        <s v="S1801"/>
        <s v="S1802"/>
        <s v="S1803"/>
        <s v="S1804"/>
        <s v="S1805"/>
        <s v="S1806"/>
        <s v="S1807"/>
        <s v="S1808"/>
        <s v="S1809"/>
        <s v="S1810"/>
        <s v="S1811"/>
        <s v="S1812"/>
        <s v="S1813"/>
        <s v="S1814"/>
        <s v="S1815"/>
        <s v="S1816"/>
        <s v="S1817"/>
        <s v="S1818"/>
        <s v="S1819"/>
        <s v="S1820"/>
        <s v="S1821"/>
        <s v="S1822"/>
        <s v="S1823"/>
        <s v="S1824"/>
        <s v="S1825"/>
        <s v="S1826"/>
        <s v="S1827"/>
        <s v="S1828"/>
        <s v="S1829"/>
        <s v="S1830"/>
        <s v="S1831"/>
        <s v="S1832"/>
        <s v="S1833"/>
        <s v="S1834"/>
        <s v="S1835"/>
        <s v="S1836"/>
        <s v="S1837"/>
        <s v="S1838"/>
        <s v="S1839"/>
        <s v="S1840"/>
        <s v="S1841"/>
        <s v="S1842"/>
        <s v="S1843"/>
        <s v="S1844"/>
        <s v="S1845"/>
        <s v="S1846"/>
        <s v="S1847"/>
        <s v="S1848"/>
        <s v="S1849"/>
        <s v="S1850"/>
        <s v="S1851"/>
        <s v="S1852"/>
        <s v="S1853"/>
        <s v="S1854"/>
        <s v="S1855"/>
        <s v="S1856"/>
        <s v="S1857"/>
        <s v="S1858"/>
        <s v="S1859"/>
        <s v="S1860"/>
        <s v="S1861"/>
        <s v="S1862"/>
        <s v="S1863"/>
        <s v="S1864"/>
        <s v="S1865"/>
        <s v="S1866"/>
        <s v="S1867"/>
        <s v="S1868"/>
        <s v="S1869"/>
        <s v="S1870"/>
        <s v="S1871"/>
        <s v="S1872"/>
        <s v="S1873"/>
        <s v="S1874"/>
        <s v="S1875"/>
        <s v="S1876"/>
        <s v="S1877"/>
        <s v="S1878"/>
        <s v="S1879"/>
        <s v="S1880"/>
        <s v="S1881"/>
        <s v="S1882"/>
        <s v="S1883"/>
        <s v="S1884"/>
        <s v="S1885"/>
        <s v="S1886"/>
        <s v="S1887"/>
        <s v="S1888"/>
        <s v="S1889"/>
        <s v="S1890"/>
        <s v="S1891"/>
        <s v="S1892"/>
        <s v="S1893"/>
        <s v="S1894"/>
        <s v="S1895"/>
        <s v="S1896"/>
        <s v="S1897"/>
        <s v="S1898"/>
        <s v="S1899"/>
        <s v="S1900"/>
        <s v="S1901"/>
        <s v="S1902"/>
        <s v="S1903"/>
        <s v="S1904"/>
        <s v="S1905"/>
        <s v="S1906"/>
        <s v="S1907"/>
        <s v="S1908"/>
        <s v="S1909"/>
        <s v="S1910"/>
        <s v="S1911"/>
        <s v="S1912"/>
        <s v="S1913"/>
        <s v="S1914"/>
        <s v="S1915"/>
        <s v="S1916"/>
        <s v="S1917"/>
        <s v="S1918"/>
        <s v="S1919"/>
        <s v="S1920"/>
        <s v="S1921"/>
        <s v="S1922"/>
        <s v="S1923"/>
        <s v="S1924"/>
        <s v="S1925"/>
        <s v="S1926"/>
        <s v="S1927"/>
        <s v="S1928"/>
        <s v="S1929"/>
        <s v="S1930"/>
        <s v="S1931"/>
        <s v="S1932"/>
        <s v="S1933"/>
        <s v="S1934"/>
        <s v="S1935"/>
        <s v="S1936"/>
        <s v="S1937"/>
        <s v="S1938"/>
        <s v="S1939"/>
        <s v="S1940"/>
        <s v="S1941"/>
        <s v="S1942"/>
        <s v="S1943"/>
        <s v="S1944"/>
        <s v="S1945"/>
        <s v="S1946"/>
        <s v="S1947"/>
        <s v="S1948"/>
        <s v="S1949"/>
        <s v="S1950"/>
        <s v="S1951"/>
        <s v="S1952"/>
        <s v="S1953"/>
        <s v="S1954"/>
        <s v="S1955"/>
        <s v="S1956"/>
        <s v="S1957"/>
        <s v="S1958"/>
        <s v="S1959"/>
        <s v="S1960"/>
        <s v="S1961"/>
        <s v="S1962"/>
        <s v="S1963"/>
        <s v="S1964"/>
        <s v="S1965"/>
        <s v="S1966"/>
        <s v="S1967"/>
        <s v="S1968"/>
        <s v="S1969"/>
        <s v="S1970"/>
        <s v="S1971"/>
        <s v="S1972"/>
        <s v="S1973"/>
        <s v="S1974"/>
        <s v="S1975"/>
        <s v="S1976"/>
        <s v="S1977"/>
        <s v="S1978"/>
        <s v="S1979"/>
        <s v="S1980"/>
        <s v="S1981"/>
        <s v="S1982"/>
        <s v="S1983"/>
        <s v="S1984"/>
        <s v="S1985"/>
        <s v="S1986"/>
        <s v="S1987"/>
        <s v="S1988"/>
        <s v="S1989"/>
        <s v="S1990"/>
        <s v="S1991"/>
        <s v="S1992"/>
        <s v="S1993"/>
        <s v="S1994"/>
        <s v="S1995"/>
        <s v="S1996"/>
        <s v="S1997"/>
        <s v="S1998"/>
        <s v="S1999"/>
        <m/>
      </sharedItems>
    </cacheField>
    <cacheField name="age" numFmtId="0">
      <sharedItems containsString="0" containsBlank="1" containsNumber="1" containsInteger="1" minValue="17" maxValue="24"/>
    </cacheField>
    <cacheField name="gender" numFmtId="0">
      <sharedItems containsBlank="1"/>
    </cacheField>
    <cacheField name="study_hours_per_day" numFmtId="0">
      <sharedItems containsString="0" containsBlank="1" containsNumber="1" minValue="0" maxValue="8.3000000000000007" count="79">
        <n v="0"/>
        <n v="6.9"/>
        <n v="1.4"/>
        <n v="1"/>
        <n v="5"/>
        <n v="7.2"/>
        <n v="5.6"/>
        <n v="4.3"/>
        <n v="4.4000000000000004"/>
        <n v="4.8"/>
        <n v="4.5999999999999996"/>
        <n v="3.9"/>
        <n v="3.7"/>
        <n v="3.4"/>
        <n v="2.4"/>
        <n v="3.1"/>
        <n v="2"/>
        <n v="1.8"/>
        <n v="3.8"/>
        <n v="4.9000000000000004"/>
        <n v="1.1000000000000001"/>
        <n v="3.2"/>
        <n v="1.5"/>
        <n v="2.6"/>
        <n v="4"/>
        <n v="4.2"/>
        <n v="3.5"/>
        <n v="5.5"/>
        <n v="2.9"/>
        <n v="3.6"/>
        <n v="2.5"/>
        <n v="6.1"/>
        <n v="1.6"/>
        <n v="5.4"/>
        <n v="2.2000000000000002"/>
        <n v="6.7"/>
        <n v="1.7"/>
        <n v="4.5"/>
        <n v="4.0999999999999996"/>
        <n v="3.3"/>
        <n v="6.8"/>
        <n v="2.7"/>
        <n v="7.4"/>
        <n v="2.2999999999999998"/>
        <n v="6"/>
        <n v="5.9"/>
        <n v="1.2"/>
        <n v="0.5"/>
        <n v="5.3"/>
        <n v="2.1"/>
        <n v="5.0999999999999996"/>
        <n v="1.9"/>
        <n v="3"/>
        <n v="7"/>
        <n v="0.7"/>
        <n v="0.3"/>
        <n v="4.7"/>
        <n v="5.8"/>
        <n v="5.7"/>
        <n v="1.3"/>
        <n v="0.8"/>
        <n v="2.8"/>
        <n v="6.2"/>
        <n v="6.5"/>
        <n v="0.6"/>
        <n v="6.6"/>
        <n v="0.9"/>
        <n v="7.3"/>
        <n v="6.3"/>
        <n v="5.2"/>
        <n v="8.3000000000000007"/>
        <n v="6.4"/>
        <n v="0.2"/>
        <n v="7.5"/>
        <n v="8.1999999999999993"/>
        <n v="7.6"/>
        <n v="0.1"/>
        <n v="7.1"/>
        <m/>
      </sharedItems>
      <fieldGroup base="3">
        <rangePr autoEnd="0" startNum="0" endNum="9"/>
        <groupItems count="11">
          <s v="(blank)"/>
          <s v="0-1"/>
          <s v="1-2"/>
          <s v="2-3"/>
          <s v="3-4"/>
          <s v="4-5"/>
          <s v="5-6"/>
          <s v="6-7"/>
          <s v="7-8"/>
          <s v="8-9"/>
          <s v="&gt;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32.556536921293" createdVersion="8" refreshedVersion="8" minRefreshableVersion="3" recordCount="1000" xr:uid="{85EF1958-7362-4059-AF81-B5B2F533D36D}">
  <cacheSource type="worksheet">
    <worksheetSource ref="B1:D1001" sheet="Dataset"/>
  </cacheSource>
  <cacheFields count="3">
    <cacheField name="age" numFmtId="0">
      <sharedItems containsSemiMixedTypes="0" containsString="0" containsNumber="1" containsInteger="1" minValue="17" maxValue="24"/>
    </cacheField>
    <cacheField name="gender" numFmtId="0">
      <sharedItems count="3">
        <s v="Female"/>
        <s v="Male"/>
        <s v="Other"/>
      </sharedItems>
    </cacheField>
    <cacheField name="study_hours_per_day" numFmtId="0">
      <sharedItems containsSemiMixedTypes="0" containsString="0" containsNumber="1" minValue="0" maxValue="8.3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lan Woods" refreshedDate="45931.964854976854" createdVersion="8" refreshedVersion="8" minRefreshableVersion="3" recordCount="997" xr:uid="{415EA295-0368-4064-8DF3-04FE3E32DCA3}">
  <cacheSource type="worksheet">
    <worksheetSource name="act_perf" r:id="rId2"/>
  </cacheSource>
  <cacheFields count="2">
    <cacheField name="extracurricular_participation" numFmtId="0">
      <sharedItems count="2">
        <s v="Yes"/>
        <s v="No"/>
      </sharedItems>
    </cacheField>
    <cacheField name="exam_score" numFmtId="0">
      <sharedItems containsSemiMixedTypes="0" containsString="0" containsNumber="1" minValue="18.399999999999999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935.094624537036" createdVersion="8" refreshedVersion="8" minRefreshableVersion="3" recordCount="1001" xr:uid="{4E541C9F-DC89-D14C-9792-A8EE95ACCD2C}">
  <cacheSource type="worksheet">
    <worksheetSource ref="A1:P1048576" sheet="Dataset"/>
  </cacheSource>
  <cacheFields count="16">
    <cacheField name="student_id" numFmtId="0">
      <sharedItems containsBlank="1"/>
    </cacheField>
    <cacheField name="age" numFmtId="0">
      <sharedItems containsString="0" containsBlank="1" containsNumber="1" containsInteger="1" minValue="17" maxValue="24"/>
    </cacheField>
    <cacheField name="gender" numFmtId="0">
      <sharedItems containsBlank="1"/>
    </cacheField>
    <cacheField name="study_hours_per_day" numFmtId="0">
      <sharedItems containsString="0" containsBlank="1" containsNumber="1" minValue="0" maxValue="8.3000000000000007"/>
    </cacheField>
    <cacheField name="social_media_hours" numFmtId="0">
      <sharedItems containsString="0" containsBlank="1" containsNumber="1" minValue="0" maxValue="7.2" count="61">
        <n v="1.2"/>
        <n v="2.8"/>
        <n v="3.1"/>
        <n v="3.9"/>
        <n v="4.4000000000000004"/>
        <n v="1.3"/>
        <n v="1.5"/>
        <n v="1"/>
        <n v="2.2000000000000002"/>
        <n v="3.7"/>
        <n v="2.4"/>
        <n v="2.1"/>
        <n v="2.7"/>
        <n v="5"/>
        <n v="0.6"/>
        <n v="4.9000000000000004"/>
        <n v="2.5"/>
        <n v="2.2999999999999998"/>
        <n v="4.0999999999999996"/>
        <n v="0"/>
        <n v="4.3"/>
        <n v="0.8"/>
        <n v="2"/>
        <n v="3.2"/>
        <n v="0.9"/>
        <n v="1.7"/>
        <n v="3"/>
        <n v="4.7"/>
        <n v="3.4"/>
        <n v="1.4"/>
        <n v="2.9"/>
        <n v="3.6"/>
        <n v="1.9"/>
        <n v="4.2"/>
        <n v="1.8"/>
        <n v="0.3"/>
        <n v="0.1"/>
        <n v="3.3"/>
        <n v="2.6"/>
        <n v="4"/>
        <n v="0.4"/>
        <n v="1.1000000000000001"/>
        <n v="4.5999999999999996"/>
        <n v="0.7"/>
        <n v="3.8"/>
        <n v="6.2"/>
        <n v="3.5"/>
        <n v="4.5"/>
        <n v="0.5"/>
        <n v="1.6"/>
        <n v="5.3"/>
        <n v="0.2"/>
        <n v="6"/>
        <n v="6.1"/>
        <n v="5.4"/>
        <n v="5.6"/>
        <n v="4.8"/>
        <n v="5.7"/>
        <n v="5.2"/>
        <n v="7.2"/>
        <m/>
      </sharedItems>
      <fieldGroup base="4">
        <rangePr autoEnd="0" startNum="0" endNum="8"/>
        <groupItems count="10">
          <s v="(blank)"/>
          <s v="0-1"/>
          <s v="1-2"/>
          <s v="2-3"/>
          <s v="3-4"/>
          <s v="4-5"/>
          <s v="5-6"/>
          <s v="6-7"/>
          <s v="7-8"/>
          <s v="&gt;8"/>
        </groupItems>
      </fieldGroup>
    </cacheField>
    <cacheField name="netflix_hours" numFmtId="0">
      <sharedItems containsString="0" containsBlank="1" containsNumber="1" minValue="0" maxValue="5.4" count="52">
        <n v="1.1000000000000001"/>
        <n v="2.2999999999999998"/>
        <n v="1.3"/>
        <n v="1"/>
        <n v="0.5"/>
        <n v="0"/>
        <n v="1.4"/>
        <n v="2"/>
        <n v="1.7"/>
        <n v="0.8"/>
        <n v="2.5"/>
        <n v="0.4"/>
        <n v="2.7"/>
        <n v="0.7"/>
        <n v="0.2"/>
        <n v="1.2"/>
        <n v="2.9"/>
        <n v="2.4"/>
        <n v="0.6"/>
        <n v="0.9"/>
        <n v="3.3"/>
        <n v="2.8"/>
        <n v="3.8"/>
        <n v="2.6"/>
        <n v="4.3"/>
        <n v="0.1"/>
        <n v="3.2"/>
        <n v="3.1"/>
        <n v="3.6"/>
        <n v="3.5"/>
        <n v="2.1"/>
        <n v="1.8"/>
        <n v="3.9"/>
        <n v="5"/>
        <n v="3"/>
        <n v="1.6"/>
        <n v="2.2000000000000002"/>
        <n v="3.4"/>
        <n v="1.5"/>
        <n v="1.9"/>
        <n v="3.7"/>
        <n v="4.0999999999999996"/>
        <n v="4.4000000000000004"/>
        <n v="0.3"/>
        <n v="4.2"/>
        <n v="4"/>
        <n v="4.5999999999999996"/>
        <n v="4.5"/>
        <n v="5.4"/>
        <n v="5.3"/>
        <n v="4.9000000000000004"/>
        <m/>
      </sharedItems>
      <fieldGroup base="5">
        <rangePr autoEnd="0" startNum="0" endNum="6"/>
        <groupItems count="8">
          <s v="(blank)"/>
          <s v="0-1"/>
          <s v="1-2"/>
          <s v="2-3"/>
          <s v="3-4"/>
          <s v="4-5"/>
          <s v="5-6"/>
          <s v="&gt;6"/>
        </groupItems>
      </fieldGroup>
    </cacheField>
    <cacheField name="part_time_job" numFmtId="0">
      <sharedItems containsBlank="1"/>
    </cacheField>
    <cacheField name="attendance_percentage" numFmtId="0">
      <sharedItems containsString="0" containsBlank="1" containsNumber="1" minValue="56" maxValue="100"/>
    </cacheField>
    <cacheField name="sleep_hours" numFmtId="0">
      <sharedItems containsString="0" containsBlank="1" containsNumber="1" minValue="3.2" maxValue="10"/>
    </cacheField>
    <cacheField name="diet_quality" numFmtId="0">
      <sharedItems containsBlank="1"/>
    </cacheField>
    <cacheField name="exercise_frequency" numFmtId="0">
      <sharedItems containsString="0" containsBlank="1" containsNumber="1" containsInteger="1" minValue="0" maxValue="6"/>
    </cacheField>
    <cacheField name="parental_education_level" numFmtId="0">
      <sharedItems containsBlank="1"/>
    </cacheField>
    <cacheField name="internet_quality" numFmtId="0">
      <sharedItems containsBlank="1"/>
    </cacheField>
    <cacheField name="mental_health_rating" numFmtId="0">
      <sharedItems containsString="0" containsBlank="1" containsNumber="1" containsInteger="1" minValue="1" maxValue="10"/>
    </cacheField>
    <cacheField name="extracurricular_participation" numFmtId="0">
      <sharedItems containsBlank="1"/>
    </cacheField>
    <cacheField name="exam_score" numFmtId="0">
      <sharedItems containsString="0" containsBlank="1" containsNumber="1" minValue="18.399999999999999" maxValue="100" count="481">
        <n v="56.2"/>
        <n v="100"/>
        <n v="34.299999999999997"/>
        <n v="26.8"/>
        <n v="66.400000000000006"/>
        <n v="89.8"/>
        <n v="72.599999999999994"/>
        <n v="78.900000000000006"/>
        <n v="63.3"/>
        <n v="74.400000000000006"/>
        <n v="76.900000000000006"/>
        <n v="75.8"/>
        <n v="74"/>
        <n v="55.2"/>
        <n v="70.8"/>
        <n v="43.9"/>
        <n v="45.3"/>
        <n v="58.5"/>
        <n v="82.5"/>
        <n v="98.7"/>
        <n v="43.7"/>
        <n v="54.9"/>
        <n v="69.900000000000006"/>
        <n v="73.5"/>
        <n v="71.099999999999994"/>
        <n v="82.8"/>
        <n v="75.7"/>
        <n v="70.599999999999994"/>
        <n v="51.3"/>
        <n v="52.1"/>
        <n v="70.7"/>
        <n v="51.2"/>
        <n v="59.4"/>
        <n v="58.1"/>
        <n v="82.3"/>
        <n v="69.7"/>
        <n v="66"/>
        <n v="63.5"/>
        <n v="65.7"/>
        <n v="78.5"/>
        <n v="75.099999999999994"/>
        <n v="71"/>
        <n v="59.7"/>
        <n v="52.6"/>
        <n v="96.5"/>
        <n v="62"/>
        <n v="48.4"/>
        <n v="68.099999999999994"/>
        <n v="87.2"/>
        <n v="66.7"/>
        <n v="75.2"/>
        <n v="46.4"/>
        <n v="97.1"/>
        <n v="61.2"/>
        <n v="75"/>
        <n v="94.7"/>
        <n v="77.599999999999994"/>
        <n v="68.599999999999994"/>
        <n v="69.599999999999994"/>
        <n v="66.5"/>
        <n v="62.2"/>
        <n v="82.1"/>
        <n v="55.1"/>
        <n v="77.099999999999994"/>
        <n v="97.7"/>
        <n v="66.900000000000006"/>
        <n v="99.9"/>
        <n v="57.2"/>
        <n v="77.3"/>
        <n v="91.6"/>
        <n v="57.6"/>
        <n v="60.2"/>
        <n v="50.5"/>
        <n v="53.5"/>
        <n v="79.2"/>
        <n v="47.2"/>
        <n v="73.400000000000006"/>
        <n v="41.1"/>
        <n v="77.8"/>
        <n v="63.4"/>
        <n v="70.2"/>
        <n v="81.3"/>
        <n v="50.2"/>
        <n v="87.9"/>
        <n v="80.900000000000006"/>
        <n v="63.9"/>
        <n v="65.599999999999994"/>
        <n v="93.2"/>
        <n v="60.8"/>
        <n v="50.4"/>
        <n v="74.3"/>
        <n v="32.799999999999997"/>
        <n v="60.4"/>
        <n v="60"/>
        <n v="77.5"/>
        <n v="86.5"/>
        <n v="83.3"/>
        <n v="82.7"/>
        <n v="94.8"/>
        <n v="80.8"/>
        <n v="58.3"/>
        <n v="66.3"/>
        <n v="60.5"/>
        <n v="84.8"/>
        <n v="77"/>
        <n v="61.7"/>
        <n v="44"/>
        <n v="42.4"/>
        <n v="88"/>
        <n v="48.7"/>
        <n v="81.599999999999994"/>
        <n v="78.400000000000006"/>
        <n v="67.599999999999994"/>
        <n v="64.7"/>
        <n v="64.099999999999994"/>
        <n v="83.5"/>
        <n v="96.2"/>
        <n v="65.400000000000006"/>
        <n v="46.7"/>
        <n v="75.5"/>
        <n v="78.099999999999994"/>
        <n v="85.2"/>
        <n v="75.400000000000006"/>
        <n v="64.2"/>
        <n v="90.3"/>
        <n v="81.400000000000006"/>
        <n v="65"/>
        <n v="57.3"/>
        <n v="57.7"/>
        <n v="56.7"/>
        <n v="62.3"/>
        <n v="77.900000000000006"/>
        <n v="65.2"/>
        <n v="76.8"/>
        <n v="83.8"/>
        <n v="63.1"/>
        <n v="39"/>
        <n v="72.2"/>
        <n v="50.1"/>
        <n v="62.4"/>
        <n v="96.6"/>
        <n v="85.8"/>
        <n v="68.3"/>
        <n v="69.3"/>
        <n v="65.3"/>
        <n v="55"/>
        <n v="69.2"/>
        <n v="67.400000000000006"/>
        <n v="79.900000000000006"/>
        <n v="85.7"/>
        <n v="40.4"/>
        <n v="73.8"/>
        <n v="46.5"/>
        <n v="55.4"/>
        <n v="45.1"/>
        <n v="69.400000000000006"/>
        <n v="66.599999999999994"/>
        <n v="26.7"/>
        <n v="64.5"/>
        <n v="87.1"/>
        <n v="42.2"/>
        <n v="61.6"/>
        <n v="81.900000000000006"/>
        <n v="85.1"/>
        <n v="56.4"/>
        <n v="92.6"/>
        <n v="47.1"/>
        <n v="98.3"/>
        <n v="29.7"/>
        <n v="45.5"/>
        <n v="67.5"/>
        <n v="60.3"/>
        <n v="87"/>
        <n v="48.5"/>
        <n v="63.7"/>
        <n v="41.9"/>
        <n v="72.7"/>
        <n v="88.7"/>
        <n v="52.4"/>
        <n v="73.099999999999994"/>
        <n v="62.9"/>
        <n v="71.5"/>
        <n v="46.2"/>
        <n v="53.8"/>
        <n v="74.2"/>
        <n v="52.5"/>
        <n v="60.6"/>
        <n v="91.5"/>
        <n v="87.3"/>
        <n v="98"/>
        <n v="47.9"/>
        <n v="51"/>
        <n v="90"/>
        <n v="54.1"/>
        <n v="58.4"/>
        <n v="85.3"/>
        <n v="93.8"/>
        <n v="78.8"/>
        <n v="85"/>
        <n v="90.8"/>
        <n v="70.900000000000006"/>
        <n v="65.099999999999994"/>
        <n v="49.1"/>
        <n v="62.7"/>
        <n v="51.5"/>
        <n v="18.399999999999999"/>
        <n v="53.3"/>
        <n v="76.099999999999994"/>
        <n v="85.6"/>
        <n v="63"/>
        <n v="73.599999999999994"/>
        <n v="76.2"/>
        <n v="58.6"/>
        <n v="61.5"/>
        <n v="71.400000000000006"/>
        <n v="93.9"/>
        <n v="85.9"/>
        <n v="79.7"/>
        <n v="91.9"/>
        <n v="46.6"/>
        <n v="84.2"/>
        <n v="95.5"/>
        <n v="75.900000000000006"/>
        <n v="94.9"/>
        <n v="27.6"/>
        <n v="86.2"/>
        <n v="60.1"/>
        <n v="91.3"/>
        <n v="41.7"/>
        <n v="74.5"/>
        <n v="39.6"/>
        <n v="87.5"/>
        <n v="73.3"/>
        <n v="96.3"/>
        <n v="67"/>
        <n v="70.099999999999994"/>
        <n v="48.9"/>
        <n v="98.8"/>
        <n v="80.400000000000006"/>
        <n v="94.2"/>
        <n v="67.8"/>
        <n v="96.1"/>
        <n v="23.1"/>
        <n v="50.3"/>
        <n v="52.2"/>
        <n v="71.2"/>
        <n v="72.3"/>
        <n v="93.1"/>
        <n v="67.7"/>
        <n v="80.3"/>
        <n v="44.3"/>
        <n v="54.7"/>
        <n v="81.7"/>
        <n v="71.599999999999994"/>
        <n v="73.7"/>
        <n v="54"/>
        <n v="70.400000000000006"/>
        <n v="47"/>
        <n v="47.6"/>
        <n v="81.099999999999994"/>
        <n v="56.3"/>
        <n v="81"/>
        <n v="84.9"/>
        <n v="67.900000000000006"/>
        <n v="56.9"/>
        <n v="45.9"/>
        <n v="76"/>
        <n v="99.3"/>
        <n v="59.8"/>
        <n v="36"/>
        <n v="68.400000000000006"/>
        <n v="72.900000000000006"/>
        <n v="63.6"/>
        <n v="32.9"/>
        <n v="96.8"/>
        <n v="45.2"/>
        <n v="82.9"/>
        <n v="73.2"/>
        <n v="79.599999999999994"/>
        <n v="73"/>
        <n v="51.8"/>
        <n v="92"/>
        <n v="97.2"/>
        <n v="71.900000000000006"/>
        <n v="69.099999999999994"/>
        <n v="59.6"/>
        <n v="48.3"/>
        <n v="74.900000000000006"/>
        <n v="82.4"/>
        <n v="67.3"/>
        <n v="53"/>
        <n v="78"/>
        <n v="58.2"/>
        <n v="78.7"/>
        <n v="49.9"/>
        <n v="58.7"/>
        <n v="29.5"/>
        <n v="53.2"/>
        <n v="35.700000000000003"/>
        <n v="29.9"/>
        <n v="89.3"/>
        <n v="26.2"/>
        <n v="66.8"/>
        <n v="63.8"/>
        <n v="64.900000000000006"/>
        <n v="93.6"/>
        <n v="68.7"/>
        <n v="58.9"/>
        <n v="59"/>
        <n v="49.7"/>
        <n v="44.5"/>
        <n v="83.2"/>
        <n v="98.1"/>
        <n v="33.799999999999997"/>
        <n v="56.1"/>
        <n v="80.599999999999994"/>
        <n v="39.9"/>
        <n v="84"/>
        <n v="43.3"/>
        <n v="55.9"/>
        <n v="84.6"/>
        <n v="94.6"/>
        <n v="93.4"/>
        <n v="73.900000000000006"/>
        <n v="71.7"/>
        <n v="84.5"/>
        <n v="34"/>
        <n v="76.599999999999994"/>
        <n v="64.599999999999994"/>
        <n v="51.1"/>
        <n v="62.5"/>
        <n v="44.1"/>
        <n v="84.1"/>
        <n v="40.700000000000003"/>
        <n v="81.8"/>
        <n v="47.4"/>
        <n v="83"/>
        <n v="54.2"/>
        <n v="74.7"/>
        <n v="95.6"/>
        <n v="67.099999999999994"/>
        <n v="97.9"/>
        <n v="31.5"/>
        <n v="53.4"/>
        <n v="83.4"/>
        <n v="79"/>
        <n v="70.3"/>
        <n v="79.8"/>
        <n v="91.7"/>
        <n v="79.3"/>
        <n v="61.8"/>
        <n v="67.2"/>
        <n v="89.6"/>
        <n v="44.4"/>
        <n v="77.2"/>
        <n v="68.5"/>
        <n v="61"/>
        <n v="70.5"/>
        <n v="62.8"/>
        <n v="42"/>
        <n v="64"/>
        <n v="34.700000000000003"/>
        <n v="66.099999999999994"/>
        <n v="86.4"/>
        <n v="90.2"/>
        <n v="80.2"/>
        <n v="35.799999999999997"/>
        <n v="72.8"/>
        <n v="57.5"/>
        <n v="61.1"/>
        <n v="77.400000000000006"/>
        <n v="53.9"/>
        <n v="71.3"/>
        <n v="61.4"/>
        <n v="39.799999999999997"/>
        <n v="35.6"/>
        <n v="93"/>
        <n v="78.3"/>
        <n v="82.6"/>
        <n v="83.7"/>
        <n v="45.8"/>
        <n v="99.4"/>
        <n v="49.4"/>
        <n v="35.299999999999997"/>
        <n v="46.3"/>
        <n v="54.6"/>
        <n v="36.1"/>
        <n v="74.8"/>
        <n v="79.5"/>
        <n v="76.3"/>
        <n v="75.599999999999994"/>
        <n v="64.400000000000006"/>
        <n v="75.3"/>
        <n v="76.400000000000006"/>
        <n v="88.9"/>
        <n v="82.2"/>
        <n v="37.4"/>
        <n v="92.9"/>
        <n v="72.400000000000006"/>
        <n v="88.6"/>
        <n v="96.4"/>
        <n v="83.1"/>
        <n v="37.9"/>
        <n v="83.6"/>
        <n v="68.900000000000006"/>
        <n v="57.4"/>
        <n v="59.9"/>
        <n v="62.6"/>
        <n v="74.099999999999994"/>
        <n v="42.6"/>
        <n v="49.8"/>
        <n v="45.7"/>
        <n v="98.5"/>
        <n v="59.2"/>
        <n v="59.3"/>
        <n v="30.2"/>
        <n v="71.8"/>
        <n v="59.5"/>
        <n v="30.5"/>
        <n v="57.1"/>
        <n v="36.200000000000003"/>
        <n v="89.4"/>
        <n v="56"/>
        <n v="92.3"/>
        <n v="89.7"/>
        <n v="33.6"/>
        <n v="90.6"/>
        <n v="86.1"/>
        <n v="65.5"/>
        <n v="40.299999999999997"/>
        <n v="89.5"/>
        <n v="80.7"/>
        <n v="43.5"/>
        <n v="88.2"/>
        <n v="50.7"/>
        <n v="35.4"/>
        <n v="85.4"/>
        <n v="83.9"/>
        <n v="90.4"/>
        <n v="87.8"/>
        <n v="98.4"/>
        <n v="80"/>
        <n v="74.599999999999994"/>
        <n v="49.2"/>
        <n v="72.5"/>
        <n v="70"/>
        <n v="81.5"/>
        <n v="45"/>
        <n v="84.4"/>
        <n v="36.799999999999997"/>
        <n v="93.5"/>
        <n v="93.7"/>
        <n v="42.3"/>
        <n v="65.900000000000006"/>
        <n v="94.5"/>
        <n v="36.9"/>
        <n v="41.6"/>
        <n v="68.2"/>
        <n v="40.9"/>
        <n v="69.8"/>
        <n v="46.8"/>
        <n v="45.4"/>
        <n v="57"/>
        <n v="55.7"/>
        <n v="43.4"/>
        <n v="89.2"/>
        <n v="89.1"/>
        <n v="53.6"/>
        <n v="58.8"/>
        <n v="68.8"/>
        <n v="47.5"/>
        <n v="28"/>
        <n v="72"/>
        <n v="63.2"/>
        <n v="50.8"/>
        <n v="94"/>
        <n v="86.9"/>
        <n v="31.1"/>
        <n v="99"/>
        <n v="66.2"/>
        <m/>
      </sharedItems>
      <fieldGroup base="15">
        <rangePr autoStart="0" startNum="0" endNum="100" groupInterval="10"/>
        <groupItems count="12">
          <s v="&lt;0 or (blank)"/>
          <s v="0-10"/>
          <s v="10-20"/>
          <s v="20-30"/>
          <s v="30-40"/>
          <s v="40-50"/>
          <s v="50-60"/>
          <s v="60-70"/>
          <s v="70-80"/>
          <s v="80-90"/>
          <s v="90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S1000"/>
    <n v="23"/>
    <s v="Female"/>
    <x v="0"/>
    <n v="1.2"/>
    <n v="1.1000000000000001"/>
    <s v="No"/>
    <n v="85"/>
    <n v="8"/>
    <s v="Fair"/>
    <n v="6"/>
    <s v="Master"/>
    <s v="Average"/>
    <n v="8"/>
    <s v="Yes"/>
    <n v="56.2"/>
  </r>
  <r>
    <s v="S1001"/>
    <n v="20"/>
    <s v="Female"/>
    <x v="1"/>
    <n v="2.8"/>
    <n v="2.2999999999999998"/>
    <s v="No"/>
    <n v="97.3"/>
    <n v="4.5999999999999996"/>
    <s v="Good"/>
    <n v="6"/>
    <s v="High School"/>
    <s v="Average"/>
    <n v="8"/>
    <s v="No"/>
    <n v="100"/>
  </r>
  <r>
    <s v="S1002"/>
    <n v="21"/>
    <s v="Male"/>
    <x v="2"/>
    <n v="3.1"/>
    <n v="1.3"/>
    <s v="No"/>
    <n v="94.8"/>
    <n v="8"/>
    <s v="Poor"/>
    <n v="1"/>
    <s v="High School"/>
    <s v="Poor"/>
    <n v="1"/>
    <s v="No"/>
    <n v="34.299999999999997"/>
  </r>
  <r>
    <s v="S1003"/>
    <n v="23"/>
    <s v="Female"/>
    <x v="3"/>
    <n v="3.9"/>
    <n v="1"/>
    <s v="No"/>
    <n v="71"/>
    <n v="9.1999999999999993"/>
    <s v="Poor"/>
    <n v="4"/>
    <s v="Master"/>
    <s v="Good"/>
    <n v="1"/>
    <s v="Yes"/>
    <n v="26.8"/>
  </r>
  <r>
    <s v="S1004"/>
    <n v="19"/>
    <s v="Female"/>
    <x v="4"/>
    <n v="4.4000000000000004"/>
    <n v="0.5"/>
    <s v="No"/>
    <n v="90.9"/>
    <n v="4.9000000000000004"/>
    <s v="Fair"/>
    <n v="3"/>
    <s v="Master"/>
    <s v="Good"/>
    <n v="1"/>
    <s v="No"/>
    <n v="66.400000000000006"/>
  </r>
  <r>
    <s v="S1005"/>
    <n v="24"/>
    <s v="Male"/>
    <x v="5"/>
    <n v="1.3"/>
    <n v="0"/>
    <s v="No"/>
    <n v="82.9"/>
    <n v="7.4"/>
    <s v="Fair"/>
    <n v="1"/>
    <s v="Master"/>
    <s v="Average"/>
    <n v="4"/>
    <s v="No"/>
    <n v="100"/>
  </r>
  <r>
    <s v="S1006"/>
    <n v="21"/>
    <s v="Female"/>
    <x v="6"/>
    <n v="1.5"/>
    <n v="1.4"/>
    <s v="Yes"/>
    <n v="85.8"/>
    <n v="6.5"/>
    <s v="Good"/>
    <n v="2"/>
    <s v="Master"/>
    <s v="Poor"/>
    <n v="4"/>
    <s v="No"/>
    <n v="89.8"/>
  </r>
  <r>
    <s v="S1007"/>
    <n v="21"/>
    <s v="Female"/>
    <x v="7"/>
    <n v="1"/>
    <n v="2"/>
    <s v="Yes"/>
    <n v="77.7"/>
    <n v="4.5999999999999996"/>
    <s v="Fair"/>
    <n v="0"/>
    <s v="Bachelor"/>
    <s v="Average"/>
    <n v="8"/>
    <s v="No"/>
    <n v="72.599999999999994"/>
  </r>
  <r>
    <s v="S1008"/>
    <n v="23"/>
    <s v="Female"/>
    <x v="8"/>
    <n v="2.2000000000000002"/>
    <n v="1.7"/>
    <s v="No"/>
    <n v="100"/>
    <n v="7.1"/>
    <s v="Good"/>
    <n v="3"/>
    <s v="Bachelor"/>
    <s v="Good"/>
    <n v="1"/>
    <s v="No"/>
    <n v="78.900000000000006"/>
  </r>
  <r>
    <s v="S1009"/>
    <n v="18"/>
    <s v="Female"/>
    <x v="9"/>
    <n v="3.1"/>
    <n v="1.3"/>
    <s v="No"/>
    <n v="95.4"/>
    <n v="7.5"/>
    <s v="Good"/>
    <n v="5"/>
    <s v="Bachelor"/>
    <s v="Good"/>
    <n v="10"/>
    <s v="Yes"/>
    <n v="100"/>
  </r>
  <r>
    <s v="S1010"/>
    <n v="19"/>
    <s v="Female"/>
    <x v="10"/>
    <n v="3.7"/>
    <n v="0.8"/>
    <s v="No"/>
    <n v="77.599999999999994"/>
    <n v="5.8"/>
    <s v="Fair"/>
    <n v="1"/>
    <s v="None"/>
    <s v="Good"/>
    <n v="3"/>
    <s v="No"/>
    <n v="63.3"/>
  </r>
  <r>
    <s v="S1011"/>
    <n v="23"/>
    <s v="Male"/>
    <x v="11"/>
    <n v="2.4"/>
    <n v="2.5"/>
    <s v="No"/>
    <n v="71.7"/>
    <n v="7.9"/>
    <s v="Fair"/>
    <n v="2"/>
    <s v="Bachelor"/>
    <s v="Average"/>
    <n v="1"/>
    <s v="No"/>
    <n v="74.400000000000006"/>
  </r>
  <r>
    <s v="S1012"/>
    <n v="19"/>
    <s v="Female"/>
    <x v="12"/>
    <n v="2.1"/>
    <n v="0.4"/>
    <s v="Yes"/>
    <n v="81.099999999999994"/>
    <n v="4.5"/>
    <s v="Fair"/>
    <n v="1"/>
    <s v="Bachelor"/>
    <s v="Good"/>
    <n v="9"/>
    <s v="No"/>
    <n v="76.900000000000006"/>
  </r>
  <r>
    <s v="S1013"/>
    <n v="19"/>
    <s v="Female"/>
    <x v="13"/>
    <n v="2.7"/>
    <n v="2.7"/>
    <s v="No"/>
    <n v="89.3"/>
    <n v="4.7"/>
    <s v="Fair"/>
    <n v="4"/>
    <s v="Bachelor"/>
    <s v="Good"/>
    <n v="10"/>
    <s v="No"/>
    <n v="75.8"/>
  </r>
  <r>
    <s v="S1014"/>
    <n v="24"/>
    <s v="Male"/>
    <x v="14"/>
    <n v="1.5"/>
    <n v="0.7"/>
    <s v="No"/>
    <n v="87.4"/>
    <n v="6.7"/>
    <s v="Poor"/>
    <n v="6"/>
    <s v="Bachelor"/>
    <s v="Average"/>
    <n v="9"/>
    <s v="No"/>
    <n v="78.900000000000006"/>
  </r>
  <r>
    <s v="S1015"/>
    <n v="21"/>
    <s v="Male"/>
    <x v="15"/>
    <n v="5"/>
    <n v="1"/>
    <s v="No"/>
    <n v="97.5"/>
    <n v="6.5"/>
    <s v="Good"/>
    <n v="6"/>
    <s v="High School"/>
    <s v="Average"/>
    <n v="7"/>
    <s v="No"/>
    <n v="74"/>
  </r>
  <r>
    <s v="S1016"/>
    <n v="20"/>
    <s v="Male"/>
    <x v="3"/>
    <n v="0.6"/>
    <n v="0.2"/>
    <s v="No"/>
    <n v="92.9"/>
    <n v="5.6"/>
    <s v="Poor"/>
    <n v="3"/>
    <s v="High School"/>
    <s v="Poor"/>
    <n v="8"/>
    <s v="Yes"/>
    <n v="55.2"/>
  </r>
  <r>
    <s v="S1017"/>
    <n v="24"/>
    <s v="Female"/>
    <x v="13"/>
    <n v="2.7"/>
    <n v="1.2"/>
    <s v="No"/>
    <n v="94.7"/>
    <n v="7.5"/>
    <s v="Poor"/>
    <n v="0"/>
    <s v="High School"/>
    <s v="Average"/>
    <n v="1"/>
    <s v="Yes"/>
    <n v="70.8"/>
  </r>
  <r>
    <s v="S1018"/>
    <n v="24"/>
    <s v="Other"/>
    <x v="16"/>
    <n v="4.9000000000000004"/>
    <n v="2.9"/>
    <s v="Yes"/>
    <n v="88.3"/>
    <n v="7.1"/>
    <s v="Good"/>
    <n v="2"/>
    <s v="High School"/>
    <s v="Good"/>
    <n v="5"/>
    <s v="No"/>
    <n v="43.9"/>
  </r>
  <r>
    <s v="S1019"/>
    <n v="19"/>
    <s v="Male"/>
    <x v="17"/>
    <n v="2.5"/>
    <n v="2.4"/>
    <s v="No"/>
    <n v="71.099999999999994"/>
    <n v="7.5"/>
    <s v="Fair"/>
    <n v="1"/>
    <s v="High School"/>
    <s v="Average"/>
    <n v="2"/>
    <s v="No"/>
    <n v="45.3"/>
  </r>
  <r>
    <s v="S1020"/>
    <n v="22"/>
    <s v="Female"/>
    <x v="18"/>
    <n v="2.2999999999999998"/>
    <n v="2.9"/>
    <s v="No"/>
    <n v="83"/>
    <n v="6.4"/>
    <s v="Good"/>
    <n v="3"/>
    <s v="Master"/>
    <s v="Good"/>
    <n v="1"/>
    <s v="No"/>
    <n v="58.5"/>
  </r>
  <r>
    <s v="S1021"/>
    <n v="21"/>
    <s v="Male"/>
    <x v="6"/>
    <n v="2.1"/>
    <n v="2.4"/>
    <s v="No"/>
    <n v="95.6"/>
    <n v="7.2"/>
    <s v="Fair"/>
    <n v="1"/>
    <s v="High School"/>
    <s v="Good"/>
    <n v="3"/>
    <s v="No"/>
    <n v="82.5"/>
  </r>
  <r>
    <s v="S1022"/>
    <n v="18"/>
    <s v="Other"/>
    <x v="19"/>
    <n v="2.2999999999999998"/>
    <n v="0.6"/>
    <s v="No"/>
    <n v="84.5"/>
    <n v="6"/>
    <s v="Fair"/>
    <n v="3"/>
    <s v="High School"/>
    <s v="Average"/>
    <n v="7"/>
    <s v="No"/>
    <n v="98.7"/>
  </r>
  <r>
    <s v="S1023"/>
    <n v="24"/>
    <s v="Female"/>
    <x v="20"/>
    <n v="4.0999999999999996"/>
    <n v="1.4"/>
    <s v="Yes"/>
    <n v="90"/>
    <n v="9"/>
    <s v="Fair"/>
    <n v="6"/>
    <s v="Bachelor"/>
    <s v="Good"/>
    <n v="1"/>
    <s v="No"/>
    <n v="43.7"/>
  </r>
  <r>
    <s v="S1024"/>
    <n v="20"/>
    <s v="Female"/>
    <x v="16"/>
    <n v="0"/>
    <n v="0.9"/>
    <s v="Yes"/>
    <n v="81.8"/>
    <n v="5.5"/>
    <s v="Fair"/>
    <n v="4"/>
    <s v="Bachelor"/>
    <s v="Average"/>
    <n v="2"/>
    <s v="No"/>
    <n v="54.9"/>
  </r>
  <r>
    <s v="S1025"/>
    <n v="22"/>
    <s v="Male"/>
    <x v="19"/>
    <n v="4.3"/>
    <n v="3.3"/>
    <s v="No"/>
    <n v="74.7"/>
    <n v="9"/>
    <s v="Fair"/>
    <n v="1"/>
    <s v="High School"/>
    <s v="Average"/>
    <n v="2"/>
    <s v="Yes"/>
    <n v="69.900000000000006"/>
  </r>
  <r>
    <s v="S1026"/>
    <n v="22"/>
    <s v="Male"/>
    <x v="16"/>
    <n v="0.8"/>
    <n v="0.5"/>
    <s v="No"/>
    <n v="83.8"/>
    <n v="6.5"/>
    <s v="Good"/>
    <n v="4"/>
    <s v="Bachelor"/>
    <s v="Poor"/>
    <n v="4"/>
    <s v="No"/>
    <n v="73.5"/>
  </r>
  <r>
    <s v="S1027"/>
    <n v="18"/>
    <s v="Male"/>
    <x v="21"/>
    <n v="2.2000000000000002"/>
    <n v="2.8"/>
    <s v="Yes"/>
    <n v="88.1"/>
    <n v="4.8"/>
    <s v="Fair"/>
    <n v="5"/>
    <s v="Bachelor"/>
    <s v="Average"/>
    <n v="3"/>
    <s v="No"/>
    <n v="71.099999999999994"/>
  </r>
  <r>
    <s v="S1028"/>
    <n v="24"/>
    <s v="Male"/>
    <x v="7"/>
    <n v="2"/>
    <n v="2.8"/>
    <s v="Yes"/>
    <n v="78.400000000000006"/>
    <n v="8.1"/>
    <s v="Good"/>
    <n v="5"/>
    <s v="High School"/>
    <s v="Poor"/>
    <n v="3"/>
    <s v="Yes"/>
    <n v="82.8"/>
  </r>
  <r>
    <s v="S1029"/>
    <n v="20"/>
    <s v="Female"/>
    <x v="16"/>
    <n v="3.2"/>
    <n v="3.8"/>
    <s v="Yes"/>
    <n v="82.6"/>
    <n v="6.7"/>
    <s v="Poor"/>
    <n v="6"/>
    <s v="High School"/>
    <s v="Poor"/>
    <n v="10"/>
    <s v="Yes"/>
    <n v="75.7"/>
  </r>
  <r>
    <s v="S1030"/>
    <n v="21"/>
    <s v="Female"/>
    <x v="12"/>
    <n v="0.6"/>
    <n v="1.3"/>
    <s v="No"/>
    <n v="75.599999999999994"/>
    <n v="7.5"/>
    <s v="Fair"/>
    <n v="2"/>
    <s v="Master"/>
    <s v="Average"/>
    <n v="5"/>
    <s v="No"/>
    <n v="70.599999999999994"/>
  </r>
  <r>
    <s v="S1031"/>
    <n v="17"/>
    <s v="Other"/>
    <x v="22"/>
    <n v="3.1"/>
    <n v="2.6"/>
    <s v="Yes"/>
    <n v="96.2"/>
    <n v="8"/>
    <s v="Fair"/>
    <n v="4"/>
    <s v="Bachelor"/>
    <s v="Average"/>
    <n v="3"/>
    <s v="Yes"/>
    <n v="51.3"/>
  </r>
  <r>
    <s v="S1032"/>
    <n v="20"/>
    <s v="Other"/>
    <x v="23"/>
    <n v="4.9000000000000004"/>
    <n v="4.3"/>
    <s v="No"/>
    <n v="82.1"/>
    <n v="6.9"/>
    <s v="Good"/>
    <n v="3"/>
    <s v="Bachelor"/>
    <s v="Good"/>
    <n v="7"/>
    <s v="No"/>
    <n v="52.1"/>
  </r>
  <r>
    <s v="S1033"/>
    <n v="18"/>
    <s v="Female"/>
    <x v="24"/>
    <n v="0.9"/>
    <n v="1.1000000000000001"/>
    <s v="No"/>
    <n v="99.5"/>
    <n v="5.8"/>
    <s v="Poor"/>
    <n v="2"/>
    <s v="None"/>
    <s v="Average"/>
    <n v="5"/>
    <s v="No"/>
    <n v="70.7"/>
  </r>
  <r>
    <s v="S1034"/>
    <n v="22"/>
    <s v="Female"/>
    <x v="20"/>
    <n v="2.7"/>
    <n v="0.1"/>
    <s v="No"/>
    <n v="100"/>
    <n v="7.7"/>
    <s v="Fair"/>
    <n v="1"/>
    <s v="High School"/>
    <s v="Good"/>
    <n v="4"/>
    <s v="No"/>
    <n v="51.2"/>
  </r>
  <r>
    <s v="S1035"/>
    <n v="21"/>
    <s v="Female"/>
    <x v="25"/>
    <n v="1.7"/>
    <n v="0"/>
    <s v="Yes"/>
    <n v="84.2"/>
    <n v="6.5"/>
    <s v="Good"/>
    <n v="1"/>
    <s v="Bachelor"/>
    <s v="Average"/>
    <n v="3"/>
    <s v="No"/>
    <n v="72.599999999999994"/>
  </r>
  <r>
    <s v="S1036"/>
    <n v="20"/>
    <s v="Female"/>
    <x v="26"/>
    <n v="3"/>
    <n v="2.6"/>
    <s v="No"/>
    <n v="74.900000000000006"/>
    <n v="7.3"/>
    <s v="Fair"/>
    <n v="3"/>
    <s v="High School"/>
    <s v="Good"/>
    <n v="4"/>
    <s v="No"/>
    <n v="70.7"/>
  </r>
  <r>
    <s v="S1037"/>
    <n v="17"/>
    <s v="Male"/>
    <x v="7"/>
    <n v="2.5"/>
    <n v="0"/>
    <s v="Yes"/>
    <n v="64.099999999999994"/>
    <n v="3.9"/>
    <s v="Good"/>
    <n v="0"/>
    <s v="High School"/>
    <s v="Average"/>
    <n v="2"/>
    <s v="No"/>
    <n v="59.4"/>
  </r>
  <r>
    <s v="S1038"/>
    <n v="17"/>
    <s v="Male"/>
    <x v="18"/>
    <n v="1.7"/>
    <n v="1.4"/>
    <s v="No"/>
    <n v="70.3"/>
    <n v="7"/>
    <s v="Poor"/>
    <n v="0"/>
    <s v="Bachelor"/>
    <s v="Good"/>
    <n v="1"/>
    <s v="No"/>
    <n v="58.1"/>
  </r>
  <r>
    <s v="S1039"/>
    <n v="19"/>
    <s v="Male"/>
    <x v="27"/>
    <n v="3.1"/>
    <n v="2.2999999999999998"/>
    <s v="No"/>
    <n v="71.3"/>
    <n v="5.7"/>
    <s v="Good"/>
    <n v="1"/>
    <s v="High School"/>
    <s v="Average"/>
    <n v="3"/>
    <s v="No"/>
    <n v="82.3"/>
  </r>
  <r>
    <s v="S1040"/>
    <n v="19"/>
    <s v="Female"/>
    <x v="12"/>
    <n v="4.7"/>
    <n v="2"/>
    <s v="No"/>
    <n v="98.8"/>
    <n v="8.5"/>
    <s v="Good"/>
    <n v="6"/>
    <s v="Bachelor"/>
    <s v="Good"/>
    <n v="2"/>
    <s v="No"/>
    <n v="69.7"/>
  </r>
  <r>
    <s v="S1041"/>
    <n v="23"/>
    <s v="Female"/>
    <x v="28"/>
    <n v="2.2999999999999998"/>
    <n v="2.2999999999999998"/>
    <s v="No"/>
    <n v="86.2"/>
    <n v="7.2"/>
    <s v="Good"/>
    <n v="6"/>
    <s v="Bachelor"/>
    <s v="Average"/>
    <n v="1"/>
    <s v="No"/>
    <n v="66"/>
  </r>
  <r>
    <s v="S1042"/>
    <n v="18"/>
    <s v="Male"/>
    <x v="12"/>
    <n v="3.4"/>
    <n v="2"/>
    <s v="No"/>
    <n v="88.9"/>
    <n v="6.8"/>
    <s v="Fair"/>
    <n v="3"/>
    <s v="High School"/>
    <s v="Poor"/>
    <n v="1"/>
    <s v="Yes"/>
    <n v="63.5"/>
  </r>
  <r>
    <s v="S1043"/>
    <n v="24"/>
    <s v="Female"/>
    <x v="7"/>
    <n v="0.9"/>
    <n v="3.2"/>
    <s v="No"/>
    <n v="62.8"/>
    <n v="7.1"/>
    <s v="Poor"/>
    <n v="0"/>
    <s v="Bachelor"/>
    <s v="Good"/>
    <n v="2"/>
    <s v="No"/>
    <n v="65.7"/>
  </r>
  <r>
    <s v="S1044"/>
    <n v="20"/>
    <s v="Female"/>
    <x v="29"/>
    <n v="1.4"/>
    <n v="0.8"/>
    <s v="No"/>
    <n v="73"/>
    <n v="5.3"/>
    <s v="Good"/>
    <n v="4"/>
    <s v="High School"/>
    <s v="Poor"/>
    <n v="9"/>
    <s v="No"/>
    <n v="78.5"/>
  </r>
  <r>
    <s v="S1045"/>
    <n v="20"/>
    <s v="Male"/>
    <x v="29"/>
    <n v="3.1"/>
    <n v="1.1000000000000001"/>
    <s v="No"/>
    <n v="93.9"/>
    <n v="8.4"/>
    <s v="Fair"/>
    <n v="1"/>
    <s v="Bachelor"/>
    <s v="Average"/>
    <n v="5"/>
    <s v="Yes"/>
    <n v="75.099999999999994"/>
  </r>
  <r>
    <s v="S1046"/>
    <n v="24"/>
    <s v="Male"/>
    <x v="14"/>
    <n v="4.3"/>
    <n v="1"/>
    <s v="No"/>
    <n v="87.9"/>
    <n v="8.9"/>
    <s v="Poor"/>
    <n v="5"/>
    <s v="High School"/>
    <s v="Average"/>
    <n v="9"/>
    <s v="Yes"/>
    <n v="71"/>
  </r>
  <r>
    <s v="S1047"/>
    <n v="23"/>
    <s v="Female"/>
    <x v="30"/>
    <n v="2.9"/>
    <n v="2.7"/>
    <s v="No"/>
    <n v="83.5"/>
    <n v="7"/>
    <s v="Good"/>
    <n v="4"/>
    <s v="None"/>
    <s v="Good"/>
    <n v="8"/>
    <s v="Yes"/>
    <n v="59.7"/>
  </r>
  <r>
    <s v="S1048"/>
    <n v="22"/>
    <s v="Female"/>
    <x v="2"/>
    <n v="2.1"/>
    <n v="2.8"/>
    <s v="No"/>
    <n v="90.6"/>
    <n v="8.4"/>
    <s v="Fair"/>
    <n v="3"/>
    <s v="Bachelor"/>
    <s v="Good"/>
    <n v="6"/>
    <s v="No"/>
    <n v="52.6"/>
  </r>
  <r>
    <s v="S1049"/>
    <n v="22"/>
    <s v="Female"/>
    <x v="31"/>
    <n v="2.5"/>
    <n v="2.2999999999999998"/>
    <s v="No"/>
    <n v="100"/>
    <n v="5.8"/>
    <s v="Poor"/>
    <n v="5"/>
    <s v="High School"/>
    <s v="Average"/>
    <n v="1"/>
    <s v="No"/>
    <n v="96.5"/>
  </r>
  <r>
    <s v="S1050"/>
    <n v="23"/>
    <s v="Female"/>
    <x v="32"/>
    <n v="1"/>
    <n v="3.1"/>
    <s v="No"/>
    <n v="82.8"/>
    <n v="5.5"/>
    <s v="Fair"/>
    <n v="4"/>
    <s v="Master"/>
    <s v="Good"/>
    <n v="10"/>
    <s v="Yes"/>
    <n v="62"/>
  </r>
  <r>
    <s v="S1051"/>
    <n v="22"/>
    <s v="Female"/>
    <x v="30"/>
    <n v="3.2"/>
    <n v="0.5"/>
    <s v="No"/>
    <n v="85.7"/>
    <n v="6.5"/>
    <s v="Poor"/>
    <n v="0"/>
    <s v="High School"/>
    <s v="Average"/>
    <n v="5"/>
    <s v="No"/>
    <n v="59.7"/>
  </r>
  <r>
    <s v="S1052"/>
    <n v="19"/>
    <s v="Female"/>
    <x v="14"/>
    <n v="3.6"/>
    <n v="3.6"/>
    <s v="No"/>
    <n v="86.9"/>
    <n v="7"/>
    <s v="Fair"/>
    <n v="6"/>
    <s v="High School"/>
    <s v="Average"/>
    <n v="1"/>
    <s v="No"/>
    <n v="48.4"/>
  </r>
  <r>
    <s v="S1053"/>
    <n v="20"/>
    <s v="Female"/>
    <x v="9"/>
    <n v="2"/>
    <n v="3.5"/>
    <s v="No"/>
    <n v="100"/>
    <n v="6"/>
    <s v="Good"/>
    <n v="0"/>
    <s v="Bachelor"/>
    <s v="Good"/>
    <n v="7"/>
    <s v="Yes"/>
    <n v="70.599999999999994"/>
  </r>
  <r>
    <s v="S1054"/>
    <n v="23"/>
    <s v="Female"/>
    <x v="15"/>
    <n v="1.9"/>
    <n v="2.6"/>
    <s v="Yes"/>
    <n v="64"/>
    <n v="7.1"/>
    <s v="Fair"/>
    <n v="5"/>
    <s v="High School"/>
    <s v="Good"/>
    <n v="10"/>
    <s v="No"/>
    <n v="68.099999999999994"/>
  </r>
  <r>
    <s v="S1055"/>
    <n v="20"/>
    <s v="Male"/>
    <x v="33"/>
    <n v="2.8"/>
    <n v="3.8"/>
    <s v="No"/>
    <n v="91.8"/>
    <n v="6.9"/>
    <s v="Good"/>
    <n v="2"/>
    <s v="High School"/>
    <s v="Good"/>
    <n v="8"/>
    <s v="No"/>
    <n v="87.2"/>
  </r>
  <r>
    <s v="S1056"/>
    <n v="24"/>
    <s v="Male"/>
    <x v="30"/>
    <n v="2"/>
    <n v="0"/>
    <s v="No"/>
    <n v="83.9"/>
    <n v="5.3"/>
    <s v="Good"/>
    <n v="6"/>
    <s v="Bachelor"/>
    <s v="Average"/>
    <n v="8"/>
    <s v="No"/>
    <n v="66.7"/>
  </r>
  <r>
    <s v="S1057"/>
    <n v="17"/>
    <s v="Male"/>
    <x v="11"/>
    <n v="2.4"/>
    <n v="1.2"/>
    <s v="No"/>
    <n v="90.7"/>
    <n v="7.1"/>
    <s v="Good"/>
    <n v="1"/>
    <s v="Bachelor"/>
    <s v="Average"/>
    <n v="7"/>
    <s v="Yes"/>
    <n v="75.2"/>
  </r>
  <r>
    <s v="S1058"/>
    <n v="19"/>
    <s v="Female"/>
    <x v="34"/>
    <n v="5"/>
    <n v="1"/>
    <s v="No"/>
    <n v="78.400000000000006"/>
    <n v="7.5"/>
    <s v="Poor"/>
    <n v="5"/>
    <s v="Master"/>
    <s v="Average"/>
    <n v="2"/>
    <s v="Yes"/>
    <n v="46.4"/>
  </r>
  <r>
    <s v="S1059"/>
    <n v="21"/>
    <s v="Female"/>
    <x v="35"/>
    <n v="2.2000000000000002"/>
    <n v="2.6"/>
    <s v="No"/>
    <n v="84.5"/>
    <n v="6.7"/>
    <s v="Good"/>
    <n v="3"/>
    <s v="Master"/>
    <s v="Average"/>
    <n v="5"/>
    <s v="Yes"/>
    <n v="97.1"/>
  </r>
  <r>
    <s v="S1060"/>
    <n v="19"/>
    <s v="Female"/>
    <x v="36"/>
    <n v="2.1"/>
    <n v="0.6"/>
    <s v="Yes"/>
    <n v="92.1"/>
    <n v="7.9"/>
    <s v="Fair"/>
    <n v="1"/>
    <s v="High School"/>
    <s v="Average"/>
    <n v="4"/>
    <s v="No"/>
    <n v="61.2"/>
  </r>
  <r>
    <s v="S1061"/>
    <n v="23"/>
    <s v="Male"/>
    <x v="24"/>
    <n v="1.7"/>
    <n v="2.6"/>
    <s v="No"/>
    <n v="100"/>
    <n v="5"/>
    <s v="Fair"/>
    <n v="4"/>
    <s v="Bachelor"/>
    <s v="Good"/>
    <n v="5"/>
    <s v="No"/>
    <n v="75"/>
  </r>
  <r>
    <s v="S1062"/>
    <n v="21"/>
    <s v="Male"/>
    <x v="37"/>
    <n v="3.4"/>
    <n v="3.3"/>
    <s v="Yes"/>
    <n v="93.1"/>
    <n v="7.1"/>
    <s v="Good"/>
    <n v="6"/>
    <s v="High School"/>
    <s v="Good"/>
    <n v="10"/>
    <s v="No"/>
    <n v="94.7"/>
  </r>
  <r>
    <s v="S1063"/>
    <n v="17"/>
    <s v="Male"/>
    <x v="38"/>
    <n v="2.2999999999999998"/>
    <n v="2.6"/>
    <s v="Yes"/>
    <n v="76.5"/>
    <n v="5.0999999999999996"/>
    <s v="Fair"/>
    <n v="3"/>
    <s v="Bachelor"/>
    <s v="Average"/>
    <n v="9"/>
    <s v="No"/>
    <n v="77.599999999999994"/>
  </r>
  <r>
    <s v="S1064"/>
    <n v="23"/>
    <s v="Male"/>
    <x v="21"/>
    <n v="1.7"/>
    <n v="2.1"/>
    <s v="No"/>
    <n v="80.8"/>
    <n v="5.2"/>
    <s v="Good"/>
    <n v="3"/>
    <s v="High School"/>
    <s v="Poor"/>
    <n v="4"/>
    <s v="Yes"/>
    <n v="68.599999999999994"/>
  </r>
  <r>
    <s v="S1065"/>
    <n v="18"/>
    <s v="Female"/>
    <x v="39"/>
    <n v="4.0999999999999996"/>
    <n v="0.7"/>
    <s v="No"/>
    <n v="80.5"/>
    <n v="5.7"/>
    <s v="Poor"/>
    <n v="0"/>
    <s v="Master"/>
    <s v="Good"/>
    <n v="8"/>
    <s v="No"/>
    <n v="69.599999999999994"/>
  </r>
  <r>
    <s v="S1066"/>
    <n v="20"/>
    <s v="Male"/>
    <x v="29"/>
    <n v="4.2"/>
    <n v="0.9"/>
    <s v="No"/>
    <n v="67"/>
    <n v="5.4"/>
    <s v="Good"/>
    <n v="4"/>
    <s v="Bachelor"/>
    <s v="Average"/>
    <n v="8"/>
    <s v="No"/>
    <n v="66.5"/>
  </r>
  <r>
    <s v="S1067"/>
    <n v="17"/>
    <s v="Male"/>
    <x v="39"/>
    <n v="1.8"/>
    <n v="3.2"/>
    <s v="No"/>
    <n v="81.7"/>
    <n v="5.8"/>
    <s v="Poor"/>
    <n v="0"/>
    <s v="Master"/>
    <s v="Good"/>
    <n v="2"/>
    <s v="No"/>
    <n v="62.2"/>
  </r>
  <r>
    <s v="S1068"/>
    <n v="20"/>
    <s v="Female"/>
    <x v="19"/>
    <n v="0.3"/>
    <n v="2.7"/>
    <s v="Yes"/>
    <n v="92.3"/>
    <n v="6.2"/>
    <s v="Good"/>
    <n v="0"/>
    <s v="Bachelor"/>
    <s v="Poor"/>
    <n v="6"/>
    <s v="No"/>
    <n v="82.1"/>
  </r>
  <r>
    <s v="S1069"/>
    <n v="22"/>
    <s v="Male"/>
    <x v="40"/>
    <n v="3.7"/>
    <n v="1.8"/>
    <s v="No"/>
    <n v="72.3"/>
    <n v="7.5"/>
    <s v="Poor"/>
    <n v="6"/>
    <s v="Master"/>
    <s v="Average"/>
    <n v="5"/>
    <s v="No"/>
    <n v="100"/>
  </r>
  <r>
    <s v="S1070"/>
    <n v="18"/>
    <s v="Female"/>
    <x v="41"/>
    <n v="1.7"/>
    <n v="1.3"/>
    <s v="No"/>
    <n v="95.5"/>
    <n v="6.1"/>
    <s v="Poor"/>
    <n v="2"/>
    <s v="Bachelor"/>
    <s v="Good"/>
    <n v="2"/>
    <s v="Yes"/>
    <n v="59.7"/>
  </r>
  <r>
    <s v="S1071"/>
    <n v="18"/>
    <s v="Female"/>
    <x v="2"/>
    <n v="3.4"/>
    <n v="0"/>
    <s v="No"/>
    <n v="89.9"/>
    <n v="4.5999999999999996"/>
    <s v="Fair"/>
    <n v="0"/>
    <s v="High School"/>
    <s v="Poor"/>
    <n v="10"/>
    <s v="Yes"/>
    <n v="55.1"/>
  </r>
  <r>
    <s v="S1072"/>
    <n v="17"/>
    <s v="Male"/>
    <x v="13"/>
    <n v="0.1"/>
    <n v="0.6"/>
    <s v="No"/>
    <n v="77.7"/>
    <n v="7.9"/>
    <s v="Fair"/>
    <n v="1"/>
    <s v="High School"/>
    <s v="Average"/>
    <n v="4"/>
    <s v="Yes"/>
    <n v="77.099999999999994"/>
  </r>
  <r>
    <s v="S1073"/>
    <n v="18"/>
    <s v="Female"/>
    <x v="42"/>
    <n v="3.6"/>
    <n v="3.9"/>
    <s v="No"/>
    <n v="83.6"/>
    <n v="5.5"/>
    <s v="Fair"/>
    <n v="3"/>
    <s v="High School"/>
    <s v="Average"/>
    <n v="7"/>
    <s v="Yes"/>
    <n v="97.7"/>
  </r>
  <r>
    <s v="S1074"/>
    <n v="21"/>
    <s v="Female"/>
    <x v="43"/>
    <n v="1"/>
    <n v="0.4"/>
    <s v="No"/>
    <n v="100"/>
    <n v="6.4"/>
    <s v="Fair"/>
    <n v="6"/>
    <s v="None"/>
    <s v="Good"/>
    <n v="1"/>
    <s v="No"/>
    <n v="66.900000000000006"/>
  </r>
  <r>
    <s v="S1075"/>
    <n v="18"/>
    <s v="Female"/>
    <x v="44"/>
    <n v="3.4"/>
    <n v="2"/>
    <s v="Yes"/>
    <n v="92.3"/>
    <n v="7"/>
    <s v="Fair"/>
    <n v="0"/>
    <s v="Bachelor"/>
    <s v="Good"/>
    <n v="9"/>
    <s v="Yes"/>
    <n v="99.9"/>
  </r>
  <r>
    <s v="S1076"/>
    <n v="20"/>
    <s v="Male"/>
    <x v="44"/>
    <n v="2.5"/>
    <n v="2.9"/>
    <s v="No"/>
    <n v="85.1"/>
    <n v="6.7"/>
    <s v="Poor"/>
    <n v="5"/>
    <s v="Bachelor"/>
    <s v="Average"/>
    <n v="10"/>
    <s v="Yes"/>
    <n v="100"/>
  </r>
  <r>
    <s v="S1077"/>
    <n v="20"/>
    <s v="Female"/>
    <x v="41"/>
    <n v="1.4"/>
    <n v="0.4"/>
    <s v="No"/>
    <n v="82.6"/>
    <n v="7.8"/>
    <s v="Fair"/>
    <n v="1"/>
    <s v="Bachelor"/>
    <s v="Poor"/>
    <n v="1"/>
    <s v="No"/>
    <n v="57.2"/>
  </r>
  <r>
    <s v="S1078"/>
    <n v="23"/>
    <s v="Female"/>
    <x v="8"/>
    <n v="2"/>
    <n v="2"/>
    <s v="Yes"/>
    <n v="85.8"/>
    <n v="7.1"/>
    <s v="Good"/>
    <n v="4"/>
    <s v="Master"/>
    <s v="Good"/>
    <n v="5"/>
    <s v="No"/>
    <n v="77.3"/>
  </r>
  <r>
    <s v="S1079"/>
    <n v="20"/>
    <s v="Male"/>
    <x v="45"/>
    <n v="3.3"/>
    <n v="2.8"/>
    <s v="Yes"/>
    <n v="79.900000000000006"/>
    <n v="5.5"/>
    <s v="Good"/>
    <n v="3"/>
    <s v="Master"/>
    <s v="Average"/>
    <n v="7"/>
    <s v="No"/>
    <n v="91.6"/>
  </r>
  <r>
    <s v="S1080"/>
    <n v="23"/>
    <s v="Male"/>
    <x v="28"/>
    <n v="2.6"/>
    <n v="1.8"/>
    <s v="No"/>
    <n v="64"/>
    <n v="9.1"/>
    <s v="Good"/>
    <n v="6"/>
    <s v="High School"/>
    <s v="Good"/>
    <n v="8"/>
    <s v="No"/>
    <n v="70.7"/>
  </r>
  <r>
    <s v="S1081"/>
    <n v="20"/>
    <s v="Other"/>
    <x v="21"/>
    <n v="3.2"/>
    <n v="5"/>
    <s v="No"/>
    <n v="100"/>
    <n v="6.7"/>
    <s v="Good"/>
    <n v="5"/>
    <s v="High School"/>
    <s v="Poor"/>
    <n v="2"/>
    <s v="No"/>
    <n v="57.6"/>
  </r>
  <r>
    <s v="S1082"/>
    <n v="21"/>
    <s v="Female"/>
    <x v="23"/>
    <n v="4.9000000000000004"/>
    <n v="0"/>
    <s v="Yes"/>
    <n v="86.6"/>
    <n v="6.3"/>
    <s v="Fair"/>
    <n v="6"/>
    <s v="High School"/>
    <s v="Poor"/>
    <n v="4"/>
    <s v="No"/>
    <n v="60.2"/>
  </r>
  <r>
    <s v="S1083"/>
    <n v="24"/>
    <s v="Male"/>
    <x v="16"/>
    <n v="0.6"/>
    <n v="3"/>
    <s v="No"/>
    <n v="89"/>
    <n v="7.7"/>
    <s v="Poor"/>
    <n v="6"/>
    <s v="High School"/>
    <s v="Good"/>
    <n v="2"/>
    <s v="Yes"/>
    <n v="50.5"/>
  </r>
  <r>
    <s v="S1084"/>
    <n v="23"/>
    <s v="Female"/>
    <x v="30"/>
    <n v="4.4000000000000004"/>
    <n v="1.6"/>
    <s v="No"/>
    <n v="84.4"/>
    <n v="6.8"/>
    <s v="Fair"/>
    <n v="5"/>
    <s v="Bachelor"/>
    <s v="Average"/>
    <n v="4"/>
    <s v="No"/>
    <n v="51.3"/>
  </r>
  <r>
    <s v="S1085"/>
    <n v="19"/>
    <s v="Male"/>
    <x v="36"/>
    <n v="2.6"/>
    <n v="2.6"/>
    <s v="No"/>
    <n v="77.599999999999994"/>
    <n v="7"/>
    <s v="Good"/>
    <n v="4"/>
    <s v="Bachelor"/>
    <s v="Good"/>
    <n v="6"/>
    <s v="No"/>
    <n v="53.5"/>
  </r>
  <r>
    <s v="S1086"/>
    <n v="22"/>
    <s v="Male"/>
    <x v="29"/>
    <n v="1.4"/>
    <n v="2.2999999999999998"/>
    <s v="No"/>
    <n v="83.1"/>
    <n v="9.5"/>
    <s v="Good"/>
    <n v="5"/>
    <s v="Bachelor"/>
    <s v="Poor"/>
    <n v="6"/>
    <s v="No"/>
    <n v="79.2"/>
  </r>
  <r>
    <s v="S1087"/>
    <n v="17"/>
    <s v="Male"/>
    <x v="43"/>
    <n v="0.9"/>
    <n v="1"/>
    <s v="No"/>
    <n v="69"/>
    <n v="6.2"/>
    <s v="Fair"/>
    <n v="1"/>
    <s v="Master"/>
    <s v="Average"/>
    <n v="2"/>
    <s v="Yes"/>
    <n v="47.2"/>
  </r>
  <r>
    <s v="S1088"/>
    <n v="20"/>
    <s v="Male"/>
    <x v="11"/>
    <n v="2.2999999999999998"/>
    <n v="2.1"/>
    <s v="No"/>
    <n v="100"/>
    <n v="6.1"/>
    <s v="Poor"/>
    <n v="6"/>
    <s v="Bachelor"/>
    <s v="Good"/>
    <n v="4"/>
    <s v="No"/>
    <n v="73.400000000000006"/>
  </r>
  <r>
    <s v="S1089"/>
    <n v="18"/>
    <s v="Male"/>
    <x v="46"/>
    <n v="3.6"/>
    <n v="0"/>
    <s v="No"/>
    <n v="72.7"/>
    <n v="6.6"/>
    <s v="Poor"/>
    <n v="4"/>
    <s v="High School"/>
    <s v="Average"/>
    <n v="4"/>
    <s v="Yes"/>
    <n v="41.1"/>
  </r>
  <r>
    <s v="S1090"/>
    <n v="24"/>
    <s v="Male"/>
    <x v="24"/>
    <n v="2.2999999999999998"/>
    <n v="2.5"/>
    <s v="No"/>
    <n v="74.7"/>
    <n v="7.8"/>
    <s v="Fair"/>
    <n v="6"/>
    <s v="Bachelor"/>
    <s v="Good"/>
    <n v="1"/>
    <s v="No"/>
    <n v="77.8"/>
  </r>
  <r>
    <s v="S1091"/>
    <n v="20"/>
    <s v="Female"/>
    <x v="9"/>
    <n v="4.3"/>
    <n v="2.1"/>
    <s v="No"/>
    <n v="80.599999999999994"/>
    <n v="4.7"/>
    <s v="Fair"/>
    <n v="5"/>
    <s v="High School"/>
    <s v="Average"/>
    <n v="2"/>
    <s v="No"/>
    <n v="63.4"/>
  </r>
  <r>
    <s v="S1092"/>
    <n v="18"/>
    <s v="Male"/>
    <x v="47"/>
    <n v="0.8"/>
    <n v="2.5"/>
    <s v="Yes"/>
    <n v="97.9"/>
    <n v="4.0999999999999996"/>
    <s v="Poor"/>
    <n v="4"/>
    <s v="High School"/>
    <s v="Good"/>
    <n v="3"/>
    <s v="No"/>
    <n v="43.9"/>
  </r>
  <r>
    <s v="S1093"/>
    <n v="22"/>
    <s v="Male"/>
    <x v="38"/>
    <n v="2.5"/>
    <n v="3"/>
    <s v="No"/>
    <n v="85.1"/>
    <n v="5.8"/>
    <s v="Good"/>
    <n v="4"/>
    <s v="None"/>
    <s v="Good"/>
    <n v="5"/>
    <s v="No"/>
    <n v="70.2"/>
  </r>
  <r>
    <s v="S1094"/>
    <n v="22"/>
    <s v="Female"/>
    <x v="48"/>
    <n v="1"/>
    <n v="2.2000000000000002"/>
    <s v="No"/>
    <n v="72.599999999999994"/>
    <n v="4.5"/>
    <s v="Fair"/>
    <n v="0"/>
    <s v="High School"/>
    <s v="Average"/>
    <n v="8"/>
    <s v="No"/>
    <n v="81.3"/>
  </r>
  <r>
    <s v="S1095"/>
    <n v="22"/>
    <s v="Male"/>
    <x v="36"/>
    <n v="2.9"/>
    <n v="2"/>
    <s v="No"/>
    <n v="97.5"/>
    <n v="6"/>
    <s v="Good"/>
    <n v="0"/>
    <s v="High School"/>
    <s v="Good"/>
    <n v="6"/>
    <s v="No"/>
    <n v="50.2"/>
  </r>
  <r>
    <s v="S1096"/>
    <n v="18"/>
    <s v="Female"/>
    <x v="44"/>
    <n v="3.6"/>
    <n v="0.8"/>
    <s v="No"/>
    <n v="92.3"/>
    <n v="7.1"/>
    <s v="Good"/>
    <n v="0"/>
    <s v="High School"/>
    <s v="Good"/>
    <n v="3"/>
    <s v="No"/>
    <n v="87.9"/>
  </r>
  <r>
    <s v="S1097"/>
    <n v="20"/>
    <s v="Male"/>
    <x v="38"/>
    <n v="2"/>
    <n v="1"/>
    <s v="No"/>
    <n v="90.4"/>
    <n v="5.4"/>
    <s v="Good"/>
    <n v="5"/>
    <s v="Bachelor"/>
    <s v="Average"/>
    <n v="6"/>
    <s v="No"/>
    <n v="80.900000000000006"/>
  </r>
  <r>
    <s v="S1098"/>
    <n v="22"/>
    <s v="Male"/>
    <x v="14"/>
    <n v="0"/>
    <n v="3.1"/>
    <s v="No"/>
    <n v="92.2"/>
    <n v="4.8"/>
    <s v="Good"/>
    <n v="3"/>
    <s v="Bachelor"/>
    <s v="Good"/>
    <n v="7"/>
    <s v="Yes"/>
    <n v="63.9"/>
  </r>
  <r>
    <s v="S1099"/>
    <n v="21"/>
    <s v="Male"/>
    <x v="13"/>
    <n v="2.7"/>
    <n v="3.4"/>
    <s v="No"/>
    <n v="100"/>
    <n v="6.6"/>
    <s v="Good"/>
    <n v="1"/>
    <s v="High School"/>
    <s v="Good"/>
    <n v="6"/>
    <s v="No"/>
    <n v="65.599999999999994"/>
  </r>
  <r>
    <s v="S1100"/>
    <n v="23"/>
    <s v="Male"/>
    <x v="7"/>
    <n v="3"/>
    <n v="1.5"/>
    <s v="No"/>
    <n v="100"/>
    <n v="7.5"/>
    <s v="Good"/>
    <n v="5"/>
    <s v="None"/>
    <s v="Average"/>
    <n v="10"/>
    <s v="Yes"/>
    <n v="93.2"/>
  </r>
  <r>
    <s v="S1101"/>
    <n v="18"/>
    <s v="Male"/>
    <x v="29"/>
    <n v="3"/>
    <n v="1.9"/>
    <s v="No"/>
    <n v="78.099999999999994"/>
    <n v="4.5"/>
    <s v="Good"/>
    <n v="6"/>
    <s v="Bachelor"/>
    <s v="Average"/>
    <n v="6"/>
    <s v="No"/>
    <n v="74"/>
  </r>
  <r>
    <s v="S1102"/>
    <n v="18"/>
    <s v="Male"/>
    <x v="7"/>
    <n v="4"/>
    <n v="0.8"/>
    <s v="No"/>
    <n v="100"/>
    <n v="7.5"/>
    <s v="Fair"/>
    <n v="0"/>
    <s v="None"/>
    <s v="Average"/>
    <n v="1"/>
    <s v="No"/>
    <n v="60.8"/>
  </r>
  <r>
    <s v="S1103"/>
    <n v="20"/>
    <s v="Male"/>
    <x v="49"/>
    <n v="1.2"/>
    <n v="3.1"/>
    <s v="No"/>
    <n v="88.8"/>
    <n v="7.5"/>
    <s v="Good"/>
    <n v="4"/>
    <s v="Master"/>
    <s v="Average"/>
    <n v="3"/>
    <s v="No"/>
    <n v="50.4"/>
  </r>
  <r>
    <s v="S1104"/>
    <n v="18"/>
    <s v="Male"/>
    <x v="18"/>
    <n v="3.3"/>
    <n v="2.5"/>
    <s v="No"/>
    <n v="90"/>
    <n v="7.6"/>
    <s v="Good"/>
    <n v="5"/>
    <s v="Bachelor"/>
    <s v="Good"/>
    <n v="7"/>
    <s v="No"/>
    <n v="74.3"/>
  </r>
  <r>
    <s v="S1105"/>
    <n v="18"/>
    <s v="Male"/>
    <x v="2"/>
    <n v="3.9"/>
    <n v="3.9"/>
    <s v="Yes"/>
    <n v="68.099999999999994"/>
    <n v="8"/>
    <s v="Good"/>
    <n v="4"/>
    <s v="High School"/>
    <s v="Average"/>
    <n v="4"/>
    <s v="Yes"/>
    <n v="32.799999999999997"/>
  </r>
  <r>
    <s v="S1106"/>
    <n v="22"/>
    <s v="Male"/>
    <x v="39"/>
    <n v="0.4"/>
    <n v="0.8"/>
    <s v="No"/>
    <n v="83.3"/>
    <n v="9.1"/>
    <s v="Good"/>
    <n v="6"/>
    <s v="High School"/>
    <s v="Good"/>
    <n v="4"/>
    <s v="Yes"/>
    <n v="82.3"/>
  </r>
  <r>
    <s v="S1107"/>
    <n v="20"/>
    <s v="Male"/>
    <x v="49"/>
    <n v="2.9"/>
    <n v="1.4"/>
    <s v="No"/>
    <n v="76.900000000000006"/>
    <n v="6.1"/>
    <s v="Fair"/>
    <n v="4"/>
    <s v="None"/>
    <s v="Average"/>
    <n v="7"/>
    <s v="No"/>
    <n v="60.4"/>
  </r>
  <r>
    <s v="S1108"/>
    <n v="22"/>
    <s v="Female"/>
    <x v="14"/>
    <n v="1.9"/>
    <n v="2.1"/>
    <s v="No"/>
    <n v="93.3"/>
    <n v="6.6"/>
    <s v="Poor"/>
    <n v="4"/>
    <s v="High School"/>
    <s v="Average"/>
    <n v="9"/>
    <s v="Yes"/>
    <n v="60"/>
  </r>
  <r>
    <s v="S1109"/>
    <n v="23"/>
    <s v="Female"/>
    <x v="33"/>
    <n v="2.4"/>
    <n v="2.5"/>
    <s v="No"/>
    <n v="95.7"/>
    <n v="6"/>
    <s v="Fair"/>
    <n v="2"/>
    <s v="High School"/>
    <s v="Good"/>
    <n v="2"/>
    <s v="No"/>
    <n v="77.5"/>
  </r>
  <r>
    <s v="S1110"/>
    <n v="24"/>
    <s v="Male"/>
    <x v="50"/>
    <n v="2.9"/>
    <n v="1.6"/>
    <s v="No"/>
    <n v="64.3"/>
    <n v="6.5"/>
    <s v="Fair"/>
    <n v="3"/>
    <s v="Bachelor"/>
    <s v="Average"/>
    <n v="9"/>
    <s v="Yes"/>
    <n v="86.5"/>
  </r>
  <r>
    <s v="S1111"/>
    <n v="23"/>
    <s v="Female"/>
    <x v="8"/>
    <n v="1.9"/>
    <n v="0.8"/>
    <s v="No"/>
    <n v="84.8"/>
    <n v="8.3000000000000007"/>
    <s v="Good"/>
    <n v="1"/>
    <s v="High School"/>
    <s v="Average"/>
    <n v="3"/>
    <s v="No"/>
    <n v="76.900000000000006"/>
  </r>
  <r>
    <s v="S1112"/>
    <n v="24"/>
    <s v="Female"/>
    <x v="51"/>
    <n v="1.7"/>
    <n v="2.8"/>
    <s v="No"/>
    <n v="96.2"/>
    <n v="4.9000000000000004"/>
    <s v="Fair"/>
    <n v="1"/>
    <s v="Bachelor"/>
    <s v="Poor"/>
    <n v="6"/>
    <s v="Yes"/>
    <n v="43.9"/>
  </r>
  <r>
    <s v="S1113"/>
    <n v="22"/>
    <s v="Male"/>
    <x v="52"/>
    <n v="2.5"/>
    <n v="2.6"/>
    <s v="No"/>
    <n v="83.1"/>
    <n v="5.5"/>
    <s v="Fair"/>
    <n v="0"/>
    <s v="Bachelor"/>
    <s v="Average"/>
    <n v="4"/>
    <s v="No"/>
    <n v="51.3"/>
  </r>
  <r>
    <s v="S1114"/>
    <n v="23"/>
    <s v="Female"/>
    <x v="48"/>
    <n v="1.2"/>
    <n v="0.8"/>
    <s v="No"/>
    <n v="92.3"/>
    <n v="8.1999999999999993"/>
    <s v="Fair"/>
    <n v="2"/>
    <s v="High School"/>
    <s v="Average"/>
    <n v="1"/>
    <s v="No"/>
    <n v="83.3"/>
  </r>
  <r>
    <s v="S1115"/>
    <n v="20"/>
    <s v="Female"/>
    <x v="12"/>
    <n v="1.2"/>
    <n v="3.3"/>
    <s v="No"/>
    <n v="88.5"/>
    <n v="7.7"/>
    <s v="Poor"/>
    <n v="5"/>
    <s v="None"/>
    <s v="Good"/>
    <n v="9"/>
    <s v="No"/>
    <n v="82.7"/>
  </r>
  <r>
    <s v="S1116"/>
    <n v="17"/>
    <s v="Male"/>
    <x v="53"/>
    <n v="3.3"/>
    <n v="3.1"/>
    <s v="No"/>
    <n v="88.4"/>
    <n v="6.1"/>
    <s v="Good"/>
    <n v="5"/>
    <s v="None"/>
    <s v="Average"/>
    <n v="6"/>
    <s v="Yes"/>
    <n v="94.8"/>
  </r>
  <r>
    <s v="S1117"/>
    <n v="22"/>
    <s v="Male"/>
    <x v="38"/>
    <n v="1.1000000000000001"/>
    <n v="1.9"/>
    <s v="No"/>
    <n v="82.3"/>
    <n v="7.5"/>
    <s v="Good"/>
    <n v="1"/>
    <s v="None"/>
    <s v="Good"/>
    <n v="8"/>
    <s v="No"/>
    <n v="80.8"/>
  </r>
  <r>
    <s v="S1118"/>
    <n v="24"/>
    <s v="Female"/>
    <x v="18"/>
    <n v="3.3"/>
    <n v="1.9"/>
    <s v="No"/>
    <n v="72.8"/>
    <n v="6.9"/>
    <s v="Poor"/>
    <n v="3"/>
    <s v="Bachelor"/>
    <s v="Good"/>
    <n v="2"/>
    <s v="Yes"/>
    <n v="58.3"/>
  </r>
  <r>
    <s v="S1119"/>
    <n v="21"/>
    <s v="Female"/>
    <x v="52"/>
    <n v="3.1"/>
    <n v="2.4"/>
    <s v="Yes"/>
    <n v="73.8"/>
    <n v="8.3000000000000007"/>
    <s v="Fair"/>
    <n v="4"/>
    <s v="High School"/>
    <s v="Average"/>
    <n v="7"/>
    <s v="No"/>
    <n v="66.3"/>
  </r>
  <r>
    <s v="S1120"/>
    <n v="24"/>
    <s v="Male"/>
    <x v="12"/>
    <n v="0.4"/>
    <n v="0.9"/>
    <s v="No"/>
    <n v="92.1"/>
    <n v="6.6"/>
    <s v="Fair"/>
    <n v="6"/>
    <s v="Bachelor"/>
    <s v="Average"/>
    <n v="6"/>
    <s v="No"/>
    <n v="87.9"/>
  </r>
  <r>
    <s v="S1121"/>
    <n v="21"/>
    <s v="Male"/>
    <x v="39"/>
    <n v="1.7"/>
    <n v="1.8"/>
    <s v="No"/>
    <n v="85.2"/>
    <n v="7.7"/>
    <s v="Poor"/>
    <n v="0"/>
    <s v="High School"/>
    <s v="Good"/>
    <n v="2"/>
    <s v="No"/>
    <n v="60.5"/>
  </r>
  <r>
    <s v="S1122"/>
    <n v="18"/>
    <s v="Male"/>
    <x v="10"/>
    <n v="3.9"/>
    <n v="0"/>
    <s v="No"/>
    <n v="83.6"/>
    <n v="9.6999999999999993"/>
    <s v="Poor"/>
    <n v="3"/>
    <s v="High School"/>
    <s v="Good"/>
    <n v="2"/>
    <s v="No"/>
    <n v="84.8"/>
  </r>
  <r>
    <s v="S1123"/>
    <n v="23"/>
    <s v="Female"/>
    <x v="19"/>
    <n v="1.3"/>
    <n v="2.8"/>
    <s v="No"/>
    <n v="80.8"/>
    <n v="7.2"/>
    <s v="Good"/>
    <n v="1"/>
    <s v="Bachelor"/>
    <s v="Average"/>
    <n v="4"/>
    <s v="No"/>
    <n v="77"/>
  </r>
  <r>
    <s v="S1124"/>
    <n v="21"/>
    <s v="Female"/>
    <x v="43"/>
    <n v="1.9"/>
    <n v="0.1"/>
    <s v="No"/>
    <n v="81.900000000000006"/>
    <n v="6.6"/>
    <s v="Fair"/>
    <n v="2"/>
    <s v="Bachelor"/>
    <s v="Average"/>
    <n v="4"/>
    <s v="No"/>
    <n v="61.7"/>
  </r>
  <r>
    <s v="S1125"/>
    <n v="24"/>
    <s v="Male"/>
    <x v="22"/>
    <n v="3.1"/>
    <n v="3.5"/>
    <s v="No"/>
    <n v="95.5"/>
    <n v="7.4"/>
    <s v="Fair"/>
    <n v="0"/>
    <s v="High School"/>
    <s v="Average"/>
    <n v="3"/>
    <s v="No"/>
    <n v="44"/>
  </r>
  <r>
    <s v="S1126"/>
    <n v="18"/>
    <s v="Male"/>
    <x v="54"/>
    <n v="3.4"/>
    <n v="1.4"/>
    <s v="Yes"/>
    <n v="81.599999999999994"/>
    <n v="6.1"/>
    <s v="Poor"/>
    <n v="1"/>
    <s v="High School"/>
    <s v="Poor"/>
    <n v="8"/>
    <s v="No"/>
    <n v="42.4"/>
  </r>
  <r>
    <s v="S1127"/>
    <n v="17"/>
    <s v="Female"/>
    <x v="7"/>
    <n v="2.2000000000000002"/>
    <n v="1.6"/>
    <s v="No"/>
    <n v="71.599999999999994"/>
    <n v="9.4"/>
    <s v="Good"/>
    <n v="5"/>
    <s v="Bachelor"/>
    <s v="Good"/>
    <n v="7"/>
    <s v="No"/>
    <n v="88"/>
  </r>
  <r>
    <s v="S1128"/>
    <n v="20"/>
    <s v="Male"/>
    <x v="17"/>
    <n v="1.8"/>
    <n v="1.1000000000000001"/>
    <s v="No"/>
    <n v="92.4"/>
    <n v="6.7"/>
    <s v="Good"/>
    <n v="0"/>
    <s v="High School"/>
    <s v="Good"/>
    <n v="2"/>
    <s v="No"/>
    <n v="48.7"/>
  </r>
  <r>
    <s v="S1129"/>
    <n v="20"/>
    <s v="Male"/>
    <x v="55"/>
    <n v="4.2"/>
    <n v="1.5"/>
    <s v="No"/>
    <n v="83"/>
    <n v="6.2"/>
    <s v="Good"/>
    <n v="1"/>
    <s v="High School"/>
    <s v="Average"/>
    <n v="3"/>
    <s v="Yes"/>
    <n v="26.8"/>
  </r>
  <r>
    <s v="S1130"/>
    <n v="20"/>
    <s v="Female"/>
    <x v="38"/>
    <n v="4.5999999999999996"/>
    <n v="3.4"/>
    <s v="No"/>
    <n v="85.3"/>
    <n v="5.5"/>
    <s v="Poor"/>
    <n v="5"/>
    <s v="Bachelor"/>
    <s v="Good"/>
    <n v="10"/>
    <s v="No"/>
    <n v="81.599999999999994"/>
  </r>
  <r>
    <s v="S1131"/>
    <n v="21"/>
    <s v="Female"/>
    <x v="5"/>
    <n v="3.7"/>
    <n v="0"/>
    <s v="No"/>
    <n v="100"/>
    <n v="7.8"/>
    <s v="Good"/>
    <n v="6"/>
    <s v="High School"/>
    <s v="Good"/>
    <n v="9"/>
    <s v="No"/>
    <n v="100"/>
  </r>
  <r>
    <s v="S1132"/>
    <n v="17"/>
    <s v="Female"/>
    <x v="26"/>
    <n v="2.6"/>
    <n v="3.2"/>
    <s v="Yes"/>
    <n v="84.8"/>
    <n v="7.5"/>
    <s v="Fair"/>
    <n v="5"/>
    <s v="Bachelor"/>
    <s v="Average"/>
    <n v="5"/>
    <s v="Yes"/>
    <n v="74"/>
  </r>
  <r>
    <s v="S1133"/>
    <n v="21"/>
    <s v="Female"/>
    <x v="9"/>
    <n v="1.5"/>
    <n v="2.2000000000000002"/>
    <s v="No"/>
    <n v="87.9"/>
    <n v="5.9"/>
    <s v="Fair"/>
    <n v="4"/>
    <s v="Bachelor"/>
    <s v="Poor"/>
    <n v="2"/>
    <s v="Yes"/>
    <n v="78.400000000000006"/>
  </r>
  <r>
    <s v="S1134"/>
    <n v="23"/>
    <s v="Male"/>
    <x v="29"/>
    <n v="1.5"/>
    <n v="0.5"/>
    <s v="No"/>
    <n v="73.2"/>
    <n v="7.2"/>
    <s v="Fair"/>
    <n v="2"/>
    <s v="Bachelor"/>
    <s v="Good"/>
    <n v="3"/>
    <s v="No"/>
    <n v="70.7"/>
  </r>
  <r>
    <s v="S1135"/>
    <n v="21"/>
    <s v="Male"/>
    <x v="13"/>
    <n v="3.1"/>
    <n v="0.6"/>
    <s v="No"/>
    <n v="82.8"/>
    <n v="4.7"/>
    <s v="Fair"/>
    <n v="4"/>
    <s v="Bachelor"/>
    <s v="Good"/>
    <n v="8"/>
    <s v="No"/>
    <n v="74.3"/>
  </r>
  <r>
    <s v="S1136"/>
    <n v="17"/>
    <s v="Female"/>
    <x v="19"/>
    <n v="3"/>
    <n v="3.6"/>
    <s v="No"/>
    <n v="91.1"/>
    <n v="6.7"/>
    <s v="Good"/>
    <n v="1"/>
    <s v="Bachelor"/>
    <s v="Good"/>
    <n v="4"/>
    <s v="No"/>
    <n v="67.599999999999994"/>
  </r>
  <r>
    <s v="S1137"/>
    <n v="17"/>
    <s v="Male"/>
    <x v="15"/>
    <n v="4.2"/>
    <n v="0.8"/>
    <s v="No"/>
    <n v="69.400000000000006"/>
    <n v="7"/>
    <s v="Good"/>
    <n v="6"/>
    <s v="Bachelor"/>
    <s v="Poor"/>
    <n v="2"/>
    <s v="No"/>
    <n v="64.7"/>
  </r>
  <r>
    <s v="S1138"/>
    <n v="23"/>
    <s v="Male"/>
    <x v="11"/>
    <n v="3.3"/>
    <n v="0.5"/>
    <s v="No"/>
    <n v="87"/>
    <n v="8.5"/>
    <s v="Fair"/>
    <n v="3"/>
    <s v="Master"/>
    <s v="Average"/>
    <n v="2"/>
    <s v="No"/>
    <n v="64.099999999999994"/>
  </r>
  <r>
    <s v="S1139"/>
    <n v="17"/>
    <s v="Male"/>
    <x v="24"/>
    <n v="0.7"/>
    <n v="3.1"/>
    <s v="No"/>
    <n v="86"/>
    <n v="5.6"/>
    <s v="Good"/>
    <n v="6"/>
    <s v="High School"/>
    <s v="Poor"/>
    <n v="6"/>
    <s v="No"/>
    <n v="83.5"/>
  </r>
  <r>
    <s v="S1140"/>
    <n v="24"/>
    <s v="Male"/>
    <x v="30"/>
    <n v="3.8"/>
    <n v="2.2000000000000002"/>
    <s v="No"/>
    <n v="85.4"/>
    <n v="5"/>
    <s v="Good"/>
    <n v="6"/>
    <s v="High School"/>
    <s v="Good"/>
    <n v="8"/>
    <s v="No"/>
    <n v="63.4"/>
  </r>
  <r>
    <s v="S1141"/>
    <n v="17"/>
    <s v="Male"/>
    <x v="4"/>
    <n v="1.3"/>
    <n v="0.8"/>
    <s v="No"/>
    <n v="95.4"/>
    <n v="5.4"/>
    <s v="Good"/>
    <n v="6"/>
    <s v="Bachelor"/>
    <s v="Good"/>
    <n v="7"/>
    <s v="No"/>
    <n v="96.2"/>
  </r>
  <r>
    <s v="S1142"/>
    <n v="20"/>
    <s v="Male"/>
    <x v="21"/>
    <n v="2"/>
    <n v="2"/>
    <s v="No"/>
    <n v="88.3"/>
    <n v="4.9000000000000004"/>
    <s v="Fair"/>
    <n v="4"/>
    <s v="Bachelor"/>
    <s v="Poor"/>
    <n v="4"/>
    <s v="Yes"/>
    <n v="65.400000000000006"/>
  </r>
  <r>
    <s v="S1143"/>
    <n v="24"/>
    <s v="Male"/>
    <x v="14"/>
    <n v="2.8"/>
    <n v="0.7"/>
    <s v="No"/>
    <n v="99.8"/>
    <n v="8.1"/>
    <s v="Fair"/>
    <n v="3"/>
    <s v="None"/>
    <s v="Good"/>
    <n v="2"/>
    <s v="No"/>
    <n v="62"/>
  </r>
  <r>
    <s v="S1144"/>
    <n v="24"/>
    <s v="Male"/>
    <x v="7"/>
    <n v="4.9000000000000004"/>
    <n v="3"/>
    <s v="No"/>
    <n v="75.099999999999994"/>
    <n v="8.4"/>
    <s v="Fair"/>
    <n v="5"/>
    <s v="Master"/>
    <s v="Good"/>
    <n v="9"/>
    <s v="Yes"/>
    <n v="74"/>
  </r>
  <r>
    <s v="S1145"/>
    <n v="23"/>
    <s v="Female"/>
    <x v="34"/>
    <n v="6.2"/>
    <n v="3"/>
    <s v="No"/>
    <n v="86.4"/>
    <n v="6.9"/>
    <s v="Good"/>
    <n v="1"/>
    <s v="None"/>
    <s v="Good"/>
    <n v="4"/>
    <s v="No"/>
    <n v="46.7"/>
  </r>
  <r>
    <s v="S1146"/>
    <n v="19"/>
    <s v="Female"/>
    <x v="26"/>
    <n v="3.2"/>
    <n v="2.4"/>
    <s v="No"/>
    <n v="85.8"/>
    <n v="8"/>
    <s v="Poor"/>
    <n v="2"/>
    <s v="Bachelor"/>
    <s v="Good"/>
    <n v="9"/>
    <s v="No"/>
    <n v="75.5"/>
  </r>
  <r>
    <s v="S1147"/>
    <n v="19"/>
    <s v="Female"/>
    <x v="26"/>
    <n v="2.2999999999999998"/>
    <n v="2.2000000000000002"/>
    <s v="No"/>
    <n v="74.3"/>
    <n v="6.7"/>
    <s v="Fair"/>
    <n v="3"/>
    <s v="Bachelor"/>
    <s v="Poor"/>
    <n v="5"/>
    <s v="Yes"/>
    <n v="78.099999999999994"/>
  </r>
  <r>
    <s v="S1148"/>
    <n v="17"/>
    <s v="Female"/>
    <x v="50"/>
    <n v="3.1"/>
    <n v="3.7"/>
    <s v="No"/>
    <n v="94.6"/>
    <n v="6.4"/>
    <s v="Fair"/>
    <n v="1"/>
    <s v="Master"/>
    <s v="Good"/>
    <n v="7"/>
    <s v="No"/>
    <n v="85.2"/>
  </r>
  <r>
    <s v="S1149"/>
    <n v="24"/>
    <s v="Female"/>
    <x v="25"/>
    <n v="3.6"/>
    <n v="1.8"/>
    <s v="Yes"/>
    <n v="100"/>
    <n v="6.1"/>
    <s v="Fair"/>
    <n v="3"/>
    <s v="None"/>
    <s v="Poor"/>
    <n v="5"/>
    <s v="No"/>
    <n v="75.400000000000006"/>
  </r>
  <r>
    <s v="S1150"/>
    <n v="19"/>
    <s v="Male"/>
    <x v="26"/>
    <n v="2.1"/>
    <n v="0.5"/>
    <s v="Yes"/>
    <n v="84.8"/>
    <n v="6.1"/>
    <s v="Good"/>
    <n v="4"/>
    <s v="Bachelor"/>
    <s v="Average"/>
    <n v="2"/>
    <s v="No"/>
    <n v="64.2"/>
  </r>
  <r>
    <s v="S1151"/>
    <n v="19"/>
    <s v="Female"/>
    <x v="56"/>
    <n v="4.7"/>
    <n v="2.2999999999999998"/>
    <s v="No"/>
    <n v="90.1"/>
    <n v="4.5999999999999996"/>
    <s v="Good"/>
    <n v="1"/>
    <s v="High School"/>
    <s v="Good"/>
    <n v="6"/>
    <s v="No"/>
    <n v="69.7"/>
  </r>
  <r>
    <s v="S1152"/>
    <n v="17"/>
    <s v="Female"/>
    <x v="6"/>
    <n v="2.8"/>
    <n v="4.0999999999999996"/>
    <s v="No"/>
    <n v="85.8"/>
    <n v="6.8"/>
    <s v="Good"/>
    <n v="4"/>
    <s v="High School"/>
    <s v="Good"/>
    <n v="7"/>
    <s v="No"/>
    <n v="90.3"/>
  </r>
  <r>
    <s v="S1153"/>
    <n v="19"/>
    <s v="Female"/>
    <x v="7"/>
    <n v="3.1"/>
    <n v="0.7"/>
    <s v="No"/>
    <n v="77.900000000000006"/>
    <n v="6.5"/>
    <s v="Good"/>
    <n v="0"/>
    <s v="None"/>
    <s v="Average"/>
    <n v="6"/>
    <s v="No"/>
    <n v="81.400000000000006"/>
  </r>
  <r>
    <s v="S1154"/>
    <n v="21"/>
    <s v="Male"/>
    <x v="26"/>
    <n v="3.3"/>
    <n v="1.4"/>
    <s v="No"/>
    <n v="66.8"/>
    <n v="7.4"/>
    <s v="Fair"/>
    <n v="1"/>
    <s v="Bachelor"/>
    <s v="Good"/>
    <n v="3"/>
    <s v="No"/>
    <n v="65"/>
  </r>
  <r>
    <s v="S1155"/>
    <n v="18"/>
    <s v="Male"/>
    <x v="22"/>
    <n v="3"/>
    <n v="2.2999999999999998"/>
    <s v="No"/>
    <n v="77.900000000000006"/>
    <n v="6.6"/>
    <s v="Fair"/>
    <n v="3"/>
    <s v="High School"/>
    <s v="Good"/>
    <n v="10"/>
    <s v="No"/>
    <n v="57.3"/>
  </r>
  <r>
    <s v="S1156"/>
    <n v="23"/>
    <s v="Male"/>
    <x v="51"/>
    <n v="3.5"/>
    <n v="1.7"/>
    <s v="Yes"/>
    <n v="71.099999999999994"/>
    <n v="6.3"/>
    <s v="Fair"/>
    <n v="0"/>
    <s v="High School"/>
    <s v="Good"/>
    <n v="8"/>
    <s v="No"/>
    <n v="57.7"/>
  </r>
  <r>
    <s v="S1157"/>
    <n v="18"/>
    <s v="Male"/>
    <x v="52"/>
    <n v="1.8"/>
    <n v="0.7"/>
    <s v="No"/>
    <n v="100"/>
    <n v="5.5"/>
    <s v="Poor"/>
    <n v="4"/>
    <s v="Bachelor"/>
    <s v="Poor"/>
    <n v="3"/>
    <s v="No"/>
    <n v="56.7"/>
  </r>
  <r>
    <s v="S1158"/>
    <n v="17"/>
    <s v="Female"/>
    <x v="23"/>
    <n v="1.8"/>
    <n v="3"/>
    <s v="No"/>
    <n v="83.8"/>
    <n v="6.6"/>
    <s v="Fair"/>
    <n v="4"/>
    <s v="Bachelor"/>
    <s v="Good"/>
    <n v="5"/>
    <s v="Yes"/>
    <n v="62.3"/>
  </r>
  <r>
    <s v="S1159"/>
    <n v="20"/>
    <s v="Female"/>
    <x v="21"/>
    <n v="1.2"/>
    <n v="4.4000000000000004"/>
    <s v="No"/>
    <n v="81.5"/>
    <n v="7.4"/>
    <s v="Good"/>
    <n v="3"/>
    <s v="Bachelor"/>
    <s v="Average"/>
    <n v="9"/>
    <s v="No"/>
    <n v="77.900000000000006"/>
  </r>
  <r>
    <s v="S1160"/>
    <n v="23"/>
    <s v="Male"/>
    <x v="29"/>
    <n v="3"/>
    <n v="2"/>
    <s v="No"/>
    <n v="93.9"/>
    <n v="5.0999999999999996"/>
    <s v="Fair"/>
    <n v="0"/>
    <s v="Master"/>
    <s v="Average"/>
    <n v="5"/>
    <s v="No"/>
    <n v="65.2"/>
  </r>
  <r>
    <s v="S1161"/>
    <n v="17"/>
    <s v="Other"/>
    <x v="7"/>
    <n v="3.4"/>
    <n v="0.8"/>
    <s v="No"/>
    <n v="73.8"/>
    <n v="6.6"/>
    <s v="Good"/>
    <n v="6"/>
    <s v="High School"/>
    <s v="Average"/>
    <n v="7"/>
    <s v="No"/>
    <n v="76.8"/>
  </r>
  <r>
    <s v="S1162"/>
    <n v="24"/>
    <s v="Female"/>
    <x v="13"/>
    <n v="3"/>
    <n v="0.1"/>
    <s v="No"/>
    <n v="77.3"/>
    <n v="6.8"/>
    <s v="Fair"/>
    <n v="5"/>
    <s v="Master"/>
    <s v="Average"/>
    <n v="7"/>
    <s v="No"/>
    <n v="83.8"/>
  </r>
  <r>
    <s v="S1163"/>
    <n v="20"/>
    <s v="Male"/>
    <x v="25"/>
    <n v="4.5"/>
    <n v="2.1"/>
    <s v="No"/>
    <n v="85.7"/>
    <n v="5.6"/>
    <s v="Poor"/>
    <n v="2"/>
    <s v="Master"/>
    <s v="Good"/>
    <n v="5"/>
    <s v="No"/>
    <n v="70.599999999999994"/>
  </r>
  <r>
    <s v="S1164"/>
    <n v="18"/>
    <s v="Male"/>
    <x v="29"/>
    <n v="2.5"/>
    <n v="3"/>
    <s v="No"/>
    <n v="95.3"/>
    <n v="5.8"/>
    <s v="Poor"/>
    <n v="3"/>
    <s v="High School"/>
    <s v="Average"/>
    <n v="2"/>
    <s v="Yes"/>
    <n v="63.1"/>
  </r>
  <r>
    <s v="S1165"/>
    <n v="17"/>
    <s v="Male"/>
    <x v="47"/>
    <n v="3.3"/>
    <n v="2.2999999999999998"/>
    <s v="No"/>
    <n v="90"/>
    <n v="6.8"/>
    <s v="Fair"/>
    <n v="4"/>
    <s v="High School"/>
    <s v="Good"/>
    <n v="5"/>
    <s v="No"/>
    <n v="39"/>
  </r>
  <r>
    <s v="S1166"/>
    <n v="24"/>
    <s v="Male"/>
    <x v="49"/>
    <n v="1.2"/>
    <n v="1.8"/>
    <s v="No"/>
    <n v="87.5"/>
    <n v="5.0999999999999996"/>
    <s v="Fair"/>
    <n v="1"/>
    <s v="High School"/>
    <s v="Average"/>
    <n v="7"/>
    <s v="No"/>
    <n v="66.7"/>
  </r>
  <r>
    <s v="S1167"/>
    <n v="23"/>
    <s v="Male"/>
    <x v="39"/>
    <n v="2"/>
    <n v="1.2"/>
    <s v="Yes"/>
    <n v="85.8"/>
    <n v="6.9"/>
    <s v="Poor"/>
    <n v="0"/>
    <s v="High School"/>
    <s v="Good"/>
    <n v="7"/>
    <s v="No"/>
    <n v="72.2"/>
  </r>
  <r>
    <s v="S1168"/>
    <n v="23"/>
    <s v="Male"/>
    <x v="36"/>
    <n v="3.3"/>
    <n v="0.6"/>
    <s v="No"/>
    <n v="89"/>
    <n v="5.4"/>
    <s v="Fair"/>
    <n v="5"/>
    <s v="Bachelor"/>
    <s v="Good"/>
    <n v="4"/>
    <s v="Yes"/>
    <n v="50.1"/>
  </r>
  <r>
    <s v="S1169"/>
    <n v="22"/>
    <s v="Male"/>
    <x v="8"/>
    <n v="3.5"/>
    <n v="2.7"/>
    <s v="Yes"/>
    <n v="87"/>
    <n v="7.8"/>
    <s v="Fair"/>
    <n v="2"/>
    <s v="Bachelor"/>
    <s v="Good"/>
    <n v="1"/>
    <s v="No"/>
    <n v="62.4"/>
  </r>
  <r>
    <s v="S1170"/>
    <n v="24"/>
    <s v="Male"/>
    <x v="57"/>
    <n v="2.1"/>
    <n v="2.8"/>
    <s v="No"/>
    <n v="74.7"/>
    <n v="9.3000000000000007"/>
    <s v="Fair"/>
    <n v="1"/>
    <s v="Bachelor"/>
    <s v="Good"/>
    <n v="6"/>
    <s v="No"/>
    <n v="96.6"/>
  </r>
  <r>
    <s v="S1171"/>
    <n v="21"/>
    <s v="Female"/>
    <x v="48"/>
    <n v="2.4"/>
    <n v="0.1"/>
    <s v="No"/>
    <n v="85.5"/>
    <n v="5.5"/>
    <s v="Good"/>
    <n v="0"/>
    <s v="Bachelor"/>
    <s v="Good"/>
    <n v="3"/>
    <s v="Yes"/>
    <n v="85.8"/>
  </r>
  <r>
    <s v="S1172"/>
    <n v="19"/>
    <s v="Male"/>
    <x v="21"/>
    <n v="0.7"/>
    <n v="3.5"/>
    <s v="No"/>
    <n v="74.3"/>
    <n v="7.1"/>
    <s v="Good"/>
    <n v="5"/>
    <s v="High School"/>
    <s v="Good"/>
    <n v="5"/>
    <s v="No"/>
    <n v="68.3"/>
  </r>
  <r>
    <s v="S1173"/>
    <n v="20"/>
    <s v="Female"/>
    <x v="58"/>
    <n v="2.1"/>
    <n v="2.4"/>
    <s v="No"/>
    <n v="85.8"/>
    <n v="5.6"/>
    <s v="Fair"/>
    <n v="3"/>
    <s v="Master"/>
    <s v="Good"/>
    <n v="4"/>
    <s v="Yes"/>
    <n v="83.8"/>
  </r>
  <r>
    <s v="S1174"/>
    <n v="24"/>
    <s v="Male"/>
    <x v="12"/>
    <n v="3.6"/>
    <n v="3.3"/>
    <s v="Yes"/>
    <n v="80.2"/>
    <n v="7.7"/>
    <s v="Good"/>
    <n v="5"/>
    <s v="High School"/>
    <s v="Poor"/>
    <n v="2"/>
    <s v="No"/>
    <n v="69.3"/>
  </r>
  <r>
    <s v="S1175"/>
    <n v="22"/>
    <s v="Other"/>
    <x v="52"/>
    <n v="3.2"/>
    <n v="0.3"/>
    <s v="No"/>
    <n v="100"/>
    <n v="5"/>
    <s v="Good"/>
    <n v="3"/>
    <s v="Master"/>
    <s v="Good"/>
    <n v="7"/>
    <s v="No"/>
    <n v="65.3"/>
  </r>
  <r>
    <s v="S1176"/>
    <n v="19"/>
    <s v="Male"/>
    <x v="23"/>
    <n v="3.1"/>
    <n v="0.3"/>
    <s v="No"/>
    <n v="84.6"/>
    <n v="7.1"/>
    <s v="Good"/>
    <n v="6"/>
    <s v="High School"/>
    <s v="Average"/>
    <n v="5"/>
    <s v="Yes"/>
    <n v="77.5"/>
  </r>
  <r>
    <s v="S1177"/>
    <n v="19"/>
    <s v="Male"/>
    <x v="52"/>
    <n v="2.6"/>
    <n v="1.6"/>
    <s v="No"/>
    <n v="71"/>
    <n v="5.5"/>
    <s v="Fair"/>
    <n v="0"/>
    <s v="Master"/>
    <s v="Average"/>
    <n v="7"/>
    <s v="Yes"/>
    <n v="55"/>
  </r>
  <r>
    <s v="S1178"/>
    <n v="17"/>
    <s v="Other"/>
    <x v="28"/>
    <n v="2.5"/>
    <n v="2.4"/>
    <s v="Yes"/>
    <n v="83.7"/>
    <n v="6.3"/>
    <s v="Poor"/>
    <n v="5"/>
    <s v="None"/>
    <s v="Good"/>
    <n v="9"/>
    <s v="No"/>
    <n v="65.2"/>
  </r>
  <r>
    <s v="S1179"/>
    <n v="19"/>
    <s v="Female"/>
    <x v="18"/>
    <n v="1.7"/>
    <n v="3.8"/>
    <s v="No"/>
    <n v="90.2"/>
    <n v="5.3"/>
    <s v="Good"/>
    <n v="2"/>
    <s v="High School"/>
    <s v="Average"/>
    <n v="4"/>
    <s v="No"/>
    <n v="58.1"/>
  </r>
  <r>
    <s v="S1180"/>
    <n v="21"/>
    <s v="Female"/>
    <x v="12"/>
    <n v="3.3"/>
    <n v="2.6"/>
    <s v="Yes"/>
    <n v="100"/>
    <n v="7.5"/>
    <s v="Fair"/>
    <n v="5"/>
    <s v="None"/>
    <s v="Good"/>
    <n v="5"/>
    <s v="No"/>
    <n v="69.2"/>
  </r>
  <r>
    <s v="S1181"/>
    <n v="23"/>
    <s v="Male"/>
    <x v="26"/>
    <n v="3"/>
    <n v="1.5"/>
    <s v="Yes"/>
    <n v="79.099999999999994"/>
    <n v="5.5"/>
    <s v="Good"/>
    <n v="0"/>
    <s v="Bachelor"/>
    <s v="Average"/>
    <n v="9"/>
    <s v="No"/>
    <n v="67.400000000000006"/>
  </r>
  <r>
    <s v="S1182"/>
    <n v="22"/>
    <s v="Male"/>
    <x v="25"/>
    <n v="3.1"/>
    <n v="0.7"/>
    <s v="No"/>
    <n v="69.2"/>
    <n v="7.2"/>
    <s v="Good"/>
    <n v="1"/>
    <s v="Master"/>
    <s v="Poor"/>
    <n v="10"/>
    <s v="No"/>
    <n v="79.900000000000006"/>
  </r>
  <r>
    <s v="S1183"/>
    <n v="19"/>
    <s v="Female"/>
    <x v="48"/>
    <n v="1.9"/>
    <n v="3.2"/>
    <s v="No"/>
    <n v="93.2"/>
    <n v="6.1"/>
    <s v="Fair"/>
    <n v="1"/>
    <s v="High School"/>
    <s v="Average"/>
    <n v="4"/>
    <s v="Yes"/>
    <n v="85.7"/>
  </r>
  <r>
    <s v="S1184"/>
    <n v="17"/>
    <s v="Female"/>
    <x v="19"/>
    <n v="0"/>
    <n v="0.7"/>
    <s v="No"/>
    <n v="71.2"/>
    <n v="6.4"/>
    <s v="Fair"/>
    <n v="5"/>
    <s v="Master"/>
    <s v="Poor"/>
    <n v="5"/>
    <s v="No"/>
    <n v="96.2"/>
  </r>
  <r>
    <s v="S1185"/>
    <n v="21"/>
    <s v="Female"/>
    <x v="59"/>
    <n v="3.8"/>
    <n v="3.6"/>
    <s v="Yes"/>
    <n v="80.599999999999994"/>
    <n v="6.7"/>
    <s v="Fair"/>
    <n v="5"/>
    <s v="Bachelor"/>
    <s v="Good"/>
    <n v="5"/>
    <s v="No"/>
    <n v="40.4"/>
  </r>
  <r>
    <s v="S1186"/>
    <n v="18"/>
    <s v="Female"/>
    <x v="0"/>
    <n v="1.9"/>
    <n v="1.5"/>
    <s v="No"/>
    <n v="82.4"/>
    <n v="5.6"/>
    <s v="Fair"/>
    <n v="3"/>
    <s v="Bachelor"/>
    <s v="Average"/>
    <n v="8"/>
    <s v="No"/>
    <n v="55.2"/>
  </r>
  <r>
    <s v="S1187"/>
    <n v="23"/>
    <s v="Male"/>
    <x v="19"/>
    <n v="1.5"/>
    <n v="3.5"/>
    <s v="No"/>
    <n v="84.3"/>
    <n v="6.8"/>
    <s v="Fair"/>
    <n v="0"/>
    <s v="Bachelor"/>
    <s v="Average"/>
    <n v="4"/>
    <s v="No"/>
    <n v="73.8"/>
  </r>
  <r>
    <s v="S1188"/>
    <n v="23"/>
    <s v="Female"/>
    <x v="2"/>
    <n v="3.3"/>
    <n v="2.5"/>
    <s v="No"/>
    <n v="91.9"/>
    <n v="8.3000000000000007"/>
    <s v="Fair"/>
    <n v="3"/>
    <s v="High School"/>
    <s v="Poor"/>
    <n v="4"/>
    <s v="Yes"/>
    <n v="46.5"/>
  </r>
  <r>
    <s v="S1189"/>
    <n v="22"/>
    <s v="Male"/>
    <x v="21"/>
    <n v="2"/>
    <n v="1.6"/>
    <s v="No"/>
    <n v="78.2"/>
    <n v="5.6"/>
    <s v="Fair"/>
    <n v="2"/>
    <s v="High School"/>
    <s v="Average"/>
    <n v="7"/>
    <s v="Yes"/>
    <n v="60.5"/>
  </r>
  <r>
    <s v="S1190"/>
    <n v="23"/>
    <s v="Male"/>
    <x v="36"/>
    <n v="3.8"/>
    <n v="1.2"/>
    <s v="No"/>
    <n v="82.3"/>
    <n v="7.9"/>
    <s v="Poor"/>
    <n v="6"/>
    <s v="Master"/>
    <s v="Good"/>
    <n v="5"/>
    <s v="No"/>
    <n v="55.4"/>
  </r>
  <r>
    <s v="S1191"/>
    <n v="19"/>
    <s v="Male"/>
    <x v="60"/>
    <n v="3.2"/>
    <n v="1.4"/>
    <s v="No"/>
    <n v="84.9"/>
    <n v="8.3000000000000007"/>
    <s v="Good"/>
    <n v="1"/>
    <s v="Master"/>
    <s v="Average"/>
    <n v="6"/>
    <s v="No"/>
    <n v="45.1"/>
  </r>
  <r>
    <s v="S1192"/>
    <n v="17"/>
    <s v="Female"/>
    <x v="7"/>
    <n v="3.3"/>
    <n v="2.2999999999999998"/>
    <s v="No"/>
    <n v="86.5"/>
    <n v="5.5"/>
    <s v="Poor"/>
    <n v="4"/>
    <s v="Master"/>
    <s v="Good"/>
    <n v="6"/>
    <s v="No"/>
    <n v="69.400000000000006"/>
  </r>
  <r>
    <s v="S1193"/>
    <n v="23"/>
    <s v="Male"/>
    <x v="10"/>
    <n v="0.9"/>
    <n v="1.9"/>
    <s v="No"/>
    <n v="86"/>
    <n v="4.8"/>
    <s v="Good"/>
    <n v="4"/>
    <s v="Master"/>
    <s v="Good"/>
    <n v="6"/>
    <s v="No"/>
    <n v="81.3"/>
  </r>
  <r>
    <s v="S1194"/>
    <n v="23"/>
    <s v="Male"/>
    <x v="23"/>
    <n v="4"/>
    <n v="1.1000000000000001"/>
    <s v="No"/>
    <n v="89.4"/>
    <n v="6.9"/>
    <s v="Good"/>
    <n v="0"/>
    <s v="High School"/>
    <s v="Good"/>
    <n v="10"/>
    <s v="No"/>
    <n v="66.599999999999994"/>
  </r>
  <r>
    <s v="S1195"/>
    <n v="18"/>
    <s v="Female"/>
    <x v="0"/>
    <n v="2.8"/>
    <n v="1.6"/>
    <s v="No"/>
    <n v="93.4"/>
    <n v="5.8"/>
    <s v="Fair"/>
    <n v="0"/>
    <s v="Bachelor"/>
    <s v="Good"/>
    <n v="5"/>
    <s v="No"/>
    <n v="26.7"/>
  </r>
  <r>
    <s v="S1196"/>
    <n v="18"/>
    <s v="Male"/>
    <x v="41"/>
    <n v="2.1"/>
    <n v="1.9"/>
    <s v="No"/>
    <n v="88.9"/>
    <n v="8.6999999999999993"/>
    <s v="Good"/>
    <n v="4"/>
    <s v="High School"/>
    <s v="Poor"/>
    <n v="5"/>
    <s v="No"/>
    <n v="64.5"/>
  </r>
  <r>
    <s v="S1197"/>
    <n v="20"/>
    <s v="Female"/>
    <x v="38"/>
    <n v="2.7"/>
    <n v="0"/>
    <s v="No"/>
    <n v="89.5"/>
    <n v="6.5"/>
    <s v="Fair"/>
    <n v="0"/>
    <s v="Master"/>
    <s v="Average"/>
    <n v="9"/>
    <s v="Yes"/>
    <n v="87.1"/>
  </r>
  <r>
    <s v="S1198"/>
    <n v="21"/>
    <s v="Male"/>
    <x v="59"/>
    <n v="0.4"/>
    <n v="2.2999999999999998"/>
    <s v="Yes"/>
    <n v="69.2"/>
    <n v="5.5"/>
    <s v="Good"/>
    <n v="1"/>
    <s v="High School"/>
    <s v="Good"/>
    <n v="8"/>
    <s v="Yes"/>
    <n v="42.2"/>
  </r>
  <r>
    <s v="S1199"/>
    <n v="19"/>
    <s v="Female"/>
    <x v="18"/>
    <n v="3"/>
    <n v="0.7"/>
    <s v="No"/>
    <n v="85.5"/>
    <n v="5.0999999999999996"/>
    <s v="Fair"/>
    <n v="2"/>
    <s v="Bachelor"/>
    <s v="Good"/>
    <n v="4"/>
    <s v="No"/>
    <n v="61.6"/>
  </r>
  <r>
    <s v="S1200"/>
    <n v="23"/>
    <s v="Female"/>
    <x v="26"/>
    <n v="1.3"/>
    <n v="0.5"/>
    <s v="No"/>
    <n v="89.8"/>
    <n v="7.8"/>
    <s v="Fair"/>
    <n v="2"/>
    <s v="Bachelor"/>
    <s v="Good"/>
    <n v="7"/>
    <s v="No"/>
    <n v="81.900000000000006"/>
  </r>
  <r>
    <s v="S1201"/>
    <n v="24"/>
    <s v="Male"/>
    <x v="8"/>
    <n v="0.9"/>
    <n v="0"/>
    <s v="No"/>
    <n v="92.3"/>
    <n v="5.8"/>
    <s v="Fair"/>
    <n v="3"/>
    <s v="High School"/>
    <s v="Good"/>
    <n v="8"/>
    <s v="No"/>
    <n v="96.5"/>
  </r>
  <r>
    <s v="S1202"/>
    <n v="23"/>
    <s v="Male"/>
    <x v="12"/>
    <n v="0.7"/>
    <n v="0"/>
    <s v="No"/>
    <n v="78.099999999999994"/>
    <n v="6.6"/>
    <s v="Fair"/>
    <n v="1"/>
    <s v="None"/>
    <s v="Average"/>
    <n v="9"/>
    <s v="No"/>
    <n v="85.1"/>
  </r>
  <r>
    <s v="S1203"/>
    <n v="17"/>
    <s v="Male"/>
    <x v="16"/>
    <n v="3.8"/>
    <n v="0.3"/>
    <s v="No"/>
    <n v="78.400000000000006"/>
    <n v="7.6"/>
    <s v="Fair"/>
    <n v="6"/>
    <s v="Master"/>
    <s v="Poor"/>
    <n v="5"/>
    <s v="No"/>
    <n v="58.5"/>
  </r>
  <r>
    <s v="S1204"/>
    <n v="20"/>
    <s v="Male"/>
    <x v="48"/>
    <n v="1.7"/>
    <n v="1"/>
    <s v="No"/>
    <n v="79.3"/>
    <n v="5.9"/>
    <s v="Fair"/>
    <n v="0"/>
    <s v="Bachelor"/>
    <s v="Good"/>
    <n v="3"/>
    <s v="Yes"/>
    <n v="78.400000000000006"/>
  </r>
  <r>
    <s v="S1205"/>
    <n v="21"/>
    <s v="Other"/>
    <x v="39"/>
    <n v="4.3"/>
    <n v="3.9"/>
    <s v="No"/>
    <n v="90.4"/>
    <n v="6.4"/>
    <s v="Fair"/>
    <n v="0"/>
    <s v="High School"/>
    <s v="Good"/>
    <n v="4"/>
    <s v="No"/>
    <n v="56.4"/>
  </r>
  <r>
    <s v="S1206"/>
    <n v="24"/>
    <s v="Male"/>
    <x v="26"/>
    <n v="1.9"/>
    <n v="1.2"/>
    <s v="No"/>
    <n v="95.3"/>
    <n v="6.5"/>
    <s v="Poor"/>
    <n v="6"/>
    <s v="Bachelor"/>
    <s v="Average"/>
    <n v="10"/>
    <s v="Yes"/>
    <n v="92.6"/>
  </r>
  <r>
    <s v="S1207"/>
    <n v="20"/>
    <s v="Female"/>
    <x v="49"/>
    <n v="0.5"/>
    <n v="2"/>
    <s v="No"/>
    <n v="80.900000000000006"/>
    <n v="7.3"/>
    <s v="Poor"/>
    <n v="3"/>
    <s v="Bachelor"/>
    <s v="Good"/>
    <n v="6"/>
    <s v="Yes"/>
    <n v="62.3"/>
  </r>
  <r>
    <s v="S1208"/>
    <n v="22"/>
    <s v="Male"/>
    <x v="61"/>
    <n v="1.2"/>
    <n v="2.2000000000000002"/>
    <s v="Yes"/>
    <n v="94.1"/>
    <n v="7.2"/>
    <s v="Fair"/>
    <n v="3"/>
    <s v="High School"/>
    <s v="Average"/>
    <n v="10"/>
    <s v="No"/>
    <n v="75.8"/>
  </r>
  <r>
    <s v="S1209"/>
    <n v="21"/>
    <s v="Female"/>
    <x v="34"/>
    <n v="4"/>
    <n v="1.9"/>
    <s v="No"/>
    <n v="86.2"/>
    <n v="6.2"/>
    <s v="Poor"/>
    <n v="0"/>
    <s v="High School"/>
    <s v="Average"/>
    <n v="5"/>
    <s v="Yes"/>
    <n v="47.1"/>
  </r>
  <r>
    <s v="S1210"/>
    <n v="23"/>
    <s v="Female"/>
    <x v="21"/>
    <n v="2.2999999999999998"/>
    <n v="1.7"/>
    <s v="Yes"/>
    <n v="83.8"/>
    <n v="6.6"/>
    <s v="Poor"/>
    <n v="0"/>
    <s v="Master"/>
    <s v="Good"/>
    <n v="9"/>
    <s v="No"/>
    <n v="66.3"/>
  </r>
  <r>
    <s v="S1211"/>
    <n v="23"/>
    <s v="Female"/>
    <x v="31"/>
    <n v="1.8"/>
    <n v="0.5"/>
    <s v="No"/>
    <n v="82.9"/>
    <n v="6.1"/>
    <s v="Good"/>
    <n v="6"/>
    <s v="Bachelor"/>
    <s v="Good"/>
    <n v="3"/>
    <s v="Yes"/>
    <n v="98.3"/>
  </r>
  <r>
    <s v="S1212"/>
    <n v="21"/>
    <s v="Male"/>
    <x v="2"/>
    <n v="2.7"/>
    <n v="3.4"/>
    <s v="No"/>
    <n v="92.5"/>
    <n v="4.7"/>
    <s v="Poor"/>
    <n v="1"/>
    <s v="Bachelor"/>
    <s v="Average"/>
    <n v="2"/>
    <s v="Yes"/>
    <n v="29.7"/>
  </r>
  <r>
    <s v="S1213"/>
    <n v="23"/>
    <s v="Male"/>
    <x v="20"/>
    <n v="3.1"/>
    <n v="3.8"/>
    <s v="No"/>
    <n v="88.3"/>
    <n v="6.8"/>
    <s v="Good"/>
    <n v="6"/>
    <s v="Bachelor"/>
    <s v="Poor"/>
    <n v="6"/>
    <s v="No"/>
    <n v="45.5"/>
  </r>
  <r>
    <s v="S1214"/>
    <n v="19"/>
    <s v="Male"/>
    <x v="58"/>
    <n v="3.8"/>
    <n v="0"/>
    <s v="No"/>
    <n v="100"/>
    <n v="8.8000000000000007"/>
    <s v="Fair"/>
    <n v="3"/>
    <s v="None"/>
    <s v="Average"/>
    <n v="7"/>
    <s v="No"/>
    <n v="100"/>
  </r>
  <r>
    <s v="S1215"/>
    <n v="21"/>
    <s v="Female"/>
    <x v="21"/>
    <n v="4.2"/>
    <n v="0.7"/>
    <s v="No"/>
    <n v="76.5"/>
    <n v="5.4"/>
    <s v="Good"/>
    <n v="6"/>
    <s v="High School"/>
    <s v="Good"/>
    <n v="5"/>
    <s v="Yes"/>
    <n v="67.5"/>
  </r>
  <r>
    <s v="S1216"/>
    <n v="20"/>
    <s v="Female"/>
    <x v="30"/>
    <n v="2.1"/>
    <n v="1.5"/>
    <s v="No"/>
    <n v="90.2"/>
    <n v="5.6"/>
    <s v="Fair"/>
    <n v="6"/>
    <s v="High School"/>
    <s v="Average"/>
    <n v="1"/>
    <s v="Yes"/>
    <n v="60.3"/>
  </r>
  <r>
    <s v="S1217"/>
    <n v="21"/>
    <s v="Other"/>
    <x v="50"/>
    <n v="0.9"/>
    <n v="0.7"/>
    <s v="No"/>
    <n v="79.7"/>
    <n v="5.5"/>
    <s v="Fair"/>
    <n v="6"/>
    <s v="High School"/>
    <s v="Good"/>
    <n v="3"/>
    <s v="No"/>
    <n v="87"/>
  </r>
  <r>
    <s v="S1218"/>
    <n v="24"/>
    <s v="Male"/>
    <x v="23"/>
    <n v="2"/>
    <n v="2.4"/>
    <s v="No"/>
    <n v="76.3"/>
    <n v="7.4"/>
    <s v="Fair"/>
    <n v="1"/>
    <s v="Bachelor"/>
    <s v="Good"/>
    <n v="3"/>
    <s v="No"/>
    <n v="48.5"/>
  </r>
  <r>
    <s v="S1219"/>
    <n v="23"/>
    <s v="Female"/>
    <x v="62"/>
    <n v="2.8"/>
    <n v="1"/>
    <s v="No"/>
    <n v="84.9"/>
    <n v="7"/>
    <s v="Fair"/>
    <n v="5"/>
    <s v="Master"/>
    <s v="Good"/>
    <n v="4"/>
    <s v="No"/>
    <n v="100"/>
  </r>
  <r>
    <s v="S1220"/>
    <n v="19"/>
    <s v="Female"/>
    <x v="37"/>
    <n v="1.3"/>
    <n v="4.2"/>
    <s v="No"/>
    <n v="86.4"/>
    <n v="6.3"/>
    <s v="Fair"/>
    <n v="0"/>
    <s v="High School"/>
    <s v="Average"/>
    <n v="10"/>
    <s v="No"/>
    <n v="82.1"/>
  </r>
  <r>
    <s v="S1221"/>
    <n v="19"/>
    <s v="Male"/>
    <x v="61"/>
    <n v="1.4"/>
    <n v="3.1"/>
    <s v="No"/>
    <n v="100"/>
    <n v="5.4"/>
    <s v="Poor"/>
    <n v="4"/>
    <s v="High School"/>
    <s v="Good"/>
    <n v="6"/>
    <s v="Yes"/>
    <n v="63.7"/>
  </r>
  <r>
    <s v="S1222"/>
    <n v="22"/>
    <s v="Male"/>
    <x v="35"/>
    <n v="2.9"/>
    <n v="2"/>
    <s v="No"/>
    <n v="83.2"/>
    <n v="6.6"/>
    <s v="Good"/>
    <n v="6"/>
    <s v="Bachelor"/>
    <s v="Average"/>
    <n v="5"/>
    <s v="No"/>
    <n v="100"/>
  </r>
  <r>
    <s v="S1223"/>
    <n v="20"/>
    <s v="Female"/>
    <x v="23"/>
    <n v="2.4"/>
    <n v="2.9"/>
    <s v="No"/>
    <n v="73.7"/>
    <n v="4.5999999999999996"/>
    <s v="Fair"/>
    <n v="4"/>
    <s v="Master"/>
    <s v="Average"/>
    <n v="1"/>
    <s v="No"/>
    <n v="41.9"/>
  </r>
  <r>
    <s v="S1224"/>
    <n v="18"/>
    <s v="Female"/>
    <x v="10"/>
    <n v="2.5"/>
    <n v="3"/>
    <s v="No"/>
    <n v="87.7"/>
    <n v="6.7"/>
    <s v="Fair"/>
    <n v="5"/>
    <s v="Bachelor"/>
    <s v="Poor"/>
    <n v="6"/>
    <s v="No"/>
    <n v="72.7"/>
  </r>
  <r>
    <s v="S1225"/>
    <n v="18"/>
    <s v="Female"/>
    <x v="11"/>
    <n v="1.6"/>
    <n v="1.2"/>
    <s v="No"/>
    <n v="64.3"/>
    <n v="7.5"/>
    <s v="Good"/>
    <n v="0"/>
    <s v="Master"/>
    <s v="Average"/>
    <n v="9"/>
    <s v="Yes"/>
    <n v="74.3"/>
  </r>
  <r>
    <s v="S1226"/>
    <n v="21"/>
    <s v="Male"/>
    <x v="27"/>
    <n v="2.2000000000000002"/>
    <n v="0.9"/>
    <s v="Yes"/>
    <n v="84.1"/>
    <n v="5"/>
    <s v="Fair"/>
    <n v="3"/>
    <s v="Bachelor"/>
    <s v="Good"/>
    <n v="1"/>
    <s v="No"/>
    <n v="88.7"/>
  </r>
  <r>
    <s v="S1227"/>
    <n v="22"/>
    <s v="Female"/>
    <x v="57"/>
    <n v="1.4"/>
    <n v="1.9"/>
    <s v="No"/>
    <n v="85.2"/>
    <n v="4.7"/>
    <s v="Good"/>
    <n v="4"/>
    <s v="Bachelor"/>
    <s v="Average"/>
    <n v="8"/>
    <s v="Yes"/>
    <n v="96.6"/>
  </r>
  <r>
    <s v="S1228"/>
    <n v="17"/>
    <s v="Male"/>
    <x v="26"/>
    <n v="3.6"/>
    <n v="2.7"/>
    <s v="No"/>
    <n v="92.9"/>
    <n v="8.4"/>
    <s v="Fair"/>
    <n v="3"/>
    <s v="High School"/>
    <s v="Average"/>
    <n v="8"/>
    <s v="Yes"/>
    <n v="72.599999999999994"/>
  </r>
  <r>
    <s v="S1229"/>
    <n v="21"/>
    <s v="Male"/>
    <x v="14"/>
    <n v="3.7"/>
    <n v="2"/>
    <s v="No"/>
    <n v="94.7"/>
    <n v="5.8"/>
    <s v="Good"/>
    <n v="4"/>
    <s v="High School"/>
    <s v="Good"/>
    <n v="3"/>
    <s v="Yes"/>
    <n v="52.4"/>
  </r>
  <r>
    <s v="S1230"/>
    <n v="22"/>
    <s v="Male"/>
    <x v="25"/>
    <n v="0.3"/>
    <n v="0.1"/>
    <s v="No"/>
    <n v="80"/>
    <n v="7.9"/>
    <s v="Poor"/>
    <n v="3"/>
    <s v="High School"/>
    <s v="Poor"/>
    <n v="9"/>
    <s v="Yes"/>
    <n v="100"/>
  </r>
  <r>
    <s v="S1231"/>
    <n v="20"/>
    <s v="Female"/>
    <x v="30"/>
    <n v="1.4"/>
    <n v="0.9"/>
    <s v="No"/>
    <n v="83.5"/>
    <n v="6.3"/>
    <s v="Good"/>
    <n v="6"/>
    <s v="Bachelor"/>
    <s v="Good"/>
    <n v="8"/>
    <s v="No"/>
    <n v="73.099999999999994"/>
  </r>
  <r>
    <s v="S1232"/>
    <n v="20"/>
    <s v="Female"/>
    <x v="63"/>
    <n v="0.7"/>
    <n v="1.7"/>
    <s v="No"/>
    <n v="77.3"/>
    <n v="6.3"/>
    <s v="Good"/>
    <n v="4"/>
    <s v="Master"/>
    <s v="Average"/>
    <n v="3"/>
    <s v="No"/>
    <n v="100"/>
  </r>
  <r>
    <s v="S1233"/>
    <n v="20"/>
    <s v="Female"/>
    <x v="12"/>
    <n v="1.7"/>
    <n v="1.7"/>
    <s v="No"/>
    <n v="73.7"/>
    <n v="7"/>
    <s v="Fair"/>
    <n v="3"/>
    <s v="Master"/>
    <s v="Poor"/>
    <n v="10"/>
    <s v="Yes"/>
    <n v="80.8"/>
  </r>
  <r>
    <s v="S1234"/>
    <n v="20"/>
    <s v="Male"/>
    <x v="52"/>
    <n v="2.4"/>
    <n v="4"/>
    <s v="No"/>
    <n v="88.1"/>
    <n v="5.4"/>
    <s v="Poor"/>
    <n v="5"/>
    <s v="High School"/>
    <s v="Good"/>
    <n v="5"/>
    <s v="No"/>
    <n v="62.9"/>
  </r>
  <r>
    <s v="S1235"/>
    <n v="20"/>
    <s v="Female"/>
    <x v="18"/>
    <n v="0.8"/>
    <n v="0.3"/>
    <s v="No"/>
    <n v="72.3"/>
    <n v="6.7"/>
    <s v="Fair"/>
    <n v="1"/>
    <s v="High School"/>
    <s v="Poor"/>
    <n v="3"/>
    <s v="No"/>
    <n v="71.5"/>
  </r>
  <r>
    <s v="S1236"/>
    <n v="22"/>
    <s v="Male"/>
    <x v="22"/>
    <n v="1.4"/>
    <n v="2.4"/>
    <s v="No"/>
    <n v="80.900000000000006"/>
    <n v="6"/>
    <s v="Good"/>
    <n v="3"/>
    <s v="High School"/>
    <s v="Good"/>
    <n v="5"/>
    <s v="No"/>
    <n v="46.2"/>
  </r>
  <r>
    <s v="S1237"/>
    <n v="22"/>
    <s v="Female"/>
    <x v="16"/>
    <n v="1.3"/>
    <n v="3.4"/>
    <s v="Yes"/>
    <n v="75"/>
    <n v="4.9000000000000004"/>
    <s v="Fair"/>
    <n v="1"/>
    <s v="High School"/>
    <s v="Average"/>
    <n v="9"/>
    <s v="No"/>
    <n v="53.8"/>
  </r>
  <r>
    <s v="S1238"/>
    <n v="19"/>
    <s v="Male"/>
    <x v="48"/>
    <n v="2.7"/>
    <n v="4.3"/>
    <s v="No"/>
    <n v="90.5"/>
    <n v="6.9"/>
    <s v="Fair"/>
    <n v="1"/>
    <s v="Bachelor"/>
    <s v="Poor"/>
    <n v="4"/>
    <s v="Yes"/>
    <n v="74.2"/>
  </r>
  <r>
    <s v="S1239"/>
    <n v="24"/>
    <s v="Male"/>
    <x v="30"/>
    <n v="2.6"/>
    <n v="1.4"/>
    <s v="No"/>
    <n v="100"/>
    <n v="6.2"/>
    <s v="Poor"/>
    <n v="0"/>
    <s v="Master"/>
    <s v="Poor"/>
    <n v="6"/>
    <s v="No"/>
    <n v="52.5"/>
  </r>
  <r>
    <s v="S1240"/>
    <n v="18"/>
    <s v="Male"/>
    <x v="51"/>
    <n v="1.6"/>
    <n v="2.2999999999999998"/>
    <s v="No"/>
    <n v="72"/>
    <n v="6.3"/>
    <s v="Fair"/>
    <n v="6"/>
    <s v="Master"/>
    <s v="Poor"/>
    <n v="3"/>
    <s v="No"/>
    <n v="51.2"/>
  </r>
  <r>
    <s v="S1241"/>
    <n v="23"/>
    <s v="Male"/>
    <x v="7"/>
    <n v="2.7"/>
    <n v="2.4"/>
    <s v="Yes"/>
    <n v="66.5"/>
    <n v="5"/>
    <s v="Fair"/>
    <n v="5"/>
    <s v="Bachelor"/>
    <s v="Poor"/>
    <n v="3"/>
    <s v="No"/>
    <n v="60.6"/>
  </r>
  <r>
    <s v="S1242"/>
    <n v="20"/>
    <s v="Female"/>
    <x v="48"/>
    <n v="1.8"/>
    <n v="2"/>
    <s v="No"/>
    <n v="83.8"/>
    <n v="8.4"/>
    <s v="Good"/>
    <n v="1"/>
    <s v="Bachelor"/>
    <s v="Good"/>
    <n v="5"/>
    <s v="No"/>
    <n v="91.5"/>
  </r>
  <r>
    <s v="S1243"/>
    <n v="17"/>
    <s v="Female"/>
    <x v="10"/>
    <n v="2.2000000000000002"/>
    <n v="1.7"/>
    <s v="No"/>
    <n v="85.2"/>
    <n v="7.6"/>
    <s v="Fair"/>
    <n v="2"/>
    <s v="Bachelor"/>
    <s v="Average"/>
    <n v="8"/>
    <s v="No"/>
    <n v="87.3"/>
  </r>
  <r>
    <s v="S1244"/>
    <n v="23"/>
    <s v="Male"/>
    <x v="4"/>
    <n v="4.5"/>
    <n v="2.2999999999999998"/>
    <s v="No"/>
    <n v="87.2"/>
    <n v="7.7"/>
    <s v="Good"/>
    <n v="6"/>
    <s v="High School"/>
    <s v="Average"/>
    <n v="8"/>
    <s v="No"/>
    <n v="98"/>
  </r>
  <r>
    <s v="S1245"/>
    <n v="22"/>
    <s v="Female"/>
    <x v="14"/>
    <n v="4.0999999999999996"/>
    <n v="0"/>
    <s v="No"/>
    <n v="80.5"/>
    <n v="6.1"/>
    <s v="Fair"/>
    <n v="1"/>
    <s v="Bachelor"/>
    <s v="Average"/>
    <n v="3"/>
    <s v="Yes"/>
    <n v="47.9"/>
  </r>
  <r>
    <s v="S1246"/>
    <n v="17"/>
    <s v="Male"/>
    <x v="2"/>
    <n v="0.9"/>
    <n v="2.6"/>
    <s v="Yes"/>
    <n v="83"/>
    <n v="4.4000000000000004"/>
    <s v="Poor"/>
    <n v="3"/>
    <s v="Bachelor"/>
    <s v="Good"/>
    <n v="8"/>
    <s v="No"/>
    <n v="51"/>
  </r>
  <r>
    <s v="S1247"/>
    <n v="17"/>
    <s v="Female"/>
    <x v="57"/>
    <n v="3.5"/>
    <n v="1.9"/>
    <s v="No"/>
    <n v="88.7"/>
    <n v="8.8000000000000007"/>
    <s v="Fair"/>
    <n v="1"/>
    <s v="Bachelor"/>
    <s v="Good"/>
    <n v="8"/>
    <s v="Yes"/>
    <n v="90"/>
  </r>
  <r>
    <s v="S1248"/>
    <n v="17"/>
    <s v="Female"/>
    <x v="52"/>
    <n v="3.5"/>
    <n v="1.6"/>
    <s v="No"/>
    <n v="95.4"/>
    <n v="6.4"/>
    <s v="Fair"/>
    <n v="3"/>
    <s v="High School"/>
    <s v="Good"/>
    <n v="3"/>
    <s v="No"/>
    <n v="54.1"/>
  </r>
  <r>
    <s v="S1249"/>
    <n v="19"/>
    <s v="Female"/>
    <x v="15"/>
    <n v="1.1000000000000001"/>
    <n v="4.0999999999999996"/>
    <s v="No"/>
    <n v="65.400000000000006"/>
    <n v="5.6"/>
    <s v="Good"/>
    <n v="3"/>
    <s v="High School"/>
    <s v="Good"/>
    <n v="10"/>
    <s v="Yes"/>
    <n v="58.4"/>
  </r>
  <r>
    <s v="S1250"/>
    <n v="22"/>
    <s v="Male"/>
    <x v="27"/>
    <n v="3.5"/>
    <n v="1.1000000000000001"/>
    <s v="Yes"/>
    <n v="81.3"/>
    <n v="7"/>
    <s v="Good"/>
    <n v="2"/>
    <s v="High School"/>
    <s v="Average"/>
    <n v="10"/>
    <s v="No"/>
    <n v="100"/>
  </r>
  <r>
    <s v="S1251"/>
    <n v="17"/>
    <s v="Female"/>
    <x v="7"/>
    <n v="4.3"/>
    <n v="1.4"/>
    <s v="No"/>
    <n v="87.1"/>
    <n v="7.9"/>
    <s v="Fair"/>
    <n v="1"/>
    <s v="Master"/>
    <s v="Average"/>
    <n v="2"/>
    <s v="No"/>
    <n v="65.2"/>
  </r>
  <r>
    <s v="S1252"/>
    <n v="20"/>
    <s v="Female"/>
    <x v="25"/>
    <n v="1.2"/>
    <n v="4"/>
    <s v="No"/>
    <n v="75.8"/>
    <n v="6.5"/>
    <s v="Fair"/>
    <n v="1"/>
    <s v="High School"/>
    <s v="Good"/>
    <n v="10"/>
    <s v="No"/>
    <n v="85.3"/>
  </r>
  <r>
    <s v="S1253"/>
    <n v="21"/>
    <s v="Male"/>
    <x v="35"/>
    <n v="1.4"/>
    <n v="0.9"/>
    <s v="No"/>
    <n v="100"/>
    <n v="8"/>
    <s v="Fair"/>
    <n v="4"/>
    <s v="Bachelor"/>
    <s v="Good"/>
    <n v="2"/>
    <s v="No"/>
    <n v="93.8"/>
  </r>
  <r>
    <s v="S1254"/>
    <n v="17"/>
    <s v="Male"/>
    <x v="30"/>
    <n v="3.7"/>
    <n v="1.2"/>
    <s v="Yes"/>
    <n v="78.599999999999994"/>
    <n v="7.8"/>
    <s v="Good"/>
    <n v="6"/>
    <s v="Bachelor"/>
    <s v="Average"/>
    <n v="9"/>
    <s v="No"/>
    <n v="78.8"/>
  </r>
  <r>
    <s v="S1255"/>
    <n v="19"/>
    <s v="Female"/>
    <x v="19"/>
    <n v="2.8"/>
    <n v="1.6"/>
    <s v="No"/>
    <n v="84.6"/>
    <n v="5.2"/>
    <s v="Good"/>
    <n v="4"/>
    <s v="High School"/>
    <s v="Average"/>
    <n v="7"/>
    <s v="No"/>
    <n v="85"/>
  </r>
  <r>
    <s v="S1256"/>
    <n v="23"/>
    <s v="Female"/>
    <x v="29"/>
    <n v="3.2"/>
    <n v="2.7"/>
    <s v="No"/>
    <n v="90.6"/>
    <n v="5.7"/>
    <s v="Good"/>
    <n v="0"/>
    <s v="Bachelor"/>
    <s v="Good"/>
    <n v="6"/>
    <s v="No"/>
    <n v="64.5"/>
  </r>
  <r>
    <s v="S1257"/>
    <n v="22"/>
    <s v="Female"/>
    <x v="11"/>
    <n v="2.9"/>
    <n v="2"/>
    <s v="No"/>
    <n v="79.099999999999994"/>
    <n v="7.6"/>
    <s v="Fair"/>
    <n v="3"/>
    <s v="Master"/>
    <s v="Good"/>
    <n v="7"/>
    <s v="No"/>
    <n v="71"/>
  </r>
  <r>
    <s v="S1258"/>
    <n v="24"/>
    <s v="Female"/>
    <x v="57"/>
    <n v="3"/>
    <n v="0.4"/>
    <s v="No"/>
    <n v="66.5"/>
    <n v="3.2"/>
    <s v="Fair"/>
    <n v="2"/>
    <s v="High School"/>
    <s v="Average"/>
    <n v="8"/>
    <s v="No"/>
    <n v="90.8"/>
  </r>
  <r>
    <s v="S1259"/>
    <n v="19"/>
    <s v="Female"/>
    <x v="7"/>
    <n v="0.9"/>
    <n v="1.2"/>
    <s v="No"/>
    <n v="80.7"/>
    <n v="6.3"/>
    <s v="Fair"/>
    <n v="4"/>
    <s v="Master"/>
    <s v="Good"/>
    <n v="1"/>
    <s v="No"/>
    <n v="72.599999999999994"/>
  </r>
  <r>
    <s v="S1260"/>
    <n v="17"/>
    <s v="Male"/>
    <x v="7"/>
    <n v="3.8"/>
    <n v="1.1000000000000001"/>
    <s v="No"/>
    <n v="95.3"/>
    <n v="4.8"/>
    <s v="Fair"/>
    <n v="1"/>
    <s v="High School"/>
    <s v="Average"/>
    <n v="8"/>
    <s v="No"/>
    <n v="70.900000000000006"/>
  </r>
  <r>
    <s v="S1261"/>
    <n v="22"/>
    <s v="Male"/>
    <x v="50"/>
    <n v="3.9"/>
    <n v="1.7"/>
    <s v="Yes"/>
    <n v="81.599999999999994"/>
    <n v="5.9"/>
    <s v="Fair"/>
    <n v="0"/>
    <s v="None"/>
    <s v="Poor"/>
    <n v="3"/>
    <s v="Yes"/>
    <n v="65.099999999999994"/>
  </r>
  <r>
    <s v="S1262"/>
    <n v="21"/>
    <s v="Male"/>
    <x v="52"/>
    <n v="2.2000000000000002"/>
    <n v="2.2999999999999998"/>
    <s v="No"/>
    <n v="76.5"/>
    <n v="6.1"/>
    <s v="Poor"/>
    <n v="2"/>
    <s v="Master"/>
    <s v="Average"/>
    <n v="3"/>
    <s v="No"/>
    <n v="49.1"/>
  </r>
  <r>
    <s v="S1263"/>
    <n v="17"/>
    <s v="Female"/>
    <x v="34"/>
    <n v="2.4"/>
    <n v="2.2999999999999998"/>
    <s v="Yes"/>
    <n v="94.3"/>
    <n v="6.1"/>
    <s v="Poor"/>
    <n v="5"/>
    <s v="Bachelor"/>
    <s v="Average"/>
    <n v="6"/>
    <s v="No"/>
    <n v="62.7"/>
  </r>
  <r>
    <s v="S1264"/>
    <n v="19"/>
    <s v="Male"/>
    <x v="51"/>
    <n v="0.7"/>
    <n v="0"/>
    <s v="No"/>
    <n v="81.7"/>
    <n v="5.8"/>
    <s v="Good"/>
    <n v="1"/>
    <s v="Master"/>
    <s v="Poor"/>
    <n v="4"/>
    <s v="No"/>
    <n v="51.5"/>
  </r>
  <r>
    <s v="S1265"/>
    <n v="18"/>
    <s v="Female"/>
    <x v="64"/>
    <n v="3.1"/>
    <n v="3"/>
    <s v="No"/>
    <n v="79.900000000000006"/>
    <n v="5.2"/>
    <s v="Good"/>
    <n v="1"/>
    <s v="Bachelor"/>
    <s v="Good"/>
    <n v="4"/>
    <s v="No"/>
    <n v="18.399999999999999"/>
  </r>
  <r>
    <s v="S1266"/>
    <n v="20"/>
    <s v="Female"/>
    <x v="65"/>
    <n v="3.2"/>
    <n v="2.1"/>
    <s v="No"/>
    <n v="86.5"/>
    <n v="9.3000000000000007"/>
    <s v="Fair"/>
    <n v="5"/>
    <s v="Master"/>
    <s v="Average"/>
    <n v="4"/>
    <s v="Yes"/>
    <n v="100"/>
  </r>
  <r>
    <s v="S1267"/>
    <n v="24"/>
    <s v="Female"/>
    <x v="17"/>
    <n v="2.4"/>
    <n v="3.3"/>
    <s v="Yes"/>
    <n v="92.7"/>
    <n v="8.6999999999999993"/>
    <s v="Fair"/>
    <n v="3"/>
    <s v="Bachelor"/>
    <s v="Good"/>
    <n v="10"/>
    <s v="No"/>
    <n v="53.3"/>
  </r>
  <r>
    <s v="S1268"/>
    <n v="23"/>
    <s v="Male"/>
    <x v="21"/>
    <n v="3.8"/>
    <n v="2.2999999999999998"/>
    <s v="No"/>
    <n v="100"/>
    <n v="5.0999999999999996"/>
    <s v="Fair"/>
    <n v="3"/>
    <s v="Bachelor"/>
    <s v="Poor"/>
    <n v="9"/>
    <s v="No"/>
    <n v="76.099999999999994"/>
  </r>
  <r>
    <s v="S1269"/>
    <n v="19"/>
    <s v="Female"/>
    <x v="15"/>
    <n v="2.1"/>
    <n v="3"/>
    <s v="No"/>
    <n v="93.3"/>
    <n v="8.4"/>
    <s v="Good"/>
    <n v="4"/>
    <s v="Bachelor"/>
    <s v="Average"/>
    <n v="8"/>
    <s v="No"/>
    <n v="85.6"/>
  </r>
  <r>
    <s v="S1270"/>
    <n v="22"/>
    <s v="Male"/>
    <x v="24"/>
    <n v="3.2"/>
    <n v="2.2999999999999998"/>
    <s v="Yes"/>
    <n v="96.6"/>
    <n v="6"/>
    <s v="Good"/>
    <n v="4"/>
    <s v="High School"/>
    <s v="Good"/>
    <n v="3"/>
    <s v="Yes"/>
    <n v="63"/>
  </r>
  <r>
    <s v="S1271"/>
    <n v="24"/>
    <s v="Female"/>
    <x v="56"/>
    <n v="1.3"/>
    <n v="3.3"/>
    <s v="Yes"/>
    <n v="79.900000000000006"/>
    <n v="6.7"/>
    <s v="Good"/>
    <n v="1"/>
    <s v="Master"/>
    <s v="Good"/>
    <n v="1"/>
    <s v="No"/>
    <n v="73.599999999999994"/>
  </r>
  <r>
    <s v="S1272"/>
    <n v="24"/>
    <s v="Male"/>
    <x v="9"/>
    <n v="2.5"/>
    <n v="2.4"/>
    <s v="Yes"/>
    <n v="74.7"/>
    <n v="6.4"/>
    <s v="Good"/>
    <n v="6"/>
    <s v="High School"/>
    <s v="Good"/>
    <n v="1"/>
    <s v="No"/>
    <n v="76.2"/>
  </r>
  <r>
    <s v="S1273"/>
    <n v="24"/>
    <s v="Male"/>
    <x v="23"/>
    <n v="2.2999999999999998"/>
    <n v="1.7"/>
    <s v="No"/>
    <n v="85.6"/>
    <n v="5.7"/>
    <s v="Fair"/>
    <n v="1"/>
    <s v="Bachelor"/>
    <s v="Good"/>
    <n v="1"/>
    <s v="Yes"/>
    <n v="45.5"/>
  </r>
  <r>
    <s v="S1274"/>
    <n v="17"/>
    <s v="Female"/>
    <x v="21"/>
    <n v="2.8"/>
    <n v="4.3"/>
    <s v="No"/>
    <n v="86.1"/>
    <n v="7.7"/>
    <s v="Fair"/>
    <n v="4"/>
    <s v="High School"/>
    <s v="Average"/>
    <n v="4"/>
    <s v="Yes"/>
    <n v="58.6"/>
  </r>
  <r>
    <s v="S1275"/>
    <n v="20"/>
    <s v="Male"/>
    <x v="11"/>
    <n v="2.1"/>
    <n v="2.8"/>
    <s v="No"/>
    <n v="74.2"/>
    <n v="6.7"/>
    <s v="Fair"/>
    <n v="5"/>
    <s v="Bachelor"/>
    <s v="Average"/>
    <n v="6"/>
    <s v="No"/>
    <n v="77.8"/>
  </r>
  <r>
    <s v="S1276"/>
    <n v="17"/>
    <s v="Male"/>
    <x v="15"/>
    <n v="2.2999999999999998"/>
    <n v="2.4"/>
    <s v="Yes"/>
    <n v="83.2"/>
    <n v="5.9"/>
    <s v="Fair"/>
    <n v="4"/>
    <s v="High School"/>
    <s v="Good"/>
    <n v="4"/>
    <s v="Yes"/>
    <n v="61.5"/>
  </r>
  <r>
    <s v="S1277"/>
    <n v="22"/>
    <s v="Female"/>
    <x v="45"/>
    <n v="3.5"/>
    <n v="0.4"/>
    <s v="No"/>
    <n v="89"/>
    <n v="4.9000000000000004"/>
    <s v="Good"/>
    <n v="1"/>
    <s v="None"/>
    <s v="Good"/>
    <n v="3"/>
    <s v="No"/>
    <n v="71.400000000000006"/>
  </r>
  <r>
    <s v="S1278"/>
    <n v="17"/>
    <s v="Female"/>
    <x v="25"/>
    <n v="2"/>
    <n v="0.4"/>
    <s v="No"/>
    <n v="88.6"/>
    <n v="5.4"/>
    <s v="Fair"/>
    <n v="2"/>
    <s v="Master"/>
    <s v="Good"/>
    <n v="8"/>
    <s v="Yes"/>
    <n v="93.9"/>
  </r>
  <r>
    <s v="S1279"/>
    <n v="18"/>
    <s v="Female"/>
    <x v="10"/>
    <n v="0.6"/>
    <n v="2.1"/>
    <s v="No"/>
    <n v="90"/>
    <n v="4.5"/>
    <s v="Poor"/>
    <n v="1"/>
    <s v="High School"/>
    <s v="Good"/>
    <n v="8"/>
    <s v="No"/>
    <n v="85.9"/>
  </r>
  <r>
    <s v="S1280"/>
    <n v="20"/>
    <s v="Female"/>
    <x v="37"/>
    <n v="4.5999999999999996"/>
    <n v="2"/>
    <s v="No"/>
    <n v="87.9"/>
    <n v="6.5"/>
    <s v="Fair"/>
    <n v="2"/>
    <s v="Bachelor"/>
    <s v="Good"/>
    <n v="6"/>
    <s v="No"/>
    <n v="73.8"/>
  </r>
  <r>
    <s v="S1281"/>
    <n v="20"/>
    <s v="Female"/>
    <x v="48"/>
    <n v="4.2"/>
    <n v="1.1000000000000001"/>
    <s v="Yes"/>
    <n v="79.900000000000006"/>
    <n v="5.0999999999999996"/>
    <s v="Good"/>
    <n v="2"/>
    <s v="High School"/>
    <s v="Average"/>
    <n v="9"/>
    <s v="No"/>
    <n v="83.3"/>
  </r>
  <r>
    <s v="S1282"/>
    <n v="22"/>
    <s v="Male"/>
    <x v="18"/>
    <n v="0.9"/>
    <n v="2"/>
    <s v="Yes"/>
    <n v="79.900000000000006"/>
    <n v="6.2"/>
    <s v="Fair"/>
    <n v="1"/>
    <s v="None"/>
    <s v="Good"/>
    <n v="10"/>
    <s v="No"/>
    <n v="79.7"/>
  </r>
  <r>
    <s v="S1283"/>
    <n v="23"/>
    <s v="Male"/>
    <x v="32"/>
    <n v="3.3"/>
    <n v="3.5"/>
    <s v="Yes"/>
    <n v="73"/>
    <n v="8.1"/>
    <s v="Good"/>
    <n v="6"/>
    <s v="High School"/>
    <s v="Good"/>
    <n v="1"/>
    <s v="No"/>
    <n v="47.1"/>
  </r>
  <r>
    <s v="S1284"/>
    <n v="18"/>
    <s v="Male"/>
    <x v="38"/>
    <n v="1.9"/>
    <n v="2.6"/>
    <s v="No"/>
    <n v="100"/>
    <n v="7.9"/>
    <s v="Fair"/>
    <n v="6"/>
    <s v="Bachelor"/>
    <s v="Good"/>
    <n v="8"/>
    <s v="No"/>
    <n v="91.9"/>
  </r>
  <r>
    <s v="S1285"/>
    <n v="19"/>
    <s v="Female"/>
    <x v="30"/>
    <n v="2.8"/>
    <n v="0.5"/>
    <s v="Yes"/>
    <n v="85.1"/>
    <n v="6.5"/>
    <s v="Poor"/>
    <n v="0"/>
    <s v="None"/>
    <s v="Poor"/>
    <n v="6"/>
    <s v="Yes"/>
    <n v="60.6"/>
  </r>
  <r>
    <s v="S1286"/>
    <n v="17"/>
    <s v="Female"/>
    <x v="41"/>
    <n v="2.9"/>
    <n v="1.7"/>
    <s v="No"/>
    <n v="82.8"/>
    <n v="6.4"/>
    <s v="Fair"/>
    <n v="4"/>
    <s v="Master"/>
    <s v="Average"/>
    <n v="1"/>
    <s v="No"/>
    <n v="46.6"/>
  </r>
  <r>
    <s v="S1287"/>
    <n v="21"/>
    <s v="Male"/>
    <x v="8"/>
    <n v="2.2000000000000002"/>
    <n v="0.9"/>
    <s v="No"/>
    <n v="75.7"/>
    <n v="8.8000000000000007"/>
    <s v="Good"/>
    <n v="6"/>
    <s v="High School"/>
    <s v="Poor"/>
    <n v="4"/>
    <s v="Yes"/>
    <n v="84.2"/>
  </r>
  <r>
    <s v="S1288"/>
    <n v="17"/>
    <s v="Male"/>
    <x v="33"/>
    <n v="1.6"/>
    <n v="1.4"/>
    <s v="No"/>
    <n v="100"/>
    <n v="7.1"/>
    <s v="Fair"/>
    <n v="3"/>
    <s v="High School"/>
    <s v="Average"/>
    <n v="5"/>
    <s v="No"/>
    <n v="95.5"/>
  </r>
  <r>
    <s v="S1289"/>
    <n v="24"/>
    <s v="Female"/>
    <x v="26"/>
    <n v="1.7"/>
    <n v="1.3"/>
    <s v="No"/>
    <n v="74.3"/>
    <n v="6.1"/>
    <s v="Good"/>
    <n v="1"/>
    <s v="High School"/>
    <s v="Good"/>
    <n v="7"/>
    <s v="Yes"/>
    <n v="73.5"/>
  </r>
  <r>
    <s v="S1290"/>
    <n v="17"/>
    <s v="Male"/>
    <x v="24"/>
    <n v="1.4"/>
    <n v="1.3"/>
    <s v="No"/>
    <n v="80.7"/>
    <n v="4.8"/>
    <s v="Fair"/>
    <n v="2"/>
    <s v="None"/>
    <s v="Poor"/>
    <n v="8"/>
    <s v="No"/>
    <n v="75.900000000000006"/>
  </r>
  <r>
    <s v="S1291"/>
    <n v="19"/>
    <s v="Female"/>
    <x v="31"/>
    <n v="1.5"/>
    <n v="0.4"/>
    <s v="No"/>
    <n v="89.2"/>
    <n v="7"/>
    <s v="Poor"/>
    <n v="1"/>
    <s v="Bachelor"/>
    <s v="Average"/>
    <n v="9"/>
    <s v="No"/>
    <n v="100"/>
  </r>
  <r>
    <s v="S1292"/>
    <n v="17"/>
    <s v="Female"/>
    <x v="11"/>
    <n v="2.4"/>
    <n v="1.7"/>
    <s v="Yes"/>
    <n v="91"/>
    <n v="7.5"/>
    <s v="Good"/>
    <n v="4"/>
    <s v="Master"/>
    <s v="Average"/>
    <n v="6"/>
    <s v="Yes"/>
    <n v="74.2"/>
  </r>
  <r>
    <s v="S1293"/>
    <n v="18"/>
    <s v="Female"/>
    <x v="42"/>
    <n v="1.6"/>
    <n v="1.2"/>
    <s v="No"/>
    <n v="94.6"/>
    <n v="5.7"/>
    <s v="Fair"/>
    <n v="5"/>
    <s v="Bachelor"/>
    <s v="Good"/>
    <n v="10"/>
    <s v="Yes"/>
    <n v="100"/>
  </r>
  <r>
    <s v="S1294"/>
    <n v="18"/>
    <s v="Male"/>
    <x v="7"/>
    <n v="3.3"/>
    <n v="0"/>
    <s v="No"/>
    <n v="100"/>
    <n v="6.8"/>
    <s v="Fair"/>
    <n v="6"/>
    <s v="High School"/>
    <s v="Average"/>
    <n v="9"/>
    <s v="No"/>
    <n v="94.9"/>
  </r>
  <r>
    <s v="S1295"/>
    <n v="20"/>
    <s v="Female"/>
    <x v="66"/>
    <n v="4.3"/>
    <n v="4.0999999999999996"/>
    <s v="No"/>
    <n v="90.1"/>
    <n v="6.1"/>
    <s v="Good"/>
    <n v="6"/>
    <s v="High School"/>
    <s v="Average"/>
    <n v="4"/>
    <s v="No"/>
    <n v="27.6"/>
  </r>
  <r>
    <s v="S1296"/>
    <n v="22"/>
    <s v="Female"/>
    <x v="10"/>
    <n v="1.8"/>
    <n v="3"/>
    <s v="No"/>
    <n v="74.400000000000006"/>
    <n v="6.3"/>
    <s v="Fair"/>
    <n v="6"/>
    <s v="High School"/>
    <s v="Average"/>
    <n v="8"/>
    <s v="No"/>
    <n v="86.2"/>
  </r>
  <r>
    <s v="S1297"/>
    <n v="23"/>
    <s v="Female"/>
    <x v="38"/>
    <n v="2.8"/>
    <n v="1.4"/>
    <s v="No"/>
    <n v="82.4"/>
    <n v="3.5"/>
    <s v="Good"/>
    <n v="2"/>
    <s v="Master"/>
    <s v="Average"/>
    <n v="3"/>
    <s v="No"/>
    <n v="60.1"/>
  </r>
  <r>
    <s v="S1298"/>
    <n v="21"/>
    <s v="Female"/>
    <x v="33"/>
    <n v="3.1"/>
    <n v="1.8"/>
    <s v="No"/>
    <n v="88.1"/>
    <n v="6.2"/>
    <s v="Poor"/>
    <n v="3"/>
    <s v="High School"/>
    <s v="Average"/>
    <n v="4"/>
    <s v="Yes"/>
    <n v="91.3"/>
  </r>
  <r>
    <s v="S1299"/>
    <n v="24"/>
    <s v="Female"/>
    <x v="37"/>
    <n v="3.1"/>
    <n v="0.5"/>
    <s v="No"/>
    <n v="100"/>
    <n v="7.7"/>
    <s v="Fair"/>
    <n v="3"/>
    <s v="Bachelor"/>
    <s v="Average"/>
    <n v="10"/>
    <s v="No"/>
    <n v="93.8"/>
  </r>
  <r>
    <s v="S1300"/>
    <n v="17"/>
    <s v="Female"/>
    <x v="39"/>
    <n v="2.6"/>
    <n v="3.7"/>
    <s v="No"/>
    <n v="71"/>
    <n v="5.7"/>
    <s v="Poor"/>
    <n v="6"/>
    <s v="High School"/>
    <s v="Good"/>
    <n v="4"/>
    <s v="Yes"/>
    <n v="61.6"/>
  </r>
  <r>
    <s v="S1301"/>
    <n v="17"/>
    <s v="Male"/>
    <x v="36"/>
    <n v="3.4"/>
    <n v="3.9"/>
    <s v="Yes"/>
    <n v="97"/>
    <n v="6.6"/>
    <s v="Good"/>
    <n v="3"/>
    <s v="High School"/>
    <s v="Average"/>
    <n v="6"/>
    <s v="No"/>
    <n v="41.7"/>
  </r>
  <r>
    <s v="S1302"/>
    <n v="19"/>
    <s v="Female"/>
    <x v="21"/>
    <n v="3.1"/>
    <n v="2"/>
    <s v="No"/>
    <n v="86.8"/>
    <n v="5.6"/>
    <s v="Fair"/>
    <n v="5"/>
    <s v="High School"/>
    <s v="Poor"/>
    <n v="9"/>
    <s v="No"/>
    <n v="74.5"/>
  </r>
  <r>
    <s v="S1303"/>
    <n v="22"/>
    <s v="Female"/>
    <x v="34"/>
    <n v="1"/>
    <n v="2.9"/>
    <s v="No"/>
    <n v="93.4"/>
    <n v="6.9"/>
    <s v="Good"/>
    <n v="6"/>
    <s v="None"/>
    <s v="Good"/>
    <n v="6"/>
    <s v="No"/>
    <n v="63.7"/>
  </r>
  <r>
    <s v="S1304"/>
    <n v="18"/>
    <s v="Male"/>
    <x v="23"/>
    <n v="3.5"/>
    <n v="2"/>
    <s v="No"/>
    <n v="84"/>
    <n v="6.2"/>
    <s v="Good"/>
    <n v="0"/>
    <s v="Bachelor"/>
    <s v="Average"/>
    <n v="1"/>
    <s v="No"/>
    <n v="39.6"/>
  </r>
  <r>
    <s v="S1305"/>
    <n v="21"/>
    <s v="Female"/>
    <x v="8"/>
    <n v="3.6"/>
    <n v="0.3"/>
    <s v="No"/>
    <n v="76.599999999999994"/>
    <n v="5.4"/>
    <s v="Fair"/>
    <n v="2"/>
    <s v="High School"/>
    <s v="Good"/>
    <n v="5"/>
    <s v="Yes"/>
    <n v="87.5"/>
  </r>
  <r>
    <s v="S1306"/>
    <n v="20"/>
    <s v="Female"/>
    <x v="44"/>
    <n v="1.6"/>
    <n v="1.3"/>
    <s v="No"/>
    <n v="92.5"/>
    <n v="8.1"/>
    <s v="Fair"/>
    <n v="5"/>
    <s v="Bachelor"/>
    <s v="Average"/>
    <n v="9"/>
    <s v="No"/>
    <n v="100"/>
  </r>
  <r>
    <s v="S1307"/>
    <n v="18"/>
    <s v="Female"/>
    <x v="38"/>
    <n v="2.5"/>
    <n v="1.9"/>
    <s v="Yes"/>
    <n v="91.5"/>
    <n v="7.6"/>
    <s v="Fair"/>
    <n v="2"/>
    <s v="None"/>
    <s v="Good"/>
    <n v="5"/>
    <s v="No"/>
    <n v="75.400000000000006"/>
  </r>
  <r>
    <s v="S1308"/>
    <n v="24"/>
    <s v="Male"/>
    <x v="36"/>
    <n v="3.3"/>
    <n v="1.3"/>
    <s v="No"/>
    <n v="94.7"/>
    <n v="5.8"/>
    <s v="Fair"/>
    <n v="6"/>
    <s v="Master"/>
    <s v="Good"/>
    <n v="6"/>
    <s v="Yes"/>
    <n v="61.5"/>
  </r>
  <r>
    <s v="S1309"/>
    <n v="22"/>
    <s v="Male"/>
    <x v="25"/>
    <n v="2.2000000000000002"/>
    <n v="1.6"/>
    <s v="No"/>
    <n v="84.9"/>
    <n v="7.1"/>
    <s v="Fair"/>
    <n v="5"/>
    <s v="High School"/>
    <s v="Good"/>
    <n v="3"/>
    <s v="Yes"/>
    <n v="73.3"/>
  </r>
  <r>
    <s v="S1310"/>
    <n v="24"/>
    <s v="Other"/>
    <x v="48"/>
    <n v="3.8"/>
    <n v="1.7"/>
    <s v="No"/>
    <n v="79"/>
    <n v="7.1"/>
    <s v="Good"/>
    <n v="6"/>
    <s v="Master"/>
    <s v="Average"/>
    <n v="8"/>
    <s v="No"/>
    <n v="96.3"/>
  </r>
  <r>
    <s v="S1311"/>
    <n v="23"/>
    <s v="Female"/>
    <x v="23"/>
    <n v="5.3"/>
    <n v="1.7"/>
    <s v="Yes"/>
    <n v="69.400000000000006"/>
    <n v="7.3"/>
    <s v="Good"/>
    <n v="5"/>
    <s v="Bachelor"/>
    <s v="Average"/>
    <n v="10"/>
    <s v="No"/>
    <n v="67"/>
  </r>
  <r>
    <s v="S1312"/>
    <n v="20"/>
    <s v="Male"/>
    <x v="39"/>
    <n v="1.6"/>
    <n v="1.9"/>
    <s v="No"/>
    <n v="93.2"/>
    <n v="4.5"/>
    <s v="Good"/>
    <n v="6"/>
    <s v="Master"/>
    <s v="Average"/>
    <n v="4"/>
    <s v="No"/>
    <n v="70.099999999999994"/>
  </r>
  <r>
    <s v="S1313"/>
    <n v="23"/>
    <s v="Female"/>
    <x v="26"/>
    <n v="0.8"/>
    <n v="0.6"/>
    <s v="No"/>
    <n v="89.2"/>
    <n v="7.7"/>
    <s v="Good"/>
    <n v="0"/>
    <s v="High School"/>
    <s v="Good"/>
    <n v="4"/>
    <s v="No"/>
    <n v="84.2"/>
  </r>
  <r>
    <s v="S1314"/>
    <n v="19"/>
    <s v="Female"/>
    <x v="43"/>
    <n v="2.9"/>
    <n v="1"/>
    <s v="No"/>
    <n v="75.3"/>
    <n v="5.8"/>
    <s v="Good"/>
    <n v="2"/>
    <s v="Bachelor"/>
    <s v="Good"/>
    <n v="5"/>
    <s v="Yes"/>
    <n v="48.9"/>
  </r>
  <r>
    <s v="S1315"/>
    <n v="24"/>
    <s v="Female"/>
    <x v="37"/>
    <n v="3.4"/>
    <n v="0.4"/>
    <s v="No"/>
    <n v="79.599999999999994"/>
    <n v="6.1"/>
    <s v="Fair"/>
    <n v="5"/>
    <s v="High School"/>
    <s v="Poor"/>
    <n v="10"/>
    <s v="No"/>
    <n v="98.8"/>
  </r>
  <r>
    <s v="S1316"/>
    <n v="19"/>
    <s v="Female"/>
    <x v="39"/>
    <n v="2.2000000000000002"/>
    <n v="2.9"/>
    <s v="Yes"/>
    <n v="80.3"/>
    <n v="9.6999999999999993"/>
    <s v="Good"/>
    <n v="0"/>
    <s v="High School"/>
    <s v="Poor"/>
    <n v="9"/>
    <s v="No"/>
    <n v="76.099999999999994"/>
  </r>
  <r>
    <s v="S1317"/>
    <n v="17"/>
    <s v="Male"/>
    <x v="38"/>
    <n v="4.2"/>
    <n v="0"/>
    <s v="No"/>
    <n v="70.2"/>
    <n v="6.9"/>
    <s v="Good"/>
    <n v="1"/>
    <s v="High School"/>
    <s v="Average"/>
    <n v="8"/>
    <s v="Yes"/>
    <n v="80.400000000000006"/>
  </r>
  <r>
    <s v="S1318"/>
    <n v="23"/>
    <s v="Male"/>
    <x v="34"/>
    <n v="0.9"/>
    <n v="3.1"/>
    <s v="No"/>
    <n v="76.8"/>
    <n v="6"/>
    <s v="Fair"/>
    <n v="6"/>
    <s v="High School"/>
    <s v="Poor"/>
    <n v="7"/>
    <s v="No"/>
    <n v="64.099999999999994"/>
  </r>
  <r>
    <s v="S1319"/>
    <n v="22"/>
    <s v="Male"/>
    <x v="61"/>
    <n v="3.3"/>
    <n v="3.3"/>
    <s v="No"/>
    <n v="73.7"/>
    <n v="3.9"/>
    <s v="Good"/>
    <n v="4"/>
    <s v="Master"/>
    <s v="Average"/>
    <n v="5"/>
    <s v="Yes"/>
    <n v="59.4"/>
  </r>
  <r>
    <s v="S1320"/>
    <n v="24"/>
    <s v="Female"/>
    <x v="10"/>
    <n v="1.8"/>
    <n v="1.5"/>
    <s v="No"/>
    <n v="80.900000000000006"/>
    <n v="8.1999999999999993"/>
    <s v="Fair"/>
    <n v="5"/>
    <s v="None"/>
    <s v="Poor"/>
    <n v="9"/>
    <s v="Yes"/>
    <n v="94.2"/>
  </r>
  <r>
    <s v="S1321"/>
    <n v="21"/>
    <s v="Male"/>
    <x v="28"/>
    <n v="4.5999999999999996"/>
    <n v="0"/>
    <s v="Yes"/>
    <n v="77.599999999999994"/>
    <n v="4.9000000000000004"/>
    <s v="Good"/>
    <n v="3"/>
    <s v="Bachelor"/>
    <s v="Good"/>
    <n v="9"/>
    <s v="Yes"/>
    <n v="67.8"/>
  </r>
  <r>
    <s v="S1322"/>
    <n v="20"/>
    <s v="Male"/>
    <x v="31"/>
    <n v="4.9000000000000004"/>
    <n v="1.4"/>
    <s v="No"/>
    <n v="68.7"/>
    <n v="5.3"/>
    <s v="Good"/>
    <n v="0"/>
    <s v="Bachelor"/>
    <s v="Good"/>
    <n v="10"/>
    <s v="No"/>
    <n v="96.1"/>
  </r>
  <r>
    <s v="S1323"/>
    <n v="18"/>
    <s v="Male"/>
    <x v="28"/>
    <n v="1.6"/>
    <n v="1.7"/>
    <s v="No"/>
    <n v="100"/>
    <n v="6.1"/>
    <s v="Good"/>
    <n v="0"/>
    <s v="Bachelor"/>
    <s v="Good"/>
    <n v="10"/>
    <s v="No"/>
    <n v="70.2"/>
  </r>
  <r>
    <s v="S1324"/>
    <n v="22"/>
    <s v="Female"/>
    <x v="18"/>
    <n v="1.8"/>
    <n v="0.7"/>
    <s v="No"/>
    <n v="97.5"/>
    <n v="8.1999999999999993"/>
    <s v="Fair"/>
    <n v="5"/>
    <s v="Bachelor"/>
    <s v="Average"/>
    <n v="2"/>
    <s v="No"/>
    <n v="84.2"/>
  </r>
  <r>
    <s v="S1325"/>
    <n v="22"/>
    <s v="Female"/>
    <x v="19"/>
    <n v="3.5"/>
    <n v="1.2"/>
    <s v="No"/>
    <n v="77.2"/>
    <n v="7.4"/>
    <s v="Good"/>
    <n v="0"/>
    <s v="High School"/>
    <s v="Good"/>
    <n v="4"/>
    <s v="No"/>
    <n v="75.400000000000006"/>
  </r>
  <r>
    <s v="S1326"/>
    <n v="19"/>
    <s v="Male"/>
    <x v="2"/>
    <n v="2"/>
    <n v="3.5"/>
    <s v="No"/>
    <n v="87.7"/>
    <n v="6.3"/>
    <s v="Fair"/>
    <n v="1"/>
    <s v="Bachelor"/>
    <s v="Good"/>
    <n v="8"/>
    <s v="No"/>
    <n v="41.7"/>
  </r>
  <r>
    <s v="S1327"/>
    <n v="23"/>
    <s v="Male"/>
    <x v="66"/>
    <n v="2.4"/>
    <n v="2.5"/>
    <s v="No"/>
    <n v="89.2"/>
    <n v="6.9"/>
    <s v="Fair"/>
    <n v="0"/>
    <s v="High School"/>
    <s v="Poor"/>
    <n v="1"/>
    <s v="No"/>
    <n v="23.1"/>
  </r>
  <r>
    <s v="S1328"/>
    <n v="24"/>
    <s v="Female"/>
    <x v="46"/>
    <n v="2.5"/>
    <n v="0.8"/>
    <s v="Yes"/>
    <n v="96.9"/>
    <n v="5.8"/>
    <s v="Good"/>
    <n v="4"/>
    <s v="Master"/>
    <s v="Good"/>
    <n v="5"/>
    <s v="No"/>
    <n v="50.3"/>
  </r>
  <r>
    <s v="S1329"/>
    <n v="24"/>
    <s v="Male"/>
    <x v="33"/>
    <n v="0.2"/>
    <n v="0"/>
    <s v="No"/>
    <n v="76.8"/>
    <n v="6.7"/>
    <s v="Fair"/>
    <n v="4"/>
    <s v="Bachelor"/>
    <s v="Average"/>
    <n v="8"/>
    <s v="No"/>
    <n v="100"/>
  </r>
  <r>
    <s v="S1330"/>
    <n v="17"/>
    <s v="Male"/>
    <x v="41"/>
    <n v="2.5"/>
    <n v="1.4"/>
    <s v="No"/>
    <n v="95.9"/>
    <n v="6.6"/>
    <s v="Good"/>
    <n v="6"/>
    <s v="Master"/>
    <s v="Average"/>
    <n v="2"/>
    <s v="No"/>
    <n v="52.2"/>
  </r>
  <r>
    <s v="S1331"/>
    <n v="17"/>
    <s v="Male"/>
    <x v="67"/>
    <n v="1.7"/>
    <n v="1.6"/>
    <s v="No"/>
    <n v="79.5"/>
    <n v="7.7"/>
    <s v="Fair"/>
    <n v="6"/>
    <s v="None"/>
    <s v="Average"/>
    <n v="2"/>
    <s v="Yes"/>
    <n v="100"/>
  </r>
  <r>
    <s v="S1332"/>
    <n v="20"/>
    <s v="Male"/>
    <x v="41"/>
    <n v="1.9"/>
    <n v="2.2999999999999998"/>
    <s v="No"/>
    <n v="71.599999999999994"/>
    <n v="7.7"/>
    <s v="Fair"/>
    <n v="3"/>
    <s v="High School"/>
    <s v="Poor"/>
    <n v="8"/>
    <s v="No"/>
    <n v="71.2"/>
  </r>
  <r>
    <s v="S1333"/>
    <n v="19"/>
    <s v="Male"/>
    <x v="18"/>
    <n v="4.2"/>
    <n v="1.2"/>
    <s v="No"/>
    <n v="92.2"/>
    <n v="7.1"/>
    <s v="Good"/>
    <n v="1"/>
    <s v="High School"/>
    <s v="Good"/>
    <n v="10"/>
    <s v="No"/>
    <n v="72.3"/>
  </r>
  <r>
    <s v="S1334"/>
    <n v="22"/>
    <s v="Female"/>
    <x v="57"/>
    <n v="1"/>
    <n v="2.4"/>
    <s v="No"/>
    <n v="97.9"/>
    <n v="6.1"/>
    <s v="Fair"/>
    <n v="4"/>
    <s v="None"/>
    <s v="Average"/>
    <n v="9"/>
    <s v="No"/>
    <n v="100"/>
  </r>
  <r>
    <s v="S1335"/>
    <n v="24"/>
    <s v="Male"/>
    <x v="63"/>
    <n v="3.5"/>
    <n v="3.9"/>
    <s v="No"/>
    <n v="100"/>
    <n v="7.4"/>
    <s v="Poor"/>
    <n v="5"/>
    <s v="High School"/>
    <s v="Average"/>
    <n v="7"/>
    <s v="Yes"/>
    <n v="100"/>
  </r>
  <r>
    <s v="S1336"/>
    <n v="21"/>
    <s v="Female"/>
    <x v="65"/>
    <n v="2.2000000000000002"/>
    <n v="2.7"/>
    <s v="No"/>
    <n v="73"/>
    <n v="6.4"/>
    <s v="Good"/>
    <n v="2"/>
    <s v="Bachelor"/>
    <s v="Poor"/>
    <n v="8"/>
    <s v="Yes"/>
    <n v="100"/>
  </r>
  <r>
    <s v="S1337"/>
    <n v="19"/>
    <s v="Male"/>
    <x v="48"/>
    <n v="2.2000000000000002"/>
    <n v="1.7"/>
    <s v="No"/>
    <n v="92"/>
    <n v="5.2"/>
    <s v="Fair"/>
    <n v="2"/>
    <s v="High School"/>
    <s v="Good"/>
    <n v="5"/>
    <s v="No"/>
    <n v="93.1"/>
  </r>
  <r>
    <s v="S1338"/>
    <n v="20"/>
    <s v="Female"/>
    <x v="4"/>
    <n v="3.4"/>
    <n v="1.6"/>
    <s v="Yes"/>
    <n v="80.900000000000006"/>
    <n v="6"/>
    <s v="Good"/>
    <n v="2"/>
    <s v="Bachelor"/>
    <s v="Average"/>
    <n v="1"/>
    <s v="Yes"/>
    <n v="67.7"/>
  </r>
  <r>
    <s v="S1339"/>
    <n v="20"/>
    <s v="Female"/>
    <x v="8"/>
    <n v="2.9"/>
    <n v="1.4"/>
    <s v="No"/>
    <n v="92.8"/>
    <n v="6.6"/>
    <s v="Fair"/>
    <n v="6"/>
    <s v="Master"/>
    <s v="Good"/>
    <n v="4"/>
    <s v="Yes"/>
    <n v="77.900000000000006"/>
  </r>
  <r>
    <s v="S1340"/>
    <n v="19"/>
    <s v="Male"/>
    <x v="56"/>
    <n v="3.2"/>
    <n v="3.1"/>
    <s v="Yes"/>
    <n v="70.3"/>
    <n v="7.6"/>
    <s v="Fair"/>
    <n v="5"/>
    <s v="Bachelor"/>
    <s v="Good"/>
    <n v="2"/>
    <s v="No"/>
    <n v="80.3"/>
  </r>
  <r>
    <s v="S1341"/>
    <n v="20"/>
    <s v="Female"/>
    <x v="41"/>
    <n v="3.7"/>
    <n v="1.1000000000000001"/>
    <s v="No"/>
    <n v="72.400000000000006"/>
    <n v="6.3"/>
    <s v="Fair"/>
    <n v="0"/>
    <s v="High School"/>
    <s v="Average"/>
    <n v="3"/>
    <s v="No"/>
    <n v="44.3"/>
  </r>
  <r>
    <s v="S1342"/>
    <n v="19"/>
    <s v="Male"/>
    <x v="43"/>
    <n v="2.1"/>
    <n v="1.8"/>
    <s v="No"/>
    <n v="77.2"/>
    <n v="5"/>
    <s v="Fair"/>
    <n v="5"/>
    <s v="High School"/>
    <s v="Average"/>
    <n v="3"/>
    <s v="No"/>
    <n v="54.7"/>
  </r>
  <r>
    <s v="S1343"/>
    <n v="18"/>
    <s v="Other"/>
    <x v="26"/>
    <n v="1.8"/>
    <n v="1.9"/>
    <s v="No"/>
    <n v="85.8"/>
    <n v="6.6"/>
    <s v="Fair"/>
    <n v="0"/>
    <s v="High School"/>
    <s v="Good"/>
    <n v="9"/>
    <s v="No"/>
    <n v="85"/>
  </r>
  <r>
    <s v="S1344"/>
    <n v="19"/>
    <s v="Male"/>
    <x v="21"/>
    <n v="1.2"/>
    <n v="1.2"/>
    <s v="No"/>
    <n v="78.599999999999994"/>
    <n v="6.6"/>
    <s v="Fair"/>
    <n v="2"/>
    <s v="High School"/>
    <s v="Poor"/>
    <n v="10"/>
    <s v="Yes"/>
    <n v="81.7"/>
  </r>
  <r>
    <s v="S1345"/>
    <n v="23"/>
    <s v="Male"/>
    <x v="61"/>
    <n v="1.5"/>
    <n v="0.3"/>
    <s v="No"/>
    <n v="91.6"/>
    <n v="6.7"/>
    <s v="Fair"/>
    <n v="3"/>
    <s v="Bachelor"/>
    <s v="Poor"/>
    <n v="4"/>
    <s v="No"/>
    <n v="71.599999999999994"/>
  </r>
  <r>
    <s v="S1346"/>
    <n v="19"/>
    <s v="Male"/>
    <x v="37"/>
    <n v="6"/>
    <n v="2.2000000000000002"/>
    <s v="Yes"/>
    <n v="95.3"/>
    <n v="7.6"/>
    <s v="Poor"/>
    <n v="3"/>
    <s v="High School"/>
    <s v="Good"/>
    <n v="2"/>
    <s v="Yes"/>
    <n v="73.7"/>
  </r>
  <r>
    <s v="S1347"/>
    <n v="20"/>
    <s v="Other"/>
    <x v="19"/>
    <n v="4"/>
    <n v="1.7"/>
    <s v="No"/>
    <n v="91"/>
    <n v="7.7"/>
    <s v="Fair"/>
    <n v="0"/>
    <s v="Master"/>
    <s v="Average"/>
    <n v="3"/>
    <s v="No"/>
    <n v="77"/>
  </r>
  <r>
    <s v="S1348"/>
    <n v="24"/>
    <s v="Female"/>
    <x v="29"/>
    <n v="0.9"/>
    <n v="2.4"/>
    <s v="No"/>
    <n v="100"/>
    <n v="5.8"/>
    <s v="Poor"/>
    <n v="2"/>
    <s v="Bachelor"/>
    <s v="Average"/>
    <n v="3"/>
    <s v="No"/>
    <n v="72.3"/>
  </r>
  <r>
    <s v="S1349"/>
    <n v="23"/>
    <s v="Female"/>
    <x v="58"/>
    <n v="0.9"/>
    <n v="1.2"/>
    <s v="No"/>
    <n v="89.2"/>
    <n v="5.8"/>
    <s v="Poor"/>
    <n v="5"/>
    <s v="Bachelor"/>
    <s v="Average"/>
    <n v="7"/>
    <s v="No"/>
    <n v="100"/>
  </r>
  <r>
    <s v="S1350"/>
    <n v="20"/>
    <s v="Male"/>
    <x v="17"/>
    <n v="3.1"/>
    <n v="3.1"/>
    <s v="No"/>
    <n v="72.8"/>
    <n v="5.3"/>
    <s v="Good"/>
    <n v="3"/>
    <s v="High School"/>
    <s v="Average"/>
    <n v="8"/>
    <s v="No"/>
    <n v="54"/>
  </r>
  <r>
    <s v="S1351"/>
    <n v="17"/>
    <s v="Female"/>
    <x v="21"/>
    <n v="3.2"/>
    <n v="0.8"/>
    <s v="No"/>
    <n v="98.6"/>
    <n v="7.3"/>
    <s v="Good"/>
    <n v="0"/>
    <s v="High School"/>
    <s v="Good"/>
    <n v="6"/>
    <s v="No"/>
    <n v="70.400000000000006"/>
  </r>
  <r>
    <s v="S1352"/>
    <n v="17"/>
    <s v="Male"/>
    <x v="14"/>
    <n v="3.2"/>
    <n v="3.7"/>
    <s v="No"/>
    <n v="78.900000000000006"/>
    <n v="8.1999999999999993"/>
    <s v="Good"/>
    <n v="5"/>
    <s v="Bachelor"/>
    <s v="Good"/>
    <n v="4"/>
    <s v="Yes"/>
    <n v="47"/>
  </r>
  <r>
    <s v="S1353"/>
    <n v="24"/>
    <s v="Female"/>
    <x v="54"/>
    <n v="2.2000000000000002"/>
    <n v="0"/>
    <s v="No"/>
    <n v="94.1"/>
    <n v="6.1"/>
    <s v="Fair"/>
    <n v="2"/>
    <s v="High School"/>
    <s v="Good"/>
    <n v="6"/>
    <s v="No"/>
    <n v="48.7"/>
  </r>
  <r>
    <s v="S1354"/>
    <n v="24"/>
    <s v="Male"/>
    <x v="13"/>
    <n v="2.2999999999999998"/>
    <n v="2.2999999999999998"/>
    <s v="No"/>
    <n v="100"/>
    <n v="6.2"/>
    <s v="Good"/>
    <n v="1"/>
    <s v="High School"/>
    <s v="Good"/>
    <n v="1"/>
    <s v="No"/>
    <n v="47.6"/>
  </r>
  <r>
    <s v="S1355"/>
    <n v="23"/>
    <s v="Male"/>
    <x v="39"/>
    <n v="2.9"/>
    <n v="2.2999999999999998"/>
    <s v="Yes"/>
    <n v="89.6"/>
    <n v="8.3000000000000007"/>
    <s v="Good"/>
    <n v="2"/>
    <s v="High School"/>
    <s v="Average"/>
    <n v="10"/>
    <s v="No"/>
    <n v="81.099999999999994"/>
  </r>
  <r>
    <s v="S1356"/>
    <n v="18"/>
    <s v="Male"/>
    <x v="57"/>
    <n v="2.6"/>
    <n v="0.9"/>
    <s v="Yes"/>
    <n v="70"/>
    <n v="7.1"/>
    <s v="Good"/>
    <n v="6"/>
    <s v="High School"/>
    <s v="Average"/>
    <n v="8"/>
    <s v="No"/>
    <n v="100"/>
  </r>
  <r>
    <s v="S1357"/>
    <n v="24"/>
    <s v="Male"/>
    <x v="8"/>
    <n v="0"/>
    <n v="2.2999999999999998"/>
    <s v="No"/>
    <n v="75.8"/>
    <n v="7"/>
    <s v="Fair"/>
    <n v="2"/>
    <s v="Bachelor"/>
    <s v="Average"/>
    <n v="1"/>
    <s v="No"/>
    <n v="81.900000000000006"/>
  </r>
  <r>
    <s v="S1358"/>
    <n v="17"/>
    <s v="Female"/>
    <x v="16"/>
    <n v="2.2000000000000002"/>
    <n v="3.2"/>
    <s v="No"/>
    <n v="98.2"/>
    <n v="5.0999999999999996"/>
    <s v="Good"/>
    <n v="5"/>
    <s v="High School"/>
    <s v="Average"/>
    <n v="5"/>
    <s v="No"/>
    <n v="56.3"/>
  </r>
  <r>
    <s v="S1359"/>
    <n v="19"/>
    <s v="Male"/>
    <x v="68"/>
    <n v="1.5"/>
    <n v="0"/>
    <s v="No"/>
    <n v="83.3"/>
    <n v="7.3"/>
    <s v="Good"/>
    <n v="5"/>
    <s v="Bachelor"/>
    <s v="Good"/>
    <n v="2"/>
    <s v="Yes"/>
    <n v="100"/>
  </r>
  <r>
    <s v="S1360"/>
    <n v="20"/>
    <s v="Female"/>
    <x v="48"/>
    <n v="2.7"/>
    <n v="2.4"/>
    <s v="Yes"/>
    <n v="85.8"/>
    <n v="5.4"/>
    <s v="Good"/>
    <n v="4"/>
    <s v="High School"/>
    <s v="Good"/>
    <n v="6"/>
    <s v="No"/>
    <n v="81"/>
  </r>
  <r>
    <s v="S1361"/>
    <n v="17"/>
    <s v="Male"/>
    <x v="8"/>
    <n v="6.1"/>
    <n v="0"/>
    <s v="No"/>
    <n v="92.6"/>
    <n v="5.0999999999999996"/>
    <s v="Poor"/>
    <n v="4"/>
    <s v="Bachelor"/>
    <s v="Average"/>
    <n v="9"/>
    <s v="Yes"/>
    <n v="84.9"/>
  </r>
  <r>
    <s v="S1362"/>
    <n v="17"/>
    <s v="Female"/>
    <x v="21"/>
    <n v="2.9"/>
    <n v="0.7"/>
    <s v="No"/>
    <n v="92"/>
    <n v="6.1"/>
    <s v="Fair"/>
    <n v="5"/>
    <s v="Master"/>
    <s v="Poor"/>
    <n v="5"/>
    <s v="No"/>
    <n v="67.900000000000006"/>
  </r>
  <r>
    <s v="S1363"/>
    <n v="18"/>
    <s v="Male"/>
    <x v="49"/>
    <n v="2.1"/>
    <n v="3.6"/>
    <s v="No"/>
    <n v="87.8"/>
    <n v="5.8"/>
    <s v="Fair"/>
    <n v="5"/>
    <s v="Master"/>
    <s v="Poor"/>
    <n v="4"/>
    <s v="No"/>
    <n v="56.9"/>
  </r>
  <r>
    <s v="S1364"/>
    <n v="23"/>
    <s v="Male"/>
    <x v="28"/>
    <n v="3.6"/>
    <n v="1.2"/>
    <s v="No"/>
    <n v="82.9"/>
    <n v="6.2"/>
    <s v="Fair"/>
    <n v="1"/>
    <s v="High School"/>
    <s v="Average"/>
    <n v="2"/>
    <s v="No"/>
    <n v="45.9"/>
  </r>
  <r>
    <s v="S1365"/>
    <n v="23"/>
    <s v="Female"/>
    <x v="50"/>
    <n v="3.1"/>
    <n v="0.5"/>
    <s v="Yes"/>
    <n v="81.900000000000006"/>
    <n v="4.8"/>
    <s v="Good"/>
    <n v="1"/>
    <s v="None"/>
    <s v="Poor"/>
    <n v="3"/>
    <s v="No"/>
    <n v="76"/>
  </r>
  <r>
    <s v="S1366"/>
    <n v="22"/>
    <s v="Male"/>
    <x v="68"/>
    <n v="3"/>
    <n v="1.6"/>
    <s v="No"/>
    <n v="93.6"/>
    <n v="7.7"/>
    <s v="Poor"/>
    <n v="2"/>
    <s v="High School"/>
    <s v="Average"/>
    <n v="6"/>
    <s v="Yes"/>
    <n v="94.8"/>
  </r>
  <r>
    <s v="S1367"/>
    <n v="18"/>
    <s v="Male"/>
    <x v="57"/>
    <n v="3.2"/>
    <n v="4.0999999999999996"/>
    <s v="No"/>
    <n v="90.5"/>
    <n v="7.9"/>
    <s v="Poor"/>
    <n v="6"/>
    <s v="Bachelor"/>
    <s v="Good"/>
    <n v="8"/>
    <s v="No"/>
    <n v="99.3"/>
  </r>
  <r>
    <s v="S1368"/>
    <n v="19"/>
    <s v="Female"/>
    <x v="61"/>
    <n v="5"/>
    <n v="0"/>
    <s v="Yes"/>
    <n v="82.4"/>
    <n v="4.2"/>
    <s v="Fair"/>
    <n v="3"/>
    <s v="Bachelor"/>
    <s v="Good"/>
    <n v="8"/>
    <s v="No"/>
    <n v="71"/>
  </r>
  <r>
    <s v="S1369"/>
    <n v="23"/>
    <s v="Female"/>
    <x v="17"/>
    <n v="1.1000000000000001"/>
    <n v="0.6"/>
    <s v="Yes"/>
    <n v="95.8"/>
    <n v="7.7"/>
    <s v="Poor"/>
    <n v="6"/>
    <s v="Bachelor"/>
    <s v="Average"/>
    <n v="5"/>
    <s v="No"/>
    <n v="70.900000000000006"/>
  </r>
  <r>
    <s v="S1370"/>
    <n v="20"/>
    <s v="Male"/>
    <x v="12"/>
    <n v="3.1"/>
    <n v="3.4"/>
    <s v="Yes"/>
    <n v="83.7"/>
    <n v="5.5"/>
    <s v="Fair"/>
    <n v="1"/>
    <s v="High School"/>
    <s v="Average"/>
    <n v="5"/>
    <s v="Yes"/>
    <n v="59.8"/>
  </r>
  <r>
    <s v="S1371"/>
    <n v="24"/>
    <s v="Male"/>
    <x v="60"/>
    <n v="1.4"/>
    <n v="3.8"/>
    <s v="Yes"/>
    <n v="76.5"/>
    <n v="7.5"/>
    <s v="Good"/>
    <n v="2"/>
    <s v="Bachelor"/>
    <s v="Average"/>
    <n v="10"/>
    <s v="No"/>
    <n v="36"/>
  </r>
  <r>
    <s v="S1372"/>
    <n v="18"/>
    <s v="Female"/>
    <x v="24"/>
    <n v="3.2"/>
    <n v="1.7"/>
    <s v="No"/>
    <n v="77.400000000000006"/>
    <n v="6.4"/>
    <s v="Fair"/>
    <n v="6"/>
    <s v="High School"/>
    <s v="Good"/>
    <n v="3"/>
    <s v="No"/>
    <n v="68.400000000000006"/>
  </r>
  <r>
    <s v="S1373"/>
    <n v="24"/>
    <s v="Male"/>
    <x v="39"/>
    <n v="1.4"/>
    <n v="0.4"/>
    <s v="No"/>
    <n v="75.2"/>
    <n v="6.5"/>
    <s v="Poor"/>
    <n v="0"/>
    <s v="Bachelor"/>
    <s v="Good"/>
    <n v="7"/>
    <s v="Yes"/>
    <n v="72.900000000000006"/>
  </r>
  <r>
    <s v="S1374"/>
    <n v="17"/>
    <s v="Male"/>
    <x v="61"/>
    <n v="2"/>
    <n v="4.0999999999999996"/>
    <s v="Yes"/>
    <n v="82.3"/>
    <n v="6.3"/>
    <s v="Fair"/>
    <n v="4"/>
    <s v="High School"/>
    <s v="Good"/>
    <n v="6"/>
    <s v="No"/>
    <n v="57.3"/>
  </r>
  <r>
    <s v="S1375"/>
    <n v="20"/>
    <s v="Male"/>
    <x v="20"/>
    <n v="2.1"/>
    <n v="3.6"/>
    <s v="Yes"/>
    <n v="97.3"/>
    <n v="8"/>
    <s v="Fair"/>
    <n v="6"/>
    <s v="Bachelor"/>
    <s v="Average"/>
    <n v="1"/>
    <s v="Yes"/>
    <n v="50.3"/>
  </r>
  <r>
    <s v="S1376"/>
    <n v="20"/>
    <s v="Female"/>
    <x v="7"/>
    <n v="3.7"/>
    <n v="2.5"/>
    <s v="No"/>
    <n v="76.900000000000006"/>
    <n v="5"/>
    <s v="Poor"/>
    <n v="3"/>
    <s v="None"/>
    <s v="Good"/>
    <n v="4"/>
    <s v="No"/>
    <n v="65.7"/>
  </r>
  <r>
    <s v="S1377"/>
    <n v="17"/>
    <s v="Female"/>
    <x v="41"/>
    <n v="3.6"/>
    <n v="0.9"/>
    <s v="No"/>
    <n v="86.9"/>
    <n v="7.2"/>
    <s v="Good"/>
    <n v="2"/>
    <s v="High School"/>
    <s v="Poor"/>
    <n v="6"/>
    <s v="Yes"/>
    <n v="67.900000000000006"/>
  </r>
  <r>
    <s v="S1378"/>
    <n v="18"/>
    <s v="Male"/>
    <x v="36"/>
    <n v="1"/>
    <n v="1.7"/>
    <s v="No"/>
    <n v="78.400000000000006"/>
    <n v="7.8"/>
    <s v="Good"/>
    <n v="6"/>
    <s v="Bachelor"/>
    <s v="Good"/>
    <n v="6"/>
    <s v="No"/>
    <n v="63.6"/>
  </r>
  <r>
    <s v="S1379"/>
    <n v="17"/>
    <s v="Male"/>
    <x v="0"/>
    <n v="2.6"/>
    <n v="1.6"/>
    <s v="No"/>
    <n v="82.4"/>
    <n v="7.4"/>
    <s v="Good"/>
    <n v="5"/>
    <s v="High School"/>
    <s v="Average"/>
    <n v="3"/>
    <s v="No"/>
    <n v="32.9"/>
  </r>
  <r>
    <s v="S1380"/>
    <n v="24"/>
    <s v="Male"/>
    <x v="26"/>
    <n v="1.6"/>
    <n v="2.2000000000000002"/>
    <s v="No"/>
    <n v="69.900000000000006"/>
    <n v="9.3000000000000007"/>
    <s v="Good"/>
    <n v="0"/>
    <s v="Bachelor"/>
    <s v="Average"/>
    <n v="6"/>
    <s v="No"/>
    <n v="67.7"/>
  </r>
  <r>
    <s v="S1381"/>
    <n v="22"/>
    <s v="Female"/>
    <x v="62"/>
    <n v="1"/>
    <n v="3.4"/>
    <s v="No"/>
    <n v="82.8"/>
    <n v="5.9"/>
    <s v="Poor"/>
    <n v="4"/>
    <s v="Bachelor"/>
    <s v="Good"/>
    <n v="10"/>
    <s v="No"/>
    <n v="100"/>
  </r>
  <r>
    <s v="S1382"/>
    <n v="20"/>
    <s v="Male"/>
    <x v="44"/>
    <n v="2.2000000000000002"/>
    <n v="2.8"/>
    <s v="Yes"/>
    <n v="83.1"/>
    <n v="7.6"/>
    <s v="Good"/>
    <n v="0"/>
    <s v="Bachelor"/>
    <s v="Average"/>
    <n v="6"/>
    <s v="No"/>
    <n v="96.8"/>
  </r>
  <r>
    <s v="S1383"/>
    <n v="21"/>
    <s v="Male"/>
    <x v="61"/>
    <n v="2.1"/>
    <n v="0.6"/>
    <s v="No"/>
    <n v="90.4"/>
    <n v="6.4"/>
    <s v="Good"/>
    <n v="2"/>
    <s v="High School"/>
    <s v="Poor"/>
    <n v="9"/>
    <s v="Yes"/>
    <n v="71"/>
  </r>
  <r>
    <s v="S1384"/>
    <n v="21"/>
    <s v="Female"/>
    <x v="23"/>
    <n v="5.4"/>
    <n v="3.3"/>
    <s v="No"/>
    <n v="87.2"/>
    <n v="8"/>
    <s v="Good"/>
    <n v="1"/>
    <s v="High School"/>
    <s v="Poor"/>
    <n v="9"/>
    <s v="No"/>
    <n v="59.8"/>
  </r>
  <r>
    <s v="S1385"/>
    <n v="24"/>
    <s v="Male"/>
    <x v="25"/>
    <n v="3"/>
    <n v="2.1"/>
    <s v="No"/>
    <n v="73"/>
    <n v="6.5"/>
    <s v="Poor"/>
    <n v="4"/>
    <s v="Bachelor"/>
    <s v="Poor"/>
    <n v="2"/>
    <s v="No"/>
    <n v="64.2"/>
  </r>
  <r>
    <s v="S1386"/>
    <n v="19"/>
    <s v="Female"/>
    <x v="16"/>
    <n v="0.8"/>
    <n v="2.6"/>
    <s v="No"/>
    <n v="95.8"/>
    <n v="6"/>
    <s v="Good"/>
    <n v="0"/>
    <s v="High School"/>
    <s v="Poor"/>
    <n v="4"/>
    <s v="No"/>
    <n v="45.2"/>
  </r>
  <r>
    <s v="S1387"/>
    <n v="23"/>
    <s v="Male"/>
    <x v="24"/>
    <n v="1.8"/>
    <n v="3.4"/>
    <s v="No"/>
    <n v="87.1"/>
    <n v="8.1"/>
    <s v="Good"/>
    <n v="1"/>
    <s v="Bachelor"/>
    <s v="Poor"/>
    <n v="9"/>
    <s v="Yes"/>
    <n v="82.9"/>
  </r>
  <r>
    <s v="S1388"/>
    <n v="17"/>
    <s v="Male"/>
    <x v="10"/>
    <n v="3.7"/>
    <n v="0.6"/>
    <s v="No"/>
    <n v="87"/>
    <n v="5.9"/>
    <s v="Good"/>
    <n v="3"/>
    <s v="High School"/>
    <s v="Average"/>
    <n v="4"/>
    <s v="Yes"/>
    <n v="73.2"/>
  </r>
  <r>
    <s v="S1389"/>
    <n v="17"/>
    <s v="Male"/>
    <x v="48"/>
    <n v="5"/>
    <n v="1.8"/>
    <s v="No"/>
    <n v="84.9"/>
    <n v="4.8"/>
    <s v="Poor"/>
    <n v="2"/>
    <s v="High School"/>
    <s v="Average"/>
    <n v="8"/>
    <s v="No"/>
    <n v="79.599999999999994"/>
  </r>
  <r>
    <s v="S1390"/>
    <n v="19"/>
    <s v="Female"/>
    <x v="39"/>
    <n v="0.6"/>
    <n v="1.2"/>
    <s v="Yes"/>
    <n v="79.8"/>
    <n v="5.9"/>
    <s v="Good"/>
    <n v="2"/>
    <s v="High School"/>
    <s v="Good"/>
    <n v="10"/>
    <s v="No"/>
    <n v="73"/>
  </r>
  <r>
    <s v="S1391"/>
    <n v="19"/>
    <s v="Female"/>
    <x v="21"/>
    <n v="0.2"/>
    <n v="0.1"/>
    <s v="Yes"/>
    <n v="87.2"/>
    <n v="7.2"/>
    <s v="Good"/>
    <n v="4"/>
    <s v="None"/>
    <s v="Average"/>
    <n v="3"/>
    <s v="No"/>
    <n v="72.599999999999994"/>
  </r>
  <r>
    <s v="S1392"/>
    <n v="24"/>
    <s v="Female"/>
    <x v="34"/>
    <n v="4.7"/>
    <n v="2.2000000000000002"/>
    <s v="No"/>
    <n v="89.8"/>
    <n v="8.1999999999999993"/>
    <s v="Good"/>
    <n v="0"/>
    <s v="High School"/>
    <s v="Poor"/>
    <n v="3"/>
    <s v="No"/>
    <n v="45.2"/>
  </r>
  <r>
    <s v="S1393"/>
    <n v="24"/>
    <s v="Male"/>
    <x v="43"/>
    <n v="3"/>
    <n v="4.5999999999999996"/>
    <s v="No"/>
    <n v="67.5"/>
    <n v="6.6"/>
    <s v="Fair"/>
    <n v="3"/>
    <s v="Bachelor"/>
    <s v="Average"/>
    <n v="9"/>
    <s v="No"/>
    <n v="51.8"/>
  </r>
  <r>
    <s v="S1394"/>
    <n v="19"/>
    <s v="Female"/>
    <x v="21"/>
    <n v="1.5"/>
    <n v="0"/>
    <s v="No"/>
    <n v="79.599999999999994"/>
    <n v="8.1"/>
    <s v="Good"/>
    <n v="5"/>
    <s v="Bachelor"/>
    <s v="Good"/>
    <n v="10"/>
    <s v="No"/>
    <n v="92"/>
  </r>
  <r>
    <s v="S1395"/>
    <n v="20"/>
    <s v="Male"/>
    <x v="38"/>
    <n v="3.1"/>
    <n v="1.8"/>
    <s v="No"/>
    <n v="82.5"/>
    <n v="4.9000000000000004"/>
    <s v="Fair"/>
    <n v="4"/>
    <s v="High School"/>
    <s v="Good"/>
    <n v="8"/>
    <s v="No"/>
    <n v="77.8"/>
  </r>
  <r>
    <s v="S1396"/>
    <n v="24"/>
    <s v="Male"/>
    <x v="19"/>
    <n v="0"/>
    <n v="2.5"/>
    <s v="Yes"/>
    <n v="87.6"/>
    <n v="6"/>
    <s v="Fair"/>
    <n v="5"/>
    <s v="Master"/>
    <s v="Average"/>
    <n v="1"/>
    <s v="No"/>
    <n v="97.2"/>
  </r>
  <r>
    <s v="S1397"/>
    <n v="22"/>
    <s v="Female"/>
    <x v="43"/>
    <n v="2.5"/>
    <n v="1.9"/>
    <s v="Yes"/>
    <n v="96.9"/>
    <n v="6.2"/>
    <s v="Fair"/>
    <n v="4"/>
    <s v="Bachelor"/>
    <s v="Good"/>
    <n v="10"/>
    <s v="Yes"/>
    <n v="71.900000000000006"/>
  </r>
  <r>
    <s v="S1398"/>
    <n v="24"/>
    <s v="Male"/>
    <x v="58"/>
    <n v="2.9"/>
    <n v="1.7"/>
    <s v="No"/>
    <n v="77.3"/>
    <n v="6.4"/>
    <s v="Good"/>
    <n v="0"/>
    <s v="Master"/>
    <s v="Good"/>
    <n v="2"/>
    <s v="Yes"/>
    <n v="69.099999999999994"/>
  </r>
  <r>
    <s v="S1399"/>
    <n v="17"/>
    <s v="Male"/>
    <x v="15"/>
    <n v="3.6"/>
    <n v="0.4"/>
    <s v="No"/>
    <n v="80"/>
    <n v="6.6"/>
    <s v="Poor"/>
    <n v="3"/>
    <s v="Bachelor"/>
    <s v="Good"/>
    <n v="3"/>
    <s v="Yes"/>
    <n v="59.6"/>
  </r>
  <r>
    <s v="S1400"/>
    <n v="24"/>
    <s v="Male"/>
    <x v="26"/>
    <n v="1.3"/>
    <n v="2.1"/>
    <s v="No"/>
    <n v="79.900000000000006"/>
    <n v="7.3"/>
    <s v="Fair"/>
    <n v="0"/>
    <s v="Bachelor"/>
    <s v="Good"/>
    <n v="2"/>
    <s v="No"/>
    <n v="60.4"/>
  </r>
  <r>
    <s v="S1401"/>
    <n v="20"/>
    <s v="Male"/>
    <x v="14"/>
    <n v="2.6"/>
    <n v="1"/>
    <s v="No"/>
    <n v="77"/>
    <n v="6"/>
    <s v="Good"/>
    <n v="2"/>
    <s v="None"/>
    <s v="Good"/>
    <n v="3"/>
    <s v="Yes"/>
    <n v="48.3"/>
  </r>
  <r>
    <s v="S1402"/>
    <n v="19"/>
    <s v="Male"/>
    <x v="0"/>
    <n v="1.4"/>
    <n v="0"/>
    <s v="No"/>
    <n v="81.5"/>
    <n v="6.7"/>
    <s v="Good"/>
    <n v="5"/>
    <s v="High School"/>
    <s v="Good"/>
    <n v="8"/>
    <s v="Yes"/>
    <n v="50.1"/>
  </r>
  <r>
    <s v="S1403"/>
    <n v="17"/>
    <s v="Female"/>
    <x v="9"/>
    <n v="2.8"/>
    <n v="3.1"/>
    <s v="No"/>
    <n v="92.7"/>
    <n v="6.4"/>
    <s v="Fair"/>
    <n v="1"/>
    <s v="None"/>
    <s v="Good"/>
    <n v="6"/>
    <s v="No"/>
    <n v="74.900000000000006"/>
  </r>
  <r>
    <s v="S1404"/>
    <n v="24"/>
    <s v="Male"/>
    <x v="10"/>
    <n v="1.4"/>
    <n v="2.9"/>
    <s v="Yes"/>
    <n v="74.5"/>
    <n v="5.4"/>
    <s v="Good"/>
    <n v="6"/>
    <s v="Bachelor"/>
    <s v="Average"/>
    <n v="7"/>
    <s v="Yes"/>
    <n v="85.6"/>
  </r>
  <r>
    <s v="S1405"/>
    <n v="20"/>
    <s v="Female"/>
    <x v="15"/>
    <n v="2"/>
    <n v="1.9"/>
    <s v="No"/>
    <n v="89.3"/>
    <n v="6.4"/>
    <s v="Good"/>
    <n v="2"/>
    <s v="High School"/>
    <s v="Good"/>
    <n v="10"/>
    <s v="Yes"/>
    <n v="65.400000000000006"/>
  </r>
  <r>
    <s v="S1406"/>
    <n v="22"/>
    <s v="Female"/>
    <x v="29"/>
    <n v="1.3"/>
    <n v="2.1"/>
    <s v="No"/>
    <n v="68"/>
    <n v="6.3"/>
    <s v="Poor"/>
    <n v="2"/>
    <s v="Bachelor"/>
    <s v="Good"/>
    <n v="10"/>
    <s v="Yes"/>
    <n v="82.4"/>
  </r>
  <r>
    <s v="S1407"/>
    <n v="24"/>
    <s v="Male"/>
    <x v="7"/>
    <n v="3.3"/>
    <n v="3"/>
    <s v="No"/>
    <n v="79.400000000000006"/>
    <n v="6.3"/>
    <s v="Fair"/>
    <n v="5"/>
    <s v="High School"/>
    <s v="Poor"/>
    <n v="6"/>
    <s v="Yes"/>
    <n v="67.3"/>
  </r>
  <r>
    <s v="S1408"/>
    <n v="20"/>
    <s v="Male"/>
    <x v="46"/>
    <n v="3.5"/>
    <n v="2"/>
    <s v="No"/>
    <n v="81.7"/>
    <n v="6.5"/>
    <s v="Poor"/>
    <n v="4"/>
    <s v="Bachelor"/>
    <s v="Good"/>
    <n v="1"/>
    <s v="No"/>
    <n v="34.299999999999997"/>
  </r>
  <r>
    <s v="S1409"/>
    <n v="22"/>
    <s v="Male"/>
    <x v="41"/>
    <n v="2.2000000000000002"/>
    <n v="2.8"/>
    <s v="No"/>
    <n v="100"/>
    <n v="6.6"/>
    <s v="Fair"/>
    <n v="2"/>
    <s v="High School"/>
    <s v="Average"/>
    <n v="3"/>
    <s v="No"/>
    <n v="53"/>
  </r>
  <r>
    <s v="S1410"/>
    <n v="19"/>
    <s v="Female"/>
    <x v="56"/>
    <n v="2.5"/>
    <n v="1.5"/>
    <s v="No"/>
    <n v="82.3"/>
    <n v="6"/>
    <s v="Fair"/>
    <n v="6"/>
    <s v="High School"/>
    <s v="Average"/>
    <n v="1"/>
    <s v="No"/>
    <n v="78"/>
  </r>
  <r>
    <s v="S1411"/>
    <n v="24"/>
    <s v="Male"/>
    <x v="32"/>
    <n v="0.8"/>
    <n v="3.2"/>
    <s v="Yes"/>
    <n v="63"/>
    <n v="8"/>
    <s v="Good"/>
    <n v="3"/>
    <s v="High School"/>
    <s v="Good"/>
    <n v="10"/>
    <s v="No"/>
    <n v="58.2"/>
  </r>
  <r>
    <s v="S1412"/>
    <n v="22"/>
    <s v="Female"/>
    <x v="11"/>
    <n v="2.1"/>
    <n v="2.2000000000000002"/>
    <s v="No"/>
    <n v="65"/>
    <n v="5.0999999999999996"/>
    <s v="Good"/>
    <n v="2"/>
    <s v="High School"/>
    <s v="Average"/>
    <n v="9"/>
    <s v="No"/>
    <n v="73.7"/>
  </r>
  <r>
    <s v="S1413"/>
    <n v="17"/>
    <s v="Male"/>
    <x v="22"/>
    <n v="2.4"/>
    <n v="2"/>
    <s v="Yes"/>
    <n v="85.3"/>
    <n v="5.6"/>
    <s v="Poor"/>
    <n v="3"/>
    <s v="High School"/>
    <s v="Average"/>
    <n v="9"/>
    <s v="No"/>
    <n v="60.3"/>
  </r>
  <r>
    <s v="S1414"/>
    <n v="19"/>
    <s v="Female"/>
    <x v="25"/>
    <n v="5.6"/>
    <n v="0.4"/>
    <s v="No"/>
    <n v="91.1"/>
    <n v="9.8000000000000007"/>
    <s v="Poor"/>
    <n v="0"/>
    <s v="Bachelor"/>
    <s v="Poor"/>
    <n v="5"/>
    <s v="Yes"/>
    <n v="78.7"/>
  </r>
  <r>
    <s v="S1415"/>
    <n v="17"/>
    <s v="Male"/>
    <x v="13"/>
    <n v="1.2"/>
    <n v="2.1"/>
    <s v="Yes"/>
    <n v="88.8"/>
    <n v="5.3"/>
    <s v="Fair"/>
    <n v="4"/>
    <s v="None"/>
    <s v="Average"/>
    <n v="4"/>
    <s v="Yes"/>
    <n v="68.3"/>
  </r>
  <r>
    <s v="S1416"/>
    <n v="21"/>
    <s v="Male"/>
    <x v="20"/>
    <n v="4.3"/>
    <n v="0.9"/>
    <s v="No"/>
    <n v="86.7"/>
    <n v="4.9000000000000004"/>
    <s v="Fair"/>
    <n v="3"/>
    <s v="High School"/>
    <s v="Average"/>
    <n v="9"/>
    <s v="No"/>
    <n v="49.9"/>
  </r>
  <r>
    <s v="S1417"/>
    <n v="18"/>
    <s v="Female"/>
    <x v="69"/>
    <n v="3.7"/>
    <n v="1.1000000000000001"/>
    <s v="No"/>
    <n v="96.6"/>
    <n v="7.4"/>
    <s v="Fair"/>
    <n v="2"/>
    <s v="Bachelor"/>
    <s v="Average"/>
    <n v="9"/>
    <s v="Yes"/>
    <n v="100"/>
  </r>
  <r>
    <s v="S1418"/>
    <n v="24"/>
    <s v="Female"/>
    <x v="14"/>
    <n v="2.8"/>
    <n v="0.9"/>
    <s v="No"/>
    <n v="79.599999999999994"/>
    <n v="4"/>
    <s v="Good"/>
    <n v="4"/>
    <s v="None"/>
    <s v="Average"/>
    <n v="3"/>
    <s v="Yes"/>
    <n v="54.7"/>
  </r>
  <r>
    <s v="S1419"/>
    <n v="22"/>
    <s v="Male"/>
    <x v="43"/>
    <n v="4.5999999999999996"/>
    <n v="0.6"/>
    <s v="No"/>
    <n v="93.9"/>
    <n v="6.2"/>
    <s v="Good"/>
    <n v="6"/>
    <s v="Master"/>
    <s v="Good"/>
    <n v="5"/>
    <s v="No"/>
    <n v="58.7"/>
  </r>
  <r>
    <s v="S1420"/>
    <n v="18"/>
    <s v="Female"/>
    <x v="18"/>
    <n v="2.9"/>
    <n v="4.0999999999999996"/>
    <s v="Yes"/>
    <n v="68.7"/>
    <n v="9.1"/>
    <s v="Fair"/>
    <n v="4"/>
    <s v="Master"/>
    <s v="Good"/>
    <n v="3"/>
    <s v="No"/>
    <n v="70.8"/>
  </r>
  <r>
    <s v="S1421"/>
    <n v="18"/>
    <s v="Female"/>
    <x v="69"/>
    <n v="3"/>
    <n v="3.3"/>
    <s v="No"/>
    <n v="76"/>
    <n v="4.5999999999999996"/>
    <s v="Good"/>
    <n v="3"/>
    <s v="None"/>
    <s v="Poor"/>
    <n v="10"/>
    <s v="Yes"/>
    <n v="87.1"/>
  </r>
  <r>
    <s v="S1422"/>
    <n v="22"/>
    <s v="Female"/>
    <x v="16"/>
    <n v="2.4"/>
    <n v="3.9"/>
    <s v="No"/>
    <n v="66.900000000000006"/>
    <n v="4.0999999999999996"/>
    <s v="Fair"/>
    <n v="3"/>
    <s v="High School"/>
    <s v="Good"/>
    <n v="2"/>
    <s v="Yes"/>
    <n v="29.5"/>
  </r>
  <r>
    <s v="S1423"/>
    <n v="19"/>
    <s v="Female"/>
    <x v="29"/>
    <n v="4"/>
    <n v="0.5"/>
    <s v="No"/>
    <n v="82.3"/>
    <n v="4.7"/>
    <s v="Good"/>
    <n v="1"/>
    <s v="High School"/>
    <s v="Poor"/>
    <n v="1"/>
    <s v="No"/>
    <n v="53.2"/>
  </r>
  <r>
    <s v="S1424"/>
    <n v="24"/>
    <s v="Male"/>
    <x v="38"/>
    <n v="3.8"/>
    <n v="1.9"/>
    <s v="Yes"/>
    <n v="84.5"/>
    <n v="7.6"/>
    <s v="Fair"/>
    <n v="1"/>
    <s v="Bachelor"/>
    <s v="Poor"/>
    <n v="10"/>
    <s v="No"/>
    <n v="73"/>
  </r>
  <r>
    <s v="S1425"/>
    <n v="21"/>
    <s v="Male"/>
    <x v="37"/>
    <n v="1.7"/>
    <n v="0.4"/>
    <s v="No"/>
    <n v="86.1"/>
    <n v="7.8"/>
    <s v="Poor"/>
    <n v="4"/>
    <s v="Bachelor"/>
    <s v="Poor"/>
    <n v="2"/>
    <s v="Yes"/>
    <n v="71.099999999999994"/>
  </r>
  <r>
    <s v="S1426"/>
    <n v="17"/>
    <s v="Male"/>
    <x v="18"/>
    <n v="0.9"/>
    <n v="1"/>
    <s v="No"/>
    <n v="85.6"/>
    <n v="5.9"/>
    <s v="Good"/>
    <n v="5"/>
    <s v="Bachelor"/>
    <s v="Good"/>
    <n v="8"/>
    <s v="No"/>
    <n v="80.900000000000006"/>
  </r>
  <r>
    <s v="S1427"/>
    <n v="20"/>
    <s v="Female"/>
    <x v="28"/>
    <n v="2.2999999999999998"/>
    <n v="0.8"/>
    <s v="Yes"/>
    <n v="75.7"/>
    <n v="7.3"/>
    <s v="Fair"/>
    <n v="5"/>
    <s v="Bachelor"/>
    <s v="Good"/>
    <n v="8"/>
    <s v="No"/>
    <n v="75.099999999999994"/>
  </r>
  <r>
    <s v="S1428"/>
    <n v="17"/>
    <s v="Female"/>
    <x v="43"/>
    <n v="1.5"/>
    <n v="3.2"/>
    <s v="No"/>
    <n v="83.1"/>
    <n v="8.1999999999999993"/>
    <s v="Good"/>
    <n v="1"/>
    <s v="High School"/>
    <s v="Average"/>
    <n v="3"/>
    <s v="No"/>
    <n v="52.4"/>
  </r>
  <r>
    <s v="S1429"/>
    <n v="20"/>
    <s v="Male"/>
    <x v="29"/>
    <n v="2.4"/>
    <n v="1.4"/>
    <s v="No"/>
    <n v="70"/>
    <n v="8.6"/>
    <s v="Fair"/>
    <n v="2"/>
    <s v="Bachelor"/>
    <s v="Average"/>
    <n v="7"/>
    <s v="No"/>
    <n v="67.599999999999994"/>
  </r>
  <r>
    <s v="S1430"/>
    <n v="17"/>
    <s v="Male"/>
    <x v="51"/>
    <n v="4"/>
    <n v="3"/>
    <s v="No"/>
    <n v="98.6"/>
    <n v="6.2"/>
    <s v="Poor"/>
    <n v="0"/>
    <s v="Bachelor"/>
    <s v="Average"/>
    <n v="7"/>
    <s v="Yes"/>
    <n v="35.700000000000003"/>
  </r>
  <r>
    <s v="S1431"/>
    <n v="22"/>
    <s v="Female"/>
    <x v="0"/>
    <n v="2"/>
    <n v="2.5"/>
    <s v="No"/>
    <n v="82"/>
    <n v="3.7"/>
    <s v="Poor"/>
    <n v="4"/>
    <s v="Bachelor"/>
    <s v="Average"/>
    <n v="2"/>
    <s v="No"/>
    <n v="29.9"/>
  </r>
  <r>
    <s v="S1432"/>
    <n v="21"/>
    <s v="Other"/>
    <x v="25"/>
    <n v="2.4"/>
    <n v="4.3"/>
    <s v="No"/>
    <n v="80.099999999999994"/>
    <n v="5.5"/>
    <s v="Fair"/>
    <n v="0"/>
    <s v="Master"/>
    <s v="Good"/>
    <n v="9"/>
    <s v="No"/>
    <n v="70.7"/>
  </r>
  <r>
    <s v="S1433"/>
    <n v="24"/>
    <s v="Female"/>
    <x v="19"/>
    <n v="2.6"/>
    <n v="0.2"/>
    <s v="No"/>
    <n v="100"/>
    <n v="6"/>
    <s v="Good"/>
    <n v="1"/>
    <s v="Bachelor"/>
    <s v="Average"/>
    <n v="3"/>
    <s v="Yes"/>
    <n v="89.3"/>
  </r>
  <r>
    <s v="S1434"/>
    <n v="20"/>
    <s v="Male"/>
    <x v="0"/>
    <n v="3.5"/>
    <n v="3.2"/>
    <s v="No"/>
    <n v="72.599999999999994"/>
    <n v="6.2"/>
    <s v="Fair"/>
    <n v="3"/>
    <s v="High School"/>
    <s v="Good"/>
    <n v="2"/>
    <s v="No"/>
    <n v="26.2"/>
  </r>
  <r>
    <s v="S1435"/>
    <n v="24"/>
    <s v="Male"/>
    <x v="16"/>
    <n v="0"/>
    <n v="3.1"/>
    <s v="No"/>
    <n v="73.7"/>
    <n v="6.3"/>
    <s v="Good"/>
    <n v="6"/>
    <s v="High School"/>
    <s v="Average"/>
    <n v="3"/>
    <s v="Yes"/>
    <n v="58.3"/>
  </r>
  <r>
    <s v="S1436"/>
    <n v="24"/>
    <s v="Male"/>
    <x v="8"/>
    <n v="1.8"/>
    <n v="0.7"/>
    <s v="No"/>
    <n v="74"/>
    <n v="7.8"/>
    <s v="Good"/>
    <n v="4"/>
    <s v="High School"/>
    <s v="Good"/>
    <n v="2"/>
    <s v="Yes"/>
    <n v="78.400000000000006"/>
  </r>
  <r>
    <s v="S1437"/>
    <n v="24"/>
    <s v="Female"/>
    <x v="65"/>
    <n v="2.8"/>
    <n v="2.9"/>
    <s v="No"/>
    <n v="84.3"/>
    <n v="8"/>
    <s v="Good"/>
    <n v="1"/>
    <s v="None"/>
    <s v="Good"/>
    <n v="8"/>
    <s v="No"/>
    <n v="100"/>
  </r>
  <r>
    <s v="S1438"/>
    <n v="23"/>
    <s v="Male"/>
    <x v="26"/>
    <n v="3.9"/>
    <n v="2.2000000000000002"/>
    <s v="No"/>
    <n v="89.3"/>
    <n v="6.3"/>
    <s v="Fair"/>
    <n v="2"/>
    <s v="Master"/>
    <s v="Average"/>
    <n v="5"/>
    <s v="Yes"/>
    <n v="66.8"/>
  </r>
  <r>
    <s v="S1439"/>
    <n v="19"/>
    <s v="Female"/>
    <x v="14"/>
    <n v="1.9"/>
    <n v="1.5"/>
    <s v="No"/>
    <n v="92.4"/>
    <n v="7.8"/>
    <s v="Good"/>
    <n v="6"/>
    <s v="High School"/>
    <s v="Good"/>
    <n v="3"/>
    <s v="No"/>
    <n v="63.8"/>
  </r>
  <r>
    <s v="S1440"/>
    <n v="17"/>
    <s v="Male"/>
    <x v="21"/>
    <n v="0.2"/>
    <n v="0.9"/>
    <s v="No"/>
    <n v="100"/>
    <n v="6.9"/>
    <s v="Fair"/>
    <n v="4"/>
    <s v="Bachelor"/>
    <s v="Good"/>
    <n v="5"/>
    <s v="No"/>
    <n v="76.099999999999994"/>
  </r>
  <r>
    <s v="S1441"/>
    <n v="24"/>
    <s v="Female"/>
    <x v="6"/>
    <n v="3.2"/>
    <n v="1"/>
    <s v="No"/>
    <n v="62.5"/>
    <n v="6.6"/>
    <s v="Fair"/>
    <n v="4"/>
    <s v="Bachelor"/>
    <s v="Average"/>
    <n v="8"/>
    <s v="No"/>
    <n v="82.7"/>
  </r>
  <r>
    <s v="S1442"/>
    <n v="17"/>
    <s v="Female"/>
    <x v="30"/>
    <n v="1.7"/>
    <n v="4.0999999999999996"/>
    <s v="No"/>
    <n v="91.1"/>
    <n v="7.6"/>
    <s v="Poor"/>
    <n v="5"/>
    <s v="None"/>
    <s v="Average"/>
    <n v="7"/>
    <s v="No"/>
    <n v="65"/>
  </r>
  <r>
    <s v="S1443"/>
    <n v="24"/>
    <s v="Female"/>
    <x v="43"/>
    <n v="1.1000000000000001"/>
    <n v="1.8"/>
    <s v="Yes"/>
    <n v="79.400000000000006"/>
    <n v="6.6"/>
    <s v="Fair"/>
    <n v="3"/>
    <s v="Master"/>
    <s v="Good"/>
    <n v="6"/>
    <s v="No"/>
    <n v="66.8"/>
  </r>
  <r>
    <s v="S1444"/>
    <n v="20"/>
    <s v="Male"/>
    <x v="61"/>
    <n v="1.8"/>
    <n v="2.7"/>
    <s v="No"/>
    <n v="79.099999999999994"/>
    <n v="9"/>
    <s v="Poor"/>
    <n v="4"/>
    <s v="Master"/>
    <s v="Average"/>
    <n v="1"/>
    <s v="Yes"/>
    <n v="64.900000000000006"/>
  </r>
  <r>
    <s v="S1445"/>
    <n v="19"/>
    <s v="Male"/>
    <x v="49"/>
    <n v="2.2999999999999998"/>
    <n v="0.9"/>
    <s v="No"/>
    <n v="78.8"/>
    <n v="4.8"/>
    <s v="Good"/>
    <n v="3"/>
    <s v="Bachelor"/>
    <s v="Poor"/>
    <n v="10"/>
    <s v="No"/>
    <n v="63.1"/>
  </r>
  <r>
    <s v="S1446"/>
    <n v="19"/>
    <s v="Male"/>
    <x v="12"/>
    <n v="1.8"/>
    <n v="0.9"/>
    <s v="Yes"/>
    <n v="75.900000000000006"/>
    <n v="5.9"/>
    <s v="Fair"/>
    <n v="1"/>
    <s v="High School"/>
    <s v="Average"/>
    <n v="1"/>
    <s v="No"/>
    <n v="56.3"/>
  </r>
  <r>
    <s v="S1447"/>
    <n v="22"/>
    <s v="Female"/>
    <x v="45"/>
    <n v="0"/>
    <n v="3"/>
    <s v="No"/>
    <n v="100"/>
    <n v="6.3"/>
    <s v="Fair"/>
    <n v="2"/>
    <s v="High School"/>
    <s v="Good"/>
    <n v="1"/>
    <s v="Yes"/>
    <n v="93.6"/>
  </r>
  <r>
    <s v="S1448"/>
    <n v="23"/>
    <s v="Female"/>
    <x v="24"/>
    <n v="3.6"/>
    <n v="0.3"/>
    <s v="No"/>
    <n v="93.4"/>
    <n v="7"/>
    <s v="Good"/>
    <n v="6"/>
    <s v="High School"/>
    <s v="Good"/>
    <n v="10"/>
    <s v="Yes"/>
    <n v="91.9"/>
  </r>
  <r>
    <s v="S1449"/>
    <n v="22"/>
    <s v="Female"/>
    <x v="15"/>
    <n v="4"/>
    <n v="1.3"/>
    <s v="No"/>
    <n v="85.2"/>
    <n v="8"/>
    <s v="Fair"/>
    <n v="6"/>
    <s v="High School"/>
    <s v="Good"/>
    <n v="8"/>
    <s v="Yes"/>
    <n v="74"/>
  </r>
  <r>
    <s v="S1450"/>
    <n v="22"/>
    <s v="Female"/>
    <x v="15"/>
    <n v="3.3"/>
    <n v="1.8"/>
    <s v="No"/>
    <n v="98.5"/>
    <n v="6.5"/>
    <s v="Fair"/>
    <n v="2"/>
    <s v="Bachelor"/>
    <s v="Average"/>
    <n v="8"/>
    <s v="No"/>
    <n v="62.7"/>
  </r>
  <r>
    <s v="S1451"/>
    <n v="22"/>
    <s v="Female"/>
    <x v="46"/>
    <n v="1.1000000000000001"/>
    <n v="1.9"/>
    <s v="No"/>
    <n v="69.900000000000006"/>
    <n v="4.8"/>
    <s v="Poor"/>
    <n v="4"/>
    <s v="Master"/>
    <s v="Poor"/>
    <n v="7"/>
    <s v="No"/>
    <n v="58.6"/>
  </r>
  <r>
    <s v="S1452"/>
    <n v="22"/>
    <s v="Male"/>
    <x v="9"/>
    <n v="2.2999999999999998"/>
    <n v="1.6"/>
    <s v="Yes"/>
    <n v="71.7"/>
    <n v="7.5"/>
    <s v="Good"/>
    <n v="4"/>
    <s v="Bachelor"/>
    <s v="Good"/>
    <n v="6"/>
    <s v="No"/>
    <n v="89.3"/>
  </r>
  <r>
    <s v="S1453"/>
    <n v="22"/>
    <s v="Female"/>
    <x v="13"/>
    <n v="2.5"/>
    <n v="2.2000000000000002"/>
    <s v="No"/>
    <n v="63.2"/>
    <n v="7.4"/>
    <s v="Poor"/>
    <n v="1"/>
    <s v="Master"/>
    <s v="Good"/>
    <n v="4"/>
    <s v="No"/>
    <n v="63.4"/>
  </r>
  <r>
    <s v="S1454"/>
    <n v="21"/>
    <s v="Male"/>
    <x v="21"/>
    <n v="3.2"/>
    <n v="2.6"/>
    <s v="Yes"/>
    <n v="78"/>
    <n v="4.2"/>
    <s v="Fair"/>
    <n v="5"/>
    <s v="Bachelor"/>
    <s v="Poor"/>
    <n v="1"/>
    <s v="No"/>
    <n v="46.7"/>
  </r>
  <r>
    <s v="S1455"/>
    <n v="19"/>
    <s v="Male"/>
    <x v="70"/>
    <n v="3.3"/>
    <n v="2.6"/>
    <s v="Yes"/>
    <n v="86.6"/>
    <n v="6.5"/>
    <s v="Fair"/>
    <n v="5"/>
    <s v="High School"/>
    <s v="Average"/>
    <n v="9"/>
    <s v="No"/>
    <n v="100"/>
  </r>
  <r>
    <s v="S1456"/>
    <n v="22"/>
    <s v="Female"/>
    <x v="11"/>
    <n v="1.6"/>
    <n v="0.7"/>
    <s v="Yes"/>
    <n v="86"/>
    <n v="4.5999999999999996"/>
    <s v="Good"/>
    <n v="5"/>
    <s v="Master"/>
    <s v="Poor"/>
    <n v="1"/>
    <s v="No"/>
    <n v="68.7"/>
  </r>
  <r>
    <s v="S1457"/>
    <n v="24"/>
    <s v="Male"/>
    <x v="14"/>
    <n v="2.6"/>
    <n v="1.5"/>
    <s v="No"/>
    <n v="86.5"/>
    <n v="5.7"/>
    <s v="Good"/>
    <n v="3"/>
    <s v="High School"/>
    <s v="Good"/>
    <n v="4"/>
    <s v="No"/>
    <n v="58.9"/>
  </r>
  <r>
    <s v="S1458"/>
    <n v="19"/>
    <s v="Male"/>
    <x v="28"/>
    <n v="3"/>
    <n v="3.1"/>
    <s v="No"/>
    <n v="70.900000000000006"/>
    <n v="5.4"/>
    <s v="Good"/>
    <n v="5"/>
    <s v="Master"/>
    <s v="Good"/>
    <n v="3"/>
    <s v="No"/>
    <n v="59"/>
  </r>
  <r>
    <s v="S1459"/>
    <n v="19"/>
    <s v="Female"/>
    <x v="69"/>
    <n v="4.2"/>
    <n v="2.8"/>
    <s v="Yes"/>
    <n v="93"/>
    <n v="7.5"/>
    <s v="Poor"/>
    <n v="2"/>
    <s v="High School"/>
    <s v="Good"/>
    <n v="7"/>
    <s v="No"/>
    <n v="77.900000000000006"/>
  </r>
  <r>
    <s v="S1460"/>
    <n v="18"/>
    <s v="Male"/>
    <x v="12"/>
    <n v="3.3"/>
    <n v="0.3"/>
    <s v="Yes"/>
    <n v="87.4"/>
    <n v="6.6"/>
    <s v="Fair"/>
    <n v="6"/>
    <s v="High School"/>
    <s v="Good"/>
    <n v="5"/>
    <s v="No"/>
    <n v="72.3"/>
  </r>
  <r>
    <s v="S1461"/>
    <n v="21"/>
    <s v="Female"/>
    <x v="59"/>
    <n v="3.4"/>
    <n v="2.2000000000000002"/>
    <s v="No"/>
    <n v="92.3"/>
    <n v="5"/>
    <s v="Fair"/>
    <n v="6"/>
    <s v="Master"/>
    <s v="Poor"/>
    <n v="5"/>
    <s v="No"/>
    <n v="49.7"/>
  </r>
  <r>
    <s v="S1462"/>
    <n v="22"/>
    <s v="Male"/>
    <x v="19"/>
    <n v="2.6"/>
    <n v="0"/>
    <s v="Yes"/>
    <n v="66.099999999999994"/>
    <n v="7.6"/>
    <s v="Poor"/>
    <n v="3"/>
    <s v="Bachelor"/>
    <s v="Good"/>
    <n v="4"/>
    <s v="No"/>
    <n v="80.900000000000006"/>
  </r>
  <r>
    <s v="S1463"/>
    <n v="17"/>
    <s v="Male"/>
    <x v="30"/>
    <n v="4.2"/>
    <n v="1.9"/>
    <s v="Yes"/>
    <n v="88.1"/>
    <n v="4.8"/>
    <s v="Fair"/>
    <n v="1"/>
    <s v="Master"/>
    <s v="Good"/>
    <n v="1"/>
    <s v="No"/>
    <n v="44.5"/>
  </r>
  <r>
    <s v="S1464"/>
    <n v="20"/>
    <s v="Male"/>
    <x v="68"/>
    <n v="3"/>
    <n v="3.9"/>
    <s v="Yes"/>
    <n v="73.099999999999994"/>
    <n v="6.9"/>
    <s v="Fair"/>
    <n v="2"/>
    <s v="Master"/>
    <s v="Average"/>
    <n v="5"/>
    <s v="No"/>
    <n v="85.3"/>
  </r>
  <r>
    <s v="S1465"/>
    <n v="23"/>
    <s v="Male"/>
    <x v="50"/>
    <n v="1.5"/>
    <n v="0.8"/>
    <s v="No"/>
    <n v="81"/>
    <n v="5.5"/>
    <s v="Fair"/>
    <n v="6"/>
    <s v="None"/>
    <s v="Good"/>
    <n v="4"/>
    <s v="No"/>
    <n v="83.2"/>
  </r>
  <r>
    <s v="S1466"/>
    <n v="24"/>
    <s v="Female"/>
    <x v="61"/>
    <n v="4.2"/>
    <n v="0.9"/>
    <s v="No"/>
    <n v="90.3"/>
    <n v="6.1"/>
    <s v="Good"/>
    <n v="2"/>
    <s v="Bachelor"/>
    <s v="Average"/>
    <n v="10"/>
    <s v="No"/>
    <n v="59.7"/>
  </r>
  <r>
    <s v="S1467"/>
    <n v="17"/>
    <s v="Male"/>
    <x v="33"/>
    <n v="3.3"/>
    <n v="2.6"/>
    <s v="No"/>
    <n v="85.9"/>
    <n v="7.1"/>
    <s v="Fair"/>
    <n v="6"/>
    <s v="High School"/>
    <s v="Good"/>
    <n v="8"/>
    <s v="No"/>
    <n v="98.1"/>
  </r>
  <r>
    <s v="S1468"/>
    <n v="21"/>
    <s v="Female"/>
    <x v="29"/>
    <n v="2"/>
    <n v="0.1"/>
    <s v="No"/>
    <n v="76.5"/>
    <n v="7.1"/>
    <s v="Good"/>
    <n v="0"/>
    <s v="Bachelor"/>
    <s v="Good"/>
    <n v="2"/>
    <s v="Yes"/>
    <n v="66.8"/>
  </r>
  <r>
    <s v="S1469"/>
    <n v="20"/>
    <s v="Male"/>
    <x v="9"/>
    <n v="1.9"/>
    <n v="1.1000000000000001"/>
    <s v="No"/>
    <n v="85.1"/>
    <n v="8.1"/>
    <s v="Fair"/>
    <n v="1"/>
    <s v="Bachelor"/>
    <s v="Good"/>
    <n v="8"/>
    <s v="Yes"/>
    <n v="96.1"/>
  </r>
  <r>
    <s v="S1470"/>
    <n v="21"/>
    <s v="Female"/>
    <x v="25"/>
    <n v="2.9"/>
    <n v="2.5"/>
    <s v="No"/>
    <n v="69.7"/>
    <n v="6.4"/>
    <s v="Fair"/>
    <n v="1"/>
    <s v="High School"/>
    <s v="Good"/>
    <n v="1"/>
    <s v="No"/>
    <n v="60.4"/>
  </r>
  <r>
    <s v="S1471"/>
    <n v="24"/>
    <s v="Female"/>
    <x v="34"/>
    <n v="3.1"/>
    <n v="1.1000000000000001"/>
    <s v="No"/>
    <n v="96.5"/>
    <n v="6.9"/>
    <s v="Fair"/>
    <n v="0"/>
    <s v="Bachelor"/>
    <s v="Poor"/>
    <n v="4"/>
    <s v="No"/>
    <n v="33.799999999999997"/>
  </r>
  <r>
    <s v="S1472"/>
    <n v="19"/>
    <s v="Female"/>
    <x v="30"/>
    <n v="2.7"/>
    <n v="1.5"/>
    <s v="No"/>
    <n v="82.9"/>
    <n v="6"/>
    <s v="Poor"/>
    <n v="3"/>
    <s v="Bachelor"/>
    <s v="Average"/>
    <n v="3"/>
    <s v="No"/>
    <n v="56.1"/>
  </r>
  <r>
    <s v="S1473"/>
    <n v="20"/>
    <s v="Male"/>
    <x v="4"/>
    <n v="2.9"/>
    <n v="2.6"/>
    <s v="No"/>
    <n v="96.2"/>
    <n v="6.7"/>
    <s v="Poor"/>
    <n v="6"/>
    <s v="High School"/>
    <s v="Average"/>
    <n v="5"/>
    <s v="No"/>
    <n v="80.599999999999994"/>
  </r>
  <r>
    <s v="S1474"/>
    <n v="19"/>
    <s v="Male"/>
    <x v="52"/>
    <n v="4.5"/>
    <n v="2.2999999999999998"/>
    <s v="Yes"/>
    <n v="79.7"/>
    <n v="7"/>
    <s v="Fair"/>
    <n v="6"/>
    <s v="Bachelor"/>
    <s v="Good"/>
    <n v="5"/>
    <s v="No"/>
    <n v="52.6"/>
  </r>
  <r>
    <s v="S1475"/>
    <n v="24"/>
    <s v="Male"/>
    <x v="28"/>
    <n v="3.8"/>
    <n v="2.1"/>
    <s v="No"/>
    <n v="79.8"/>
    <n v="6.4"/>
    <s v="Good"/>
    <n v="6"/>
    <s v="Bachelor"/>
    <s v="Good"/>
    <n v="5"/>
    <s v="Yes"/>
    <n v="52.1"/>
  </r>
  <r>
    <s v="S1476"/>
    <n v="17"/>
    <s v="Female"/>
    <x v="49"/>
    <n v="2.7"/>
    <n v="1.4"/>
    <s v="No"/>
    <n v="77.400000000000006"/>
    <n v="4.3"/>
    <s v="Good"/>
    <n v="5"/>
    <s v="Master"/>
    <s v="Good"/>
    <n v="4"/>
    <s v="Yes"/>
    <n v="39.9"/>
  </r>
  <r>
    <s v="S1477"/>
    <n v="24"/>
    <s v="Male"/>
    <x v="38"/>
    <n v="3.6"/>
    <n v="2.2000000000000002"/>
    <s v="No"/>
    <n v="93.8"/>
    <n v="6.9"/>
    <s v="Poor"/>
    <n v="5"/>
    <s v="High School"/>
    <s v="Poor"/>
    <n v="8"/>
    <s v="No"/>
    <n v="84"/>
  </r>
  <r>
    <s v="S1478"/>
    <n v="17"/>
    <s v="Female"/>
    <x v="65"/>
    <n v="1.3"/>
    <n v="1.7"/>
    <s v="No"/>
    <n v="77.900000000000006"/>
    <n v="6.9"/>
    <s v="Good"/>
    <n v="5"/>
    <s v="High School"/>
    <s v="Good"/>
    <n v="3"/>
    <s v="Yes"/>
    <n v="97.7"/>
  </r>
  <r>
    <s v="S1479"/>
    <n v="20"/>
    <s v="Female"/>
    <x v="51"/>
    <n v="3"/>
    <n v="2.2999999999999998"/>
    <s v="No"/>
    <n v="91.4"/>
    <n v="5.7"/>
    <s v="Good"/>
    <n v="5"/>
    <s v="Bachelor"/>
    <s v="Good"/>
    <n v="4"/>
    <s v="No"/>
    <n v="43.3"/>
  </r>
  <r>
    <s v="S1480"/>
    <n v="20"/>
    <s v="Male"/>
    <x v="26"/>
    <n v="4.7"/>
    <n v="1.3"/>
    <s v="Yes"/>
    <n v="81.2"/>
    <n v="5"/>
    <s v="Good"/>
    <n v="5"/>
    <s v="None"/>
    <s v="Good"/>
    <n v="1"/>
    <s v="No"/>
    <n v="55.9"/>
  </r>
  <r>
    <s v="S1481"/>
    <n v="22"/>
    <s v="Female"/>
    <x v="6"/>
    <n v="2.2000000000000002"/>
    <n v="1.6"/>
    <s v="No"/>
    <n v="65.2"/>
    <n v="8.3000000000000007"/>
    <s v="Good"/>
    <n v="0"/>
    <s v="Master"/>
    <s v="Poor"/>
    <n v="7"/>
    <s v="No"/>
    <n v="84.6"/>
  </r>
  <r>
    <s v="S1482"/>
    <n v="21"/>
    <s v="Male"/>
    <x v="13"/>
    <n v="1.5"/>
    <n v="0.7"/>
    <s v="No"/>
    <n v="79.3"/>
    <n v="7.1"/>
    <s v="Fair"/>
    <n v="1"/>
    <s v="None"/>
    <s v="Poor"/>
    <n v="1"/>
    <s v="No"/>
    <n v="67"/>
  </r>
  <r>
    <s v="S1483"/>
    <n v="22"/>
    <s v="Male"/>
    <x v="25"/>
    <n v="1.7"/>
    <n v="1.8"/>
    <s v="No"/>
    <n v="73.2"/>
    <n v="6.2"/>
    <s v="Fair"/>
    <n v="3"/>
    <s v="Bachelor"/>
    <s v="Poor"/>
    <n v="2"/>
    <s v="No"/>
    <n v="76"/>
  </r>
  <r>
    <s v="S1484"/>
    <n v="21"/>
    <s v="Female"/>
    <x v="51"/>
    <n v="1.2"/>
    <n v="0.9"/>
    <s v="No"/>
    <n v="85.3"/>
    <n v="5.0999999999999996"/>
    <s v="Fair"/>
    <n v="2"/>
    <s v="Bachelor"/>
    <s v="Good"/>
    <n v="7"/>
    <s v="Yes"/>
    <n v="56.9"/>
  </r>
  <r>
    <s v="S1485"/>
    <n v="22"/>
    <s v="Female"/>
    <x v="38"/>
    <n v="1.6"/>
    <n v="0.6"/>
    <s v="No"/>
    <n v="73.099999999999994"/>
    <n v="5.5"/>
    <s v="Fair"/>
    <n v="5"/>
    <s v="High School"/>
    <s v="Good"/>
    <n v="1"/>
    <s v="No"/>
    <n v="77.5"/>
  </r>
  <r>
    <s v="S1486"/>
    <n v="19"/>
    <s v="Female"/>
    <x v="21"/>
    <n v="2.1"/>
    <n v="2.1"/>
    <s v="No"/>
    <n v="94.3"/>
    <n v="8.1"/>
    <s v="Fair"/>
    <n v="0"/>
    <s v="None"/>
    <s v="Good"/>
    <n v="3"/>
    <s v="No"/>
    <n v="69.400000000000006"/>
  </r>
  <r>
    <s v="S1487"/>
    <n v="20"/>
    <s v="Male"/>
    <x v="4"/>
    <n v="0.8"/>
    <n v="2"/>
    <s v="No"/>
    <n v="84.1"/>
    <n v="6.7"/>
    <s v="Fair"/>
    <n v="6"/>
    <s v="Bachelor"/>
    <s v="Average"/>
    <n v="6"/>
    <s v="Yes"/>
    <n v="94.6"/>
  </r>
  <r>
    <s v="S1488"/>
    <n v="17"/>
    <s v="Male"/>
    <x v="48"/>
    <n v="2.5"/>
    <n v="2.7"/>
    <s v="Yes"/>
    <n v="83.2"/>
    <n v="5.8"/>
    <s v="Good"/>
    <n v="3"/>
    <s v="Bachelor"/>
    <s v="Average"/>
    <n v="6"/>
    <s v="Yes"/>
    <n v="93.4"/>
  </r>
  <r>
    <s v="S1489"/>
    <n v="21"/>
    <s v="Female"/>
    <x v="42"/>
    <n v="3.6"/>
    <n v="1.3"/>
    <s v="No"/>
    <n v="91.6"/>
    <n v="7.1"/>
    <s v="Good"/>
    <n v="3"/>
    <s v="High School"/>
    <s v="Good"/>
    <n v="6"/>
    <s v="Yes"/>
    <n v="100"/>
  </r>
  <r>
    <s v="S1490"/>
    <n v="24"/>
    <s v="Female"/>
    <x v="8"/>
    <n v="1.4"/>
    <n v="2.2000000000000002"/>
    <s v="No"/>
    <n v="94.6"/>
    <n v="5.5"/>
    <s v="Good"/>
    <n v="3"/>
    <s v="Master"/>
    <s v="Good"/>
    <n v="2"/>
    <s v="Yes"/>
    <n v="63.6"/>
  </r>
  <r>
    <s v="S1491"/>
    <n v="21"/>
    <s v="Female"/>
    <x v="24"/>
    <n v="4.3"/>
    <n v="2.4"/>
    <s v="No"/>
    <n v="84.8"/>
    <n v="8.3000000000000007"/>
    <s v="Good"/>
    <n v="0"/>
    <s v="High School"/>
    <s v="Good"/>
    <n v="2"/>
    <s v="No"/>
    <n v="53"/>
  </r>
  <r>
    <s v="S1492"/>
    <n v="17"/>
    <s v="Male"/>
    <x v="18"/>
    <n v="3.1"/>
    <n v="2.2999999999999998"/>
    <s v="No"/>
    <n v="77.3"/>
    <n v="8.1"/>
    <s v="Good"/>
    <n v="2"/>
    <s v="High School"/>
    <s v="Good"/>
    <n v="6"/>
    <s v="No"/>
    <n v="67.8"/>
  </r>
  <r>
    <s v="S1493"/>
    <n v="22"/>
    <s v="Female"/>
    <x v="52"/>
    <n v="3.7"/>
    <n v="0.9"/>
    <s v="No"/>
    <n v="67.3"/>
    <n v="5.9"/>
    <s v="Poor"/>
    <n v="5"/>
    <s v="Bachelor"/>
    <s v="Average"/>
    <n v="10"/>
    <s v="No"/>
    <n v="73.900000000000006"/>
  </r>
  <r>
    <s v="S1494"/>
    <n v="21"/>
    <s v="Male"/>
    <x v="24"/>
    <n v="1.7"/>
    <n v="2"/>
    <s v="No"/>
    <n v="78.099999999999994"/>
    <n v="5.7"/>
    <s v="Fair"/>
    <n v="3"/>
    <s v="High School"/>
    <s v="Good"/>
    <n v="5"/>
    <s v="No"/>
    <n v="66.5"/>
  </r>
  <r>
    <s v="S1495"/>
    <n v="23"/>
    <s v="Male"/>
    <x v="15"/>
    <n v="3.5"/>
    <n v="2.2000000000000002"/>
    <s v="No"/>
    <n v="78.8"/>
    <n v="3.4"/>
    <s v="Fair"/>
    <n v="0"/>
    <s v="Master"/>
    <s v="Good"/>
    <n v="7"/>
    <s v="No"/>
    <n v="49.9"/>
  </r>
  <r>
    <s v="S1496"/>
    <n v="19"/>
    <s v="Female"/>
    <x v="18"/>
    <n v="1.2"/>
    <n v="1.8"/>
    <s v="No"/>
    <n v="86.1"/>
    <n v="4.7"/>
    <s v="Good"/>
    <n v="6"/>
    <s v="High School"/>
    <s v="Average"/>
    <n v="7"/>
    <s v="No"/>
    <n v="73.900000000000006"/>
  </r>
  <r>
    <s v="S1497"/>
    <n v="20"/>
    <s v="Male"/>
    <x v="27"/>
    <n v="3.6"/>
    <n v="0"/>
    <s v="No"/>
    <n v="81.5"/>
    <n v="4.9000000000000004"/>
    <s v="Fair"/>
    <n v="1"/>
    <s v="None"/>
    <s v="Average"/>
    <n v="5"/>
    <s v="No"/>
    <n v="80.3"/>
  </r>
  <r>
    <s v="S1498"/>
    <n v="17"/>
    <s v="Female"/>
    <x v="16"/>
    <n v="2.7"/>
    <n v="2"/>
    <s v="No"/>
    <n v="91.9"/>
    <n v="6.7"/>
    <s v="Good"/>
    <n v="6"/>
    <s v="High School"/>
    <s v="Average"/>
    <n v="8"/>
    <s v="No"/>
    <n v="71.7"/>
  </r>
  <r>
    <s v="S1499"/>
    <n v="20"/>
    <s v="Male"/>
    <x v="69"/>
    <n v="3.2"/>
    <n v="4.2"/>
    <s v="Yes"/>
    <n v="78.900000000000006"/>
    <n v="6.1"/>
    <s v="Poor"/>
    <n v="0"/>
    <s v="Bachelor"/>
    <s v="Poor"/>
    <n v="10"/>
    <s v="No"/>
    <n v="83.3"/>
  </r>
  <r>
    <s v="S1500"/>
    <n v="23"/>
    <s v="Male"/>
    <x v="27"/>
    <n v="1.1000000000000001"/>
    <n v="1.4"/>
    <s v="No"/>
    <n v="84.4"/>
    <n v="4.9000000000000004"/>
    <s v="Fair"/>
    <n v="0"/>
    <s v="Bachelor"/>
    <s v="Good"/>
    <n v="6"/>
    <s v="No"/>
    <n v="84.5"/>
  </r>
  <r>
    <s v="S1501"/>
    <n v="21"/>
    <s v="Female"/>
    <x v="39"/>
    <n v="1.4"/>
    <n v="1"/>
    <s v="No"/>
    <n v="96.8"/>
    <n v="6.2"/>
    <s v="Good"/>
    <n v="0"/>
    <s v="Bachelor"/>
    <s v="Poor"/>
    <n v="5"/>
    <s v="No"/>
    <n v="74.900000000000006"/>
  </r>
  <r>
    <s v="S1502"/>
    <n v="21"/>
    <s v="Female"/>
    <x v="55"/>
    <n v="3.2"/>
    <n v="2.2000000000000002"/>
    <s v="No"/>
    <n v="88.4"/>
    <n v="7.1"/>
    <s v="Poor"/>
    <n v="3"/>
    <s v="None"/>
    <s v="Average"/>
    <n v="4"/>
    <s v="Yes"/>
    <n v="34"/>
  </r>
  <r>
    <s v="S1503"/>
    <n v="24"/>
    <s v="Female"/>
    <x v="23"/>
    <n v="1.4"/>
    <n v="2.1"/>
    <s v="Yes"/>
    <n v="84.4"/>
    <n v="7.1"/>
    <s v="Fair"/>
    <n v="0"/>
    <s v="High School"/>
    <s v="Average"/>
    <n v="7"/>
    <s v="No"/>
    <n v="63"/>
  </r>
  <r>
    <s v="S1504"/>
    <n v="23"/>
    <s v="Female"/>
    <x v="33"/>
    <n v="3.1"/>
    <n v="3.1"/>
    <s v="No"/>
    <n v="79"/>
    <n v="4.2"/>
    <s v="Fair"/>
    <n v="1"/>
    <s v="Bachelor"/>
    <s v="Good"/>
    <n v="4"/>
    <s v="No"/>
    <n v="77.900000000000006"/>
  </r>
  <r>
    <s v="S1505"/>
    <n v="17"/>
    <s v="Female"/>
    <x v="26"/>
    <n v="0.9"/>
    <n v="0.4"/>
    <s v="No"/>
    <n v="78.7"/>
    <n v="6.3"/>
    <s v="Fair"/>
    <n v="3"/>
    <s v="None"/>
    <s v="Average"/>
    <n v="5"/>
    <s v="Yes"/>
    <n v="72.900000000000006"/>
  </r>
  <r>
    <s v="S1506"/>
    <n v="24"/>
    <s v="Female"/>
    <x v="16"/>
    <n v="3.5"/>
    <n v="2.6"/>
    <s v="No"/>
    <n v="76.5"/>
    <n v="4.8"/>
    <s v="Good"/>
    <n v="6"/>
    <s v="Master"/>
    <s v="Good"/>
    <n v="5"/>
    <s v="No"/>
    <n v="53.2"/>
  </r>
  <r>
    <s v="S1507"/>
    <n v="19"/>
    <s v="Female"/>
    <x v="41"/>
    <n v="1"/>
    <n v="2.4"/>
    <s v="No"/>
    <n v="79.599999999999994"/>
    <n v="7.6"/>
    <s v="Fair"/>
    <n v="1"/>
    <s v="None"/>
    <s v="Poor"/>
    <n v="1"/>
    <s v="No"/>
    <n v="57.3"/>
  </r>
  <r>
    <s v="S1508"/>
    <n v="24"/>
    <s v="Male"/>
    <x v="9"/>
    <n v="3.2"/>
    <n v="1.6"/>
    <s v="No"/>
    <n v="92.6"/>
    <n v="7.4"/>
    <s v="Fair"/>
    <n v="4"/>
    <s v="Bachelor"/>
    <s v="Poor"/>
    <n v="1"/>
    <s v="Yes"/>
    <n v="76.599999999999994"/>
  </r>
  <r>
    <s v="S1509"/>
    <n v="18"/>
    <s v="Female"/>
    <x v="7"/>
    <n v="3.3"/>
    <n v="2.2000000000000002"/>
    <s v="No"/>
    <n v="82.8"/>
    <n v="5.4"/>
    <s v="Poor"/>
    <n v="6"/>
    <s v="High School"/>
    <s v="Average"/>
    <n v="3"/>
    <s v="No"/>
    <n v="64.599999999999994"/>
  </r>
  <r>
    <s v="S1510"/>
    <n v="17"/>
    <s v="Male"/>
    <x v="15"/>
    <n v="1.7"/>
    <n v="2.9"/>
    <s v="Yes"/>
    <n v="71.5"/>
    <n v="5.6"/>
    <s v="Good"/>
    <n v="0"/>
    <s v="Bachelor"/>
    <s v="Average"/>
    <n v="3"/>
    <s v="Yes"/>
    <n v="51.1"/>
  </r>
  <r>
    <s v="S1511"/>
    <n v="18"/>
    <s v="Other"/>
    <x v="28"/>
    <n v="3.2"/>
    <n v="2.8"/>
    <s v="No"/>
    <n v="100"/>
    <n v="5.9"/>
    <s v="Fair"/>
    <n v="5"/>
    <s v="High School"/>
    <s v="Average"/>
    <n v="2"/>
    <s v="No"/>
    <n v="63"/>
  </r>
  <r>
    <s v="S1512"/>
    <n v="23"/>
    <s v="Female"/>
    <x v="28"/>
    <n v="2.8"/>
    <n v="0.5"/>
    <s v="No"/>
    <n v="88.2"/>
    <n v="3.8"/>
    <s v="Good"/>
    <n v="5"/>
    <s v="None"/>
    <s v="Poor"/>
    <n v="2"/>
    <s v="Yes"/>
    <n v="61.6"/>
  </r>
  <r>
    <s v="S1513"/>
    <n v="22"/>
    <s v="Male"/>
    <x v="49"/>
    <n v="1.9"/>
    <n v="2.7"/>
    <s v="Yes"/>
    <n v="70.900000000000006"/>
    <n v="6.9"/>
    <s v="Good"/>
    <n v="3"/>
    <s v="High School"/>
    <s v="Good"/>
    <n v="6"/>
    <s v="No"/>
    <n v="62.5"/>
  </r>
  <r>
    <s v="S1514"/>
    <n v="18"/>
    <s v="Female"/>
    <x v="45"/>
    <n v="1.3"/>
    <n v="1.7"/>
    <s v="No"/>
    <n v="80.599999999999994"/>
    <n v="6.2"/>
    <s v="Fair"/>
    <n v="5"/>
    <s v="High School"/>
    <s v="Good"/>
    <n v="1"/>
    <s v="Yes"/>
    <n v="87.1"/>
  </r>
  <r>
    <s v="S1515"/>
    <n v="19"/>
    <s v="Female"/>
    <x v="52"/>
    <n v="0.1"/>
    <n v="1.9"/>
    <s v="No"/>
    <n v="86.1"/>
    <n v="7.7"/>
    <s v="Good"/>
    <n v="6"/>
    <s v="High School"/>
    <s v="Poor"/>
    <n v="6"/>
    <s v="Yes"/>
    <n v="82.5"/>
  </r>
  <r>
    <s v="S1516"/>
    <n v="24"/>
    <s v="Male"/>
    <x v="48"/>
    <n v="2.9"/>
    <n v="1.9"/>
    <s v="No"/>
    <n v="100"/>
    <n v="5.2"/>
    <s v="Good"/>
    <n v="3"/>
    <s v="Bachelor"/>
    <s v="Poor"/>
    <n v="5"/>
    <s v="Yes"/>
    <n v="80.900000000000006"/>
  </r>
  <r>
    <s v="S1517"/>
    <n v="22"/>
    <s v="Female"/>
    <x v="57"/>
    <n v="0.6"/>
    <n v="1.6"/>
    <s v="No"/>
    <n v="73.900000000000006"/>
    <n v="5.8"/>
    <s v="Fair"/>
    <n v="6"/>
    <s v="Bachelor"/>
    <s v="Good"/>
    <n v="6"/>
    <s v="No"/>
    <n v="100"/>
  </r>
  <r>
    <s v="S1518"/>
    <n v="24"/>
    <s v="Female"/>
    <x v="4"/>
    <n v="2.6"/>
    <n v="3.1"/>
    <s v="No"/>
    <n v="94.8"/>
    <n v="4.7"/>
    <s v="Poor"/>
    <n v="0"/>
    <s v="Bachelor"/>
    <s v="Good"/>
    <n v="5"/>
    <s v="No"/>
    <n v="79.599999999999994"/>
  </r>
  <r>
    <s v="S1519"/>
    <n v="18"/>
    <s v="Male"/>
    <x v="28"/>
    <n v="2.2000000000000002"/>
    <n v="1.7"/>
    <s v="Yes"/>
    <n v="99"/>
    <n v="5.3"/>
    <s v="Good"/>
    <n v="2"/>
    <s v="Bachelor"/>
    <s v="Average"/>
    <n v="7"/>
    <s v="No"/>
    <n v="71.2"/>
  </r>
  <r>
    <s v="S1520"/>
    <n v="24"/>
    <s v="Female"/>
    <x v="38"/>
    <n v="3.3"/>
    <n v="0.6"/>
    <s v="Yes"/>
    <n v="78.7"/>
    <n v="5.0999999999999996"/>
    <s v="Good"/>
    <n v="2"/>
    <s v="Bachelor"/>
    <s v="Good"/>
    <n v="1"/>
    <s v="No"/>
    <n v="62.7"/>
  </r>
  <r>
    <s v="S1521"/>
    <n v="23"/>
    <s v="Male"/>
    <x v="26"/>
    <n v="2.1"/>
    <n v="1.4"/>
    <s v="No"/>
    <n v="82.2"/>
    <n v="7.7"/>
    <s v="Fair"/>
    <n v="1"/>
    <s v="High School"/>
    <s v="Good"/>
    <n v="3"/>
    <s v="No"/>
    <n v="64.2"/>
  </r>
  <r>
    <s v="S1522"/>
    <n v="22"/>
    <s v="Female"/>
    <x v="49"/>
    <n v="2.1"/>
    <n v="2"/>
    <s v="No"/>
    <n v="74.599999999999994"/>
    <n v="5.7"/>
    <s v="Fair"/>
    <n v="0"/>
    <s v="High School"/>
    <s v="Good"/>
    <n v="6"/>
    <s v="Yes"/>
    <n v="44.1"/>
  </r>
  <r>
    <s v="S1523"/>
    <n v="23"/>
    <s v="Other"/>
    <x v="24"/>
    <n v="3.4"/>
    <n v="3.2"/>
    <s v="No"/>
    <n v="83"/>
    <n v="6.6"/>
    <s v="Good"/>
    <n v="5"/>
    <s v="High School"/>
    <s v="Average"/>
    <n v="1"/>
    <s v="No"/>
    <n v="61.7"/>
  </r>
  <r>
    <s v="S1524"/>
    <n v="18"/>
    <s v="Female"/>
    <x v="36"/>
    <n v="2.9"/>
    <n v="2.5"/>
    <s v="No"/>
    <n v="84.6"/>
    <n v="6"/>
    <s v="Good"/>
    <n v="0"/>
    <s v="Bachelor"/>
    <s v="Average"/>
    <n v="7"/>
    <s v="Yes"/>
    <n v="39.9"/>
  </r>
  <r>
    <s v="S1525"/>
    <n v="23"/>
    <s v="Male"/>
    <x v="48"/>
    <n v="2.9"/>
    <n v="0.9"/>
    <s v="No"/>
    <n v="91.6"/>
    <n v="5"/>
    <s v="Good"/>
    <n v="4"/>
    <s v="High School"/>
    <s v="Poor"/>
    <n v="4"/>
    <s v="No"/>
    <n v="84.1"/>
  </r>
  <r>
    <s v="S1526"/>
    <n v="19"/>
    <s v="Female"/>
    <x v="61"/>
    <n v="3.1"/>
    <n v="4.5"/>
    <s v="No"/>
    <n v="95.9"/>
    <n v="6.3"/>
    <s v="Fair"/>
    <n v="2"/>
    <s v="None"/>
    <s v="Good"/>
    <n v="3"/>
    <s v="No"/>
    <n v="40.700000000000003"/>
  </r>
  <r>
    <s v="S1527"/>
    <n v="18"/>
    <s v="Female"/>
    <x v="18"/>
    <n v="0.7"/>
    <n v="2.1"/>
    <s v="No"/>
    <n v="77.5"/>
    <n v="7.2"/>
    <s v="Good"/>
    <n v="5"/>
    <s v="Bachelor"/>
    <s v="Good"/>
    <n v="10"/>
    <s v="No"/>
    <n v="81.8"/>
  </r>
  <r>
    <s v="S1528"/>
    <n v="18"/>
    <s v="Male"/>
    <x v="11"/>
    <n v="3.4"/>
    <n v="3.2"/>
    <s v="No"/>
    <n v="65.3"/>
    <n v="5.0999999999999996"/>
    <s v="Fair"/>
    <n v="6"/>
    <s v="High School"/>
    <s v="Average"/>
    <n v="9"/>
    <s v="Yes"/>
    <n v="77"/>
  </r>
  <r>
    <s v="S1529"/>
    <n v="18"/>
    <s v="Female"/>
    <x v="15"/>
    <n v="3.2"/>
    <n v="1.6"/>
    <s v="No"/>
    <n v="84.8"/>
    <n v="7.5"/>
    <s v="Fair"/>
    <n v="6"/>
    <s v="Master"/>
    <s v="Good"/>
    <n v="1"/>
    <s v="No"/>
    <n v="65.7"/>
  </r>
  <r>
    <s v="S1530"/>
    <n v="17"/>
    <s v="Male"/>
    <x v="8"/>
    <n v="1.3"/>
    <n v="2.4"/>
    <s v="No"/>
    <n v="87.9"/>
    <n v="5.5"/>
    <s v="Good"/>
    <n v="2"/>
    <s v="Master"/>
    <s v="Good"/>
    <n v="8"/>
    <s v="Yes"/>
    <n v="80.900000000000006"/>
  </r>
  <r>
    <s v="S1531"/>
    <n v="24"/>
    <s v="Female"/>
    <x v="61"/>
    <n v="2.2000000000000002"/>
    <n v="2.7"/>
    <s v="No"/>
    <n v="87.5"/>
    <n v="5.9"/>
    <s v="Good"/>
    <n v="0"/>
    <s v="None"/>
    <s v="Good"/>
    <n v="1"/>
    <s v="Yes"/>
    <n v="47.4"/>
  </r>
  <r>
    <s v="S1532"/>
    <n v="17"/>
    <s v="Male"/>
    <x v="9"/>
    <n v="2.5"/>
    <n v="3.1"/>
    <s v="Yes"/>
    <n v="81.7"/>
    <n v="7.1"/>
    <s v="Fair"/>
    <n v="5"/>
    <s v="High School"/>
    <s v="Good"/>
    <n v="5"/>
    <s v="Yes"/>
    <n v="83"/>
  </r>
  <r>
    <s v="S1533"/>
    <n v="17"/>
    <s v="Male"/>
    <x v="22"/>
    <n v="2.2999999999999998"/>
    <n v="3"/>
    <s v="No"/>
    <n v="86.2"/>
    <n v="5.7"/>
    <s v="Fair"/>
    <n v="1"/>
    <s v="High School"/>
    <s v="Good"/>
    <n v="10"/>
    <s v="No"/>
    <n v="54.2"/>
  </r>
  <r>
    <s v="S1534"/>
    <n v="19"/>
    <s v="Male"/>
    <x v="12"/>
    <n v="2.9"/>
    <n v="2.8"/>
    <s v="No"/>
    <n v="100"/>
    <n v="6.5"/>
    <s v="Good"/>
    <n v="6"/>
    <s v="Bachelor"/>
    <s v="Average"/>
    <n v="8"/>
    <s v="No"/>
    <n v="82.5"/>
  </r>
  <r>
    <s v="S1535"/>
    <n v="22"/>
    <s v="Female"/>
    <x v="71"/>
    <n v="4.2"/>
    <n v="1.5"/>
    <s v="Yes"/>
    <n v="88.8"/>
    <n v="6.1"/>
    <s v="Fair"/>
    <n v="0"/>
    <s v="High School"/>
    <s v="Good"/>
    <n v="6"/>
    <s v="No"/>
    <n v="85"/>
  </r>
  <r>
    <s v="S1536"/>
    <n v="24"/>
    <s v="Male"/>
    <x v="16"/>
    <n v="3.8"/>
    <n v="1.2"/>
    <s v="No"/>
    <n v="81.3"/>
    <n v="6.7"/>
    <s v="Good"/>
    <n v="1"/>
    <s v="Bachelor"/>
    <s v="Good"/>
    <n v="7"/>
    <s v="Yes"/>
    <n v="40.4"/>
  </r>
  <r>
    <s v="S1537"/>
    <n v="23"/>
    <s v="Female"/>
    <x v="30"/>
    <n v="0.9"/>
    <n v="2.2000000000000002"/>
    <s v="Yes"/>
    <n v="80"/>
    <n v="3.6"/>
    <s v="Good"/>
    <n v="5"/>
    <s v="Bachelor"/>
    <s v="Average"/>
    <n v="8"/>
    <s v="No"/>
    <n v="58.9"/>
  </r>
  <r>
    <s v="S1538"/>
    <n v="21"/>
    <s v="Male"/>
    <x v="7"/>
    <n v="3.2"/>
    <n v="2.8"/>
    <s v="No"/>
    <n v="83.3"/>
    <n v="4.3"/>
    <s v="Poor"/>
    <n v="2"/>
    <s v="High School"/>
    <s v="Poor"/>
    <n v="6"/>
    <s v="No"/>
    <n v="67.5"/>
  </r>
  <r>
    <s v="S1539"/>
    <n v="18"/>
    <s v="Male"/>
    <x v="18"/>
    <n v="4.0999999999999996"/>
    <n v="1.6"/>
    <s v="No"/>
    <n v="100"/>
    <n v="7.2"/>
    <s v="Good"/>
    <n v="4"/>
    <s v="None"/>
    <s v="Good"/>
    <n v="6"/>
    <s v="Yes"/>
    <n v="81"/>
  </r>
  <r>
    <s v="S1540"/>
    <n v="23"/>
    <s v="Female"/>
    <x v="24"/>
    <n v="3"/>
    <n v="3"/>
    <s v="No"/>
    <n v="83.2"/>
    <n v="7.7"/>
    <s v="Good"/>
    <n v="3"/>
    <s v="Bachelor"/>
    <s v="Average"/>
    <n v="6"/>
    <s v="Yes"/>
    <n v="74.7"/>
  </r>
  <r>
    <s v="S1541"/>
    <n v="18"/>
    <s v="Female"/>
    <x v="25"/>
    <n v="3.8"/>
    <n v="3.4"/>
    <s v="Yes"/>
    <n v="84.8"/>
    <n v="5.4"/>
    <s v="Good"/>
    <n v="2"/>
    <s v="High School"/>
    <s v="Good"/>
    <n v="5"/>
    <s v="No"/>
    <n v="67.400000000000006"/>
  </r>
  <r>
    <s v="S1542"/>
    <n v="19"/>
    <s v="Male"/>
    <x v="37"/>
    <n v="4.9000000000000004"/>
    <n v="0.8"/>
    <s v="No"/>
    <n v="80.2"/>
    <n v="6.2"/>
    <s v="Good"/>
    <n v="1"/>
    <s v="Bachelor"/>
    <s v="Poor"/>
    <n v="8"/>
    <s v="No"/>
    <n v="72.2"/>
  </r>
  <r>
    <s v="S1543"/>
    <n v="18"/>
    <s v="Female"/>
    <x v="69"/>
    <n v="3.7"/>
    <n v="0.9"/>
    <s v="No"/>
    <n v="96"/>
    <n v="6.9"/>
    <s v="Good"/>
    <n v="0"/>
    <s v="High School"/>
    <s v="Poor"/>
    <n v="2"/>
    <s v="No"/>
    <n v="77.099999999999994"/>
  </r>
  <r>
    <s v="S1544"/>
    <n v="17"/>
    <s v="Female"/>
    <x v="38"/>
    <n v="2.8"/>
    <n v="1.6"/>
    <s v="No"/>
    <n v="100"/>
    <n v="7.3"/>
    <s v="Poor"/>
    <n v="6"/>
    <s v="Bachelor"/>
    <s v="Average"/>
    <n v="7"/>
    <s v="No"/>
    <n v="87.9"/>
  </r>
  <r>
    <s v="S1545"/>
    <n v="24"/>
    <s v="Female"/>
    <x v="15"/>
    <n v="3.8"/>
    <n v="2.1"/>
    <s v="No"/>
    <n v="89.5"/>
    <n v="4.0999999999999996"/>
    <s v="Fair"/>
    <n v="5"/>
    <s v="Master"/>
    <s v="Average"/>
    <n v="4"/>
    <s v="Yes"/>
    <n v="54.1"/>
  </r>
  <r>
    <s v="S1546"/>
    <n v="21"/>
    <s v="Male"/>
    <x v="37"/>
    <n v="2.7"/>
    <n v="1.2"/>
    <s v="Yes"/>
    <n v="85.8"/>
    <n v="5.4"/>
    <s v="Good"/>
    <n v="2"/>
    <s v="Master"/>
    <s v="Good"/>
    <n v="1"/>
    <s v="Yes"/>
    <n v="62.9"/>
  </r>
  <r>
    <s v="S1547"/>
    <n v="20"/>
    <s v="Male"/>
    <x v="68"/>
    <n v="2.5"/>
    <n v="3.3"/>
    <s v="No"/>
    <n v="85.4"/>
    <n v="6.1"/>
    <s v="Fair"/>
    <n v="6"/>
    <s v="High School"/>
    <s v="Good"/>
    <n v="5"/>
    <s v="No"/>
    <n v="95.6"/>
  </r>
  <r>
    <s v="S1548"/>
    <n v="18"/>
    <s v="Female"/>
    <x v="39"/>
    <n v="2.1"/>
    <n v="2.2999999999999998"/>
    <s v="No"/>
    <n v="61.2"/>
    <n v="7.3"/>
    <s v="Poor"/>
    <n v="6"/>
    <s v="High School"/>
    <s v="Poor"/>
    <n v="3"/>
    <s v="No"/>
    <n v="67.099999999999994"/>
  </r>
  <r>
    <s v="S1549"/>
    <n v="23"/>
    <s v="Male"/>
    <x v="16"/>
    <n v="4.4000000000000004"/>
    <n v="1.8"/>
    <s v="No"/>
    <n v="92.5"/>
    <n v="9.5"/>
    <s v="Good"/>
    <n v="4"/>
    <s v="Bachelor"/>
    <s v="Average"/>
    <n v="4"/>
    <s v="No"/>
    <n v="51.5"/>
  </r>
  <r>
    <s v="S1550"/>
    <n v="17"/>
    <s v="Female"/>
    <x v="69"/>
    <n v="1.5"/>
    <n v="0.2"/>
    <s v="Yes"/>
    <n v="86.3"/>
    <n v="6.2"/>
    <s v="Good"/>
    <n v="5"/>
    <s v="High School"/>
    <s v="Average"/>
    <n v="7"/>
    <s v="No"/>
    <n v="97.9"/>
  </r>
  <r>
    <s v="S1551"/>
    <n v="20"/>
    <s v="Female"/>
    <x v="39"/>
    <n v="4.3"/>
    <n v="0.4"/>
    <s v="Yes"/>
    <n v="89.3"/>
    <n v="4.8"/>
    <s v="Poor"/>
    <n v="1"/>
    <s v="High School"/>
    <s v="Average"/>
    <n v="5"/>
    <s v="No"/>
    <n v="67"/>
  </r>
  <r>
    <s v="S1552"/>
    <n v="21"/>
    <s v="Female"/>
    <x v="72"/>
    <n v="3.1"/>
    <n v="2.1"/>
    <s v="Yes"/>
    <n v="77.900000000000006"/>
    <n v="7"/>
    <s v="Good"/>
    <n v="5"/>
    <s v="Master"/>
    <s v="Good"/>
    <n v="4"/>
    <s v="Yes"/>
    <n v="31.5"/>
  </r>
  <r>
    <s v="S1553"/>
    <n v="20"/>
    <s v="Female"/>
    <x v="9"/>
    <n v="0.8"/>
    <n v="0"/>
    <s v="No"/>
    <n v="81.2"/>
    <n v="8.1"/>
    <s v="Good"/>
    <n v="5"/>
    <s v="High School"/>
    <s v="Average"/>
    <n v="1"/>
    <s v="No"/>
    <n v="88"/>
  </r>
  <r>
    <s v="S1554"/>
    <n v="17"/>
    <s v="Other"/>
    <x v="41"/>
    <n v="2.9"/>
    <n v="2.9"/>
    <s v="No"/>
    <n v="80.900000000000006"/>
    <n v="6.6"/>
    <s v="Fair"/>
    <n v="0"/>
    <s v="None"/>
    <s v="Poor"/>
    <n v="6"/>
    <s v="No"/>
    <n v="53.4"/>
  </r>
  <r>
    <s v="S1555"/>
    <n v="24"/>
    <s v="Male"/>
    <x v="13"/>
    <n v="0"/>
    <n v="1.6"/>
    <s v="No"/>
    <n v="95.2"/>
    <n v="5.4"/>
    <s v="Good"/>
    <n v="3"/>
    <s v="None"/>
    <s v="Average"/>
    <n v="10"/>
    <s v="Yes"/>
    <n v="83.4"/>
  </r>
  <r>
    <s v="S1556"/>
    <n v="24"/>
    <s v="Female"/>
    <x v="24"/>
    <n v="3.3"/>
    <n v="5.4"/>
    <s v="No"/>
    <n v="81.2"/>
    <n v="7.6"/>
    <s v="Fair"/>
    <n v="6"/>
    <s v="Bachelor"/>
    <s v="Poor"/>
    <n v="6"/>
    <s v="No"/>
    <n v="79"/>
  </r>
  <r>
    <s v="S1557"/>
    <n v="22"/>
    <s v="Male"/>
    <x v="18"/>
    <n v="3.6"/>
    <n v="4.3"/>
    <s v="No"/>
    <n v="100"/>
    <n v="7.3"/>
    <s v="Poor"/>
    <n v="1"/>
    <s v="Bachelor"/>
    <s v="Poor"/>
    <n v="7"/>
    <s v="Yes"/>
    <n v="69.900000000000006"/>
  </r>
  <r>
    <s v="S1558"/>
    <n v="24"/>
    <s v="Male"/>
    <x v="10"/>
    <n v="1.8"/>
    <n v="1.6"/>
    <s v="No"/>
    <n v="89.3"/>
    <n v="5.3"/>
    <s v="Fair"/>
    <n v="0"/>
    <s v="High School"/>
    <s v="Average"/>
    <n v="1"/>
    <s v="Yes"/>
    <n v="60.1"/>
  </r>
  <r>
    <s v="S1559"/>
    <n v="22"/>
    <s v="Female"/>
    <x v="61"/>
    <n v="2.6"/>
    <n v="1.7"/>
    <s v="No"/>
    <n v="72.2"/>
    <n v="7"/>
    <s v="Fair"/>
    <n v="6"/>
    <s v="High School"/>
    <s v="Good"/>
    <n v="4"/>
    <s v="No"/>
    <n v="70.3"/>
  </r>
  <r>
    <s v="S1560"/>
    <n v="20"/>
    <s v="Female"/>
    <x v="7"/>
    <n v="4.8"/>
    <n v="2.9"/>
    <s v="Yes"/>
    <n v="83.7"/>
    <n v="7.7"/>
    <s v="Fair"/>
    <n v="3"/>
    <s v="High School"/>
    <s v="Good"/>
    <n v="9"/>
    <s v="No"/>
    <n v="79.8"/>
  </r>
  <r>
    <s v="S1561"/>
    <n v="19"/>
    <s v="Other"/>
    <x v="15"/>
    <n v="1.9"/>
    <n v="3.7"/>
    <s v="No"/>
    <n v="78.5"/>
    <n v="7.9"/>
    <s v="Good"/>
    <n v="0"/>
    <s v="Bachelor"/>
    <s v="Good"/>
    <n v="10"/>
    <s v="Yes"/>
    <n v="66.599999999999994"/>
  </r>
  <r>
    <s v="S1562"/>
    <n v="23"/>
    <s v="Female"/>
    <x v="10"/>
    <n v="1.2"/>
    <n v="0"/>
    <s v="No"/>
    <n v="63.1"/>
    <n v="6.4"/>
    <s v="Good"/>
    <n v="3"/>
    <s v="None"/>
    <s v="Average"/>
    <n v="6"/>
    <s v="No"/>
    <n v="91.7"/>
  </r>
  <r>
    <s v="S1563"/>
    <n v="23"/>
    <s v="Male"/>
    <x v="8"/>
    <n v="4.3"/>
    <n v="0"/>
    <s v="Yes"/>
    <n v="100"/>
    <n v="6.1"/>
    <s v="Fair"/>
    <n v="3"/>
    <s v="Master"/>
    <s v="Average"/>
    <n v="2"/>
    <s v="No"/>
    <n v="70.099999999999994"/>
  </r>
  <r>
    <s v="S1564"/>
    <n v="20"/>
    <s v="Male"/>
    <x v="49"/>
    <n v="4.9000000000000004"/>
    <n v="1.1000000000000001"/>
    <s v="No"/>
    <n v="92"/>
    <n v="8"/>
    <s v="Good"/>
    <n v="3"/>
    <s v="High School"/>
    <s v="Average"/>
    <n v="4"/>
    <s v="No"/>
    <n v="61.5"/>
  </r>
  <r>
    <s v="S1565"/>
    <n v="18"/>
    <s v="Female"/>
    <x v="50"/>
    <n v="2.5"/>
    <n v="2.4"/>
    <s v="No"/>
    <n v="90.3"/>
    <n v="5"/>
    <s v="Poor"/>
    <n v="0"/>
    <s v="Master"/>
    <s v="Good"/>
    <n v="6"/>
    <s v="No"/>
    <n v="79.3"/>
  </r>
  <r>
    <s v="S1566"/>
    <n v="18"/>
    <s v="Male"/>
    <x v="41"/>
    <n v="3.7"/>
    <n v="2.2999999999999998"/>
    <s v="No"/>
    <n v="86.7"/>
    <n v="7"/>
    <s v="Poor"/>
    <n v="5"/>
    <s v="High School"/>
    <s v="Good"/>
    <n v="4"/>
    <s v="Yes"/>
    <n v="63.9"/>
  </r>
  <r>
    <s v="S1567"/>
    <n v="24"/>
    <s v="Male"/>
    <x v="56"/>
    <n v="4.0999999999999996"/>
    <n v="3"/>
    <s v="No"/>
    <n v="71.2"/>
    <n v="4.9000000000000004"/>
    <s v="Good"/>
    <n v="3"/>
    <s v="Bachelor"/>
    <s v="Poor"/>
    <n v="10"/>
    <s v="Yes"/>
    <n v="93.1"/>
  </r>
  <r>
    <s v="S1568"/>
    <n v="23"/>
    <s v="Male"/>
    <x v="38"/>
    <n v="1.6"/>
    <n v="0.5"/>
    <s v="No"/>
    <n v="80.2"/>
    <n v="7.8"/>
    <s v="Poor"/>
    <n v="5"/>
    <s v="High School"/>
    <s v="Poor"/>
    <n v="7"/>
    <s v="Yes"/>
    <n v="89.8"/>
  </r>
  <r>
    <s v="S1569"/>
    <n v="23"/>
    <s v="Male"/>
    <x v="68"/>
    <n v="1.9"/>
    <n v="0"/>
    <s v="No"/>
    <n v="93.4"/>
    <n v="6.2"/>
    <s v="Fair"/>
    <n v="6"/>
    <s v="None"/>
    <s v="Good"/>
    <n v="3"/>
    <s v="Yes"/>
    <n v="100"/>
  </r>
  <r>
    <s v="S1570"/>
    <n v="22"/>
    <s v="Male"/>
    <x v="21"/>
    <n v="4"/>
    <n v="2.7"/>
    <s v="No"/>
    <n v="74.5"/>
    <n v="8"/>
    <s v="Good"/>
    <n v="6"/>
    <s v="Master"/>
    <s v="Good"/>
    <n v="6"/>
    <s v="Yes"/>
    <n v="61.8"/>
  </r>
  <r>
    <s v="S1571"/>
    <n v="19"/>
    <s v="Male"/>
    <x v="52"/>
    <n v="4.5"/>
    <n v="0.9"/>
    <s v="No"/>
    <n v="59.7"/>
    <n v="7.1"/>
    <s v="Fair"/>
    <n v="1"/>
    <s v="Master"/>
    <s v="Good"/>
    <n v="4"/>
    <s v="Yes"/>
    <n v="51.5"/>
  </r>
  <r>
    <s v="S1572"/>
    <n v="17"/>
    <s v="Male"/>
    <x v="26"/>
    <n v="3.2"/>
    <n v="0"/>
    <s v="No"/>
    <n v="82.7"/>
    <n v="5"/>
    <s v="Good"/>
    <n v="4"/>
    <s v="High School"/>
    <s v="Good"/>
    <n v="3"/>
    <s v="No"/>
    <n v="60.4"/>
  </r>
  <r>
    <s v="S1573"/>
    <n v="18"/>
    <s v="Male"/>
    <x v="52"/>
    <n v="1.4"/>
    <n v="2"/>
    <s v="No"/>
    <n v="83.6"/>
    <n v="8.1999999999999993"/>
    <s v="Fair"/>
    <n v="5"/>
    <s v="Bachelor"/>
    <s v="Good"/>
    <n v="3"/>
    <s v="No"/>
    <n v="67.2"/>
  </r>
  <r>
    <s v="S1574"/>
    <n v="23"/>
    <s v="Other"/>
    <x v="56"/>
    <n v="4.9000000000000004"/>
    <n v="2.7"/>
    <s v="No"/>
    <n v="86.4"/>
    <n v="8.4"/>
    <s v="Poor"/>
    <n v="6"/>
    <s v="Bachelor"/>
    <s v="Average"/>
    <n v="2"/>
    <s v="No"/>
    <n v="89.6"/>
  </r>
  <r>
    <s v="S1575"/>
    <n v="22"/>
    <s v="Male"/>
    <x v="20"/>
    <n v="1.9"/>
    <n v="1.7"/>
    <s v="No"/>
    <n v="92.3"/>
    <n v="7.6"/>
    <s v="Fair"/>
    <n v="4"/>
    <s v="Master"/>
    <s v="Good"/>
    <n v="3"/>
    <s v="Yes"/>
    <n v="48.3"/>
  </r>
  <r>
    <s v="S1576"/>
    <n v="21"/>
    <s v="Male"/>
    <x v="51"/>
    <n v="2.1"/>
    <n v="1.3"/>
    <s v="No"/>
    <n v="91.4"/>
    <n v="5.6"/>
    <s v="Fair"/>
    <n v="3"/>
    <s v="High School"/>
    <s v="Good"/>
    <n v="10"/>
    <s v="No"/>
    <n v="61.7"/>
  </r>
  <r>
    <s v="S1577"/>
    <n v="22"/>
    <s v="Female"/>
    <x v="51"/>
    <n v="2.9"/>
    <n v="1.6"/>
    <s v="Yes"/>
    <n v="87.6"/>
    <n v="6.1"/>
    <s v="Fair"/>
    <n v="4"/>
    <s v="Bachelor"/>
    <s v="Good"/>
    <n v="1"/>
    <s v="Yes"/>
    <n v="44.4"/>
  </r>
  <r>
    <s v="S1578"/>
    <n v="18"/>
    <s v="Male"/>
    <x v="19"/>
    <n v="4.4000000000000004"/>
    <n v="1.4"/>
    <s v="Yes"/>
    <n v="97"/>
    <n v="6.7"/>
    <s v="Fair"/>
    <n v="4"/>
    <s v="High School"/>
    <s v="Average"/>
    <n v="3"/>
    <s v="No"/>
    <n v="77.2"/>
  </r>
  <r>
    <s v="S1579"/>
    <n v="18"/>
    <s v="Female"/>
    <x v="31"/>
    <n v="3.5"/>
    <n v="0.3"/>
    <s v="Yes"/>
    <n v="69.8"/>
    <n v="5.7"/>
    <s v="Good"/>
    <n v="3"/>
    <s v="High School"/>
    <s v="Average"/>
    <n v="9"/>
    <s v="Yes"/>
    <n v="100"/>
  </r>
  <r>
    <s v="S1580"/>
    <n v="22"/>
    <s v="Female"/>
    <x v="39"/>
    <n v="3"/>
    <n v="1"/>
    <s v="No"/>
    <n v="90"/>
    <n v="8.5"/>
    <s v="Good"/>
    <n v="5"/>
    <s v="Master"/>
    <s v="Average"/>
    <n v="4"/>
    <s v="No"/>
    <n v="73"/>
  </r>
  <r>
    <s v="S1581"/>
    <n v="17"/>
    <s v="Male"/>
    <x v="21"/>
    <n v="3.1"/>
    <n v="2.4"/>
    <s v="No"/>
    <n v="91.3"/>
    <n v="6.7"/>
    <s v="Fair"/>
    <n v="3"/>
    <s v="High School"/>
    <s v="Average"/>
    <n v="3"/>
    <s v="No"/>
    <n v="68.5"/>
  </r>
  <r>
    <s v="S1582"/>
    <n v="20"/>
    <s v="Male"/>
    <x v="29"/>
    <n v="2.6"/>
    <n v="2.2000000000000002"/>
    <s v="No"/>
    <n v="72.599999999999994"/>
    <n v="3.3"/>
    <s v="Fair"/>
    <n v="1"/>
    <s v="High School"/>
    <s v="Good"/>
    <n v="8"/>
    <s v="No"/>
    <n v="61"/>
  </r>
  <r>
    <s v="S1583"/>
    <n v="18"/>
    <s v="Female"/>
    <x v="69"/>
    <n v="3.2"/>
    <n v="2"/>
    <s v="No"/>
    <n v="70"/>
    <n v="6.9"/>
    <s v="Fair"/>
    <n v="2"/>
    <s v="Bachelor"/>
    <s v="Poor"/>
    <n v="1"/>
    <s v="Yes"/>
    <n v="70.5"/>
  </r>
  <r>
    <s v="S1584"/>
    <n v="22"/>
    <s v="Female"/>
    <x v="49"/>
    <n v="0"/>
    <n v="0.7"/>
    <s v="No"/>
    <n v="77.5"/>
    <n v="6.1"/>
    <s v="Good"/>
    <n v="0"/>
    <s v="Bachelor"/>
    <s v="Average"/>
    <n v="5"/>
    <s v="No"/>
    <n v="52.5"/>
  </r>
  <r>
    <s v="S1585"/>
    <n v="23"/>
    <s v="Male"/>
    <x v="11"/>
    <n v="2.1"/>
    <n v="1.6"/>
    <s v="No"/>
    <n v="78.400000000000006"/>
    <n v="6.4"/>
    <s v="Good"/>
    <n v="3"/>
    <s v="High School"/>
    <s v="Good"/>
    <n v="1"/>
    <s v="No"/>
    <n v="62.8"/>
  </r>
  <r>
    <s v="S1586"/>
    <n v="22"/>
    <s v="Female"/>
    <x v="4"/>
    <n v="2.8"/>
    <n v="0"/>
    <s v="Yes"/>
    <n v="92.5"/>
    <n v="6.1"/>
    <s v="Fair"/>
    <n v="3"/>
    <s v="High School"/>
    <s v="Poor"/>
    <n v="7"/>
    <s v="Yes"/>
    <n v="83.5"/>
  </r>
  <r>
    <s v="S1587"/>
    <n v="19"/>
    <s v="Male"/>
    <x v="7"/>
    <n v="1.1000000000000001"/>
    <n v="2"/>
    <s v="No"/>
    <n v="78.900000000000006"/>
    <n v="7.5"/>
    <s v="Good"/>
    <n v="4"/>
    <s v="Master"/>
    <s v="Average"/>
    <n v="5"/>
    <s v="No"/>
    <n v="71.400000000000006"/>
  </r>
  <r>
    <s v="S1588"/>
    <n v="20"/>
    <s v="Other"/>
    <x v="18"/>
    <n v="3"/>
    <n v="3.4"/>
    <s v="No"/>
    <n v="76.400000000000006"/>
    <n v="7.8"/>
    <s v="Fair"/>
    <n v="1"/>
    <s v="High School"/>
    <s v="Average"/>
    <n v="2"/>
    <s v="No"/>
    <n v="61.5"/>
  </r>
  <r>
    <s v="S1589"/>
    <n v="21"/>
    <s v="Male"/>
    <x v="4"/>
    <n v="2.2999999999999998"/>
    <n v="0.2"/>
    <s v="No"/>
    <n v="78.900000000000006"/>
    <n v="6.8"/>
    <s v="Poor"/>
    <n v="6"/>
    <s v="Bachelor"/>
    <s v="Good"/>
    <n v="1"/>
    <s v="No"/>
    <n v="75.400000000000006"/>
  </r>
  <r>
    <s v="S1590"/>
    <n v="17"/>
    <s v="Female"/>
    <x v="0"/>
    <n v="4.5999999999999996"/>
    <n v="1.2"/>
    <s v="No"/>
    <n v="96.2"/>
    <n v="6.1"/>
    <s v="Poor"/>
    <n v="6"/>
    <s v="Bachelor"/>
    <s v="Average"/>
    <n v="7"/>
    <s v="No"/>
    <n v="42"/>
  </r>
  <r>
    <s v="S1591"/>
    <n v="24"/>
    <s v="Female"/>
    <x v="37"/>
    <n v="4.4000000000000004"/>
    <n v="2.2000000000000002"/>
    <s v="No"/>
    <n v="85.1"/>
    <n v="6.5"/>
    <s v="Fair"/>
    <n v="4"/>
    <s v="High School"/>
    <s v="Good"/>
    <n v="1"/>
    <s v="No"/>
    <n v="64"/>
  </r>
  <r>
    <s v="S1592"/>
    <n v="21"/>
    <s v="Female"/>
    <x v="30"/>
    <n v="1.9"/>
    <n v="3.2"/>
    <s v="Yes"/>
    <n v="83.2"/>
    <n v="6.5"/>
    <s v="Fair"/>
    <n v="5"/>
    <s v="Master"/>
    <s v="Average"/>
    <n v="3"/>
    <s v="No"/>
    <n v="60.1"/>
  </r>
  <r>
    <s v="S1593"/>
    <n v="20"/>
    <s v="Female"/>
    <x v="60"/>
    <n v="2.2999999999999998"/>
    <n v="1.3"/>
    <s v="Yes"/>
    <n v="83.9"/>
    <n v="5.5"/>
    <s v="Poor"/>
    <n v="3"/>
    <s v="Bachelor"/>
    <s v="Good"/>
    <n v="6"/>
    <s v="No"/>
    <n v="34.700000000000003"/>
  </r>
  <r>
    <s v="S1594"/>
    <n v="20"/>
    <s v="Male"/>
    <x v="7"/>
    <n v="2.4"/>
    <n v="1"/>
    <s v="Yes"/>
    <n v="97.9"/>
    <n v="7.2"/>
    <s v="Good"/>
    <n v="3"/>
    <s v="High School"/>
    <s v="Average"/>
    <n v="6"/>
    <s v="No"/>
    <n v="88"/>
  </r>
  <r>
    <s v="S1595"/>
    <n v="20"/>
    <s v="Male"/>
    <x v="6"/>
    <n v="2"/>
    <n v="0"/>
    <s v="No"/>
    <n v="77.5"/>
    <n v="7.1"/>
    <s v="Fair"/>
    <n v="4"/>
    <s v="Bachelor"/>
    <s v="Average"/>
    <n v="7"/>
    <s v="No"/>
    <n v="100"/>
  </r>
  <r>
    <s v="S1596"/>
    <n v="21"/>
    <s v="Male"/>
    <x v="39"/>
    <n v="2.7"/>
    <n v="1.9"/>
    <s v="No"/>
    <n v="98.2"/>
    <n v="8.3000000000000007"/>
    <s v="Fair"/>
    <n v="3"/>
    <s v="Bachelor"/>
    <s v="Poor"/>
    <n v="1"/>
    <s v="No"/>
    <n v="66.099999999999994"/>
  </r>
  <r>
    <s v="S1597"/>
    <n v="23"/>
    <s v="Male"/>
    <x v="19"/>
    <n v="1.6"/>
    <n v="4"/>
    <s v="No"/>
    <n v="87.1"/>
    <n v="8"/>
    <s v="Fair"/>
    <n v="5"/>
    <s v="Bachelor"/>
    <s v="Poor"/>
    <n v="7"/>
    <s v="No"/>
    <n v="95.5"/>
  </r>
  <r>
    <s v="S1598"/>
    <n v="20"/>
    <s v="Female"/>
    <x v="45"/>
    <n v="1.1000000000000001"/>
    <n v="2.1"/>
    <s v="Yes"/>
    <n v="83.4"/>
    <n v="5.7"/>
    <s v="Poor"/>
    <n v="2"/>
    <s v="Master"/>
    <s v="Average"/>
    <n v="2"/>
    <s v="Yes"/>
    <n v="86.4"/>
  </r>
  <r>
    <s v="S1599"/>
    <n v="22"/>
    <s v="Male"/>
    <x v="27"/>
    <n v="3.2"/>
    <n v="1.8"/>
    <s v="No"/>
    <n v="100"/>
    <n v="7.5"/>
    <s v="Fair"/>
    <n v="0"/>
    <s v="High School"/>
    <s v="Poor"/>
    <n v="6"/>
    <s v="No"/>
    <n v="77.3"/>
  </r>
  <r>
    <s v="S1600"/>
    <n v="21"/>
    <s v="Male"/>
    <x v="44"/>
    <n v="3.3"/>
    <n v="2.2000000000000002"/>
    <s v="No"/>
    <n v="74.400000000000006"/>
    <n v="5.4"/>
    <s v="Fair"/>
    <n v="0"/>
    <s v="High School"/>
    <s v="Average"/>
    <n v="8"/>
    <s v="Yes"/>
    <n v="90.2"/>
  </r>
  <r>
    <s v="S1601"/>
    <n v="24"/>
    <s v="Other"/>
    <x v="10"/>
    <n v="1.5"/>
    <n v="1.8"/>
    <s v="No"/>
    <n v="81.5"/>
    <n v="7.3"/>
    <s v="Fair"/>
    <n v="0"/>
    <s v="High School"/>
    <s v="Good"/>
    <n v="5"/>
    <s v="Yes"/>
    <n v="80.2"/>
  </r>
  <r>
    <s v="S1602"/>
    <n v="20"/>
    <s v="Female"/>
    <x v="29"/>
    <n v="3.6"/>
    <n v="0.9"/>
    <s v="No"/>
    <n v="72.7"/>
    <n v="5.9"/>
    <s v="Poor"/>
    <n v="2"/>
    <s v="None"/>
    <s v="Average"/>
    <n v="10"/>
    <s v="Yes"/>
    <n v="72.900000000000006"/>
  </r>
  <r>
    <s v="S1603"/>
    <n v="22"/>
    <s v="Female"/>
    <x v="20"/>
    <n v="1.7"/>
    <n v="2.7"/>
    <s v="No"/>
    <n v="94.5"/>
    <n v="5.3"/>
    <s v="Fair"/>
    <n v="3"/>
    <s v="None"/>
    <s v="Average"/>
    <n v="3"/>
    <s v="No"/>
    <n v="35.799999999999997"/>
  </r>
  <r>
    <s v="S1604"/>
    <n v="23"/>
    <s v="Other"/>
    <x v="15"/>
    <n v="2.8"/>
    <n v="2"/>
    <s v="No"/>
    <n v="100"/>
    <n v="6.8"/>
    <s v="Poor"/>
    <n v="4"/>
    <s v="Master"/>
    <s v="Good"/>
    <n v="8"/>
    <s v="Yes"/>
    <n v="72.8"/>
  </r>
  <r>
    <s v="S1605"/>
    <n v="19"/>
    <s v="Male"/>
    <x v="34"/>
    <n v="3.5"/>
    <n v="1.8"/>
    <s v="No"/>
    <n v="100"/>
    <n v="3.3"/>
    <s v="Good"/>
    <n v="6"/>
    <s v="Bachelor"/>
    <s v="Good"/>
    <n v="8"/>
    <s v="No"/>
    <n v="67.599999999999994"/>
  </r>
  <r>
    <s v="S1606"/>
    <n v="23"/>
    <s v="Male"/>
    <x v="40"/>
    <n v="2.5"/>
    <n v="0.7"/>
    <s v="No"/>
    <n v="97.2"/>
    <n v="4.4000000000000004"/>
    <s v="Good"/>
    <n v="1"/>
    <s v="Bachelor"/>
    <s v="Poor"/>
    <n v="4"/>
    <s v="No"/>
    <n v="93.1"/>
  </r>
  <r>
    <s v="S1607"/>
    <n v="24"/>
    <s v="Female"/>
    <x v="21"/>
    <n v="3"/>
    <n v="3.2"/>
    <s v="No"/>
    <n v="83"/>
    <n v="6.3"/>
    <s v="Poor"/>
    <n v="3"/>
    <s v="Bachelor"/>
    <s v="Average"/>
    <n v="8"/>
    <s v="Yes"/>
    <n v="57.5"/>
  </r>
  <r>
    <s v="S1608"/>
    <n v="20"/>
    <s v="Female"/>
    <x v="12"/>
    <n v="1.9"/>
    <n v="2.5"/>
    <s v="No"/>
    <n v="81.3"/>
    <n v="6.6"/>
    <s v="Fair"/>
    <n v="2"/>
    <s v="Bachelor"/>
    <s v="Good"/>
    <n v="5"/>
    <s v="Yes"/>
    <n v="61.1"/>
  </r>
  <r>
    <s v="S1609"/>
    <n v="24"/>
    <s v="Male"/>
    <x v="7"/>
    <n v="2.2999999999999998"/>
    <n v="1.2"/>
    <s v="No"/>
    <n v="68.3"/>
    <n v="6.1"/>
    <s v="Poor"/>
    <n v="5"/>
    <s v="High School"/>
    <s v="Poor"/>
    <n v="5"/>
    <s v="No"/>
    <n v="77.400000000000006"/>
  </r>
  <r>
    <s v="S1610"/>
    <n v="21"/>
    <s v="Female"/>
    <x v="29"/>
    <n v="2.2999999999999998"/>
    <n v="2.9"/>
    <s v="No"/>
    <n v="100"/>
    <n v="4.5999999999999996"/>
    <s v="Fair"/>
    <n v="2"/>
    <s v="Master"/>
    <s v="Good"/>
    <n v="3"/>
    <s v="No"/>
    <n v="69.599999999999994"/>
  </r>
  <r>
    <s v="S1611"/>
    <n v="18"/>
    <s v="Male"/>
    <x v="44"/>
    <n v="1.6"/>
    <n v="1.3"/>
    <s v="No"/>
    <n v="89.7"/>
    <n v="5.5"/>
    <s v="Fair"/>
    <n v="6"/>
    <s v="High School"/>
    <s v="Poor"/>
    <n v="7"/>
    <s v="No"/>
    <n v="100"/>
  </r>
  <r>
    <s v="S1612"/>
    <n v="20"/>
    <s v="Male"/>
    <x v="23"/>
    <n v="2.2999999999999998"/>
    <n v="0.9"/>
    <s v="No"/>
    <n v="80.099999999999994"/>
    <n v="7"/>
    <s v="Fair"/>
    <n v="0"/>
    <s v="Master"/>
    <s v="Good"/>
    <n v="9"/>
    <s v="No"/>
    <n v="69.3"/>
  </r>
  <r>
    <s v="S1613"/>
    <n v="18"/>
    <s v="Female"/>
    <x v="18"/>
    <n v="0.6"/>
    <n v="1"/>
    <s v="No"/>
    <n v="98.3"/>
    <n v="7.2"/>
    <s v="Fair"/>
    <n v="3"/>
    <s v="Bachelor"/>
    <s v="Average"/>
    <n v="9"/>
    <s v="No"/>
    <n v="85.7"/>
  </r>
  <r>
    <s v="S1614"/>
    <n v="22"/>
    <s v="Female"/>
    <x v="14"/>
    <n v="1.9"/>
    <n v="0"/>
    <s v="No"/>
    <n v="75.3"/>
    <n v="6.5"/>
    <s v="Good"/>
    <n v="6"/>
    <s v="High School"/>
    <s v="Good"/>
    <n v="1"/>
    <s v="No"/>
    <n v="53.9"/>
  </r>
  <r>
    <s v="S1615"/>
    <n v="19"/>
    <s v="Female"/>
    <x v="22"/>
    <n v="2.2000000000000002"/>
    <n v="2.2999999999999998"/>
    <s v="No"/>
    <n v="89.1"/>
    <n v="7.9"/>
    <s v="Fair"/>
    <n v="0"/>
    <s v="Bachelor"/>
    <s v="Average"/>
    <n v="1"/>
    <s v="No"/>
    <n v="43.7"/>
  </r>
  <r>
    <s v="S1616"/>
    <n v="17"/>
    <s v="Male"/>
    <x v="23"/>
    <n v="2.2000000000000002"/>
    <n v="0"/>
    <s v="No"/>
    <n v="83.3"/>
    <n v="7"/>
    <s v="Fair"/>
    <n v="1"/>
    <s v="Bachelor"/>
    <s v="Good"/>
    <n v="10"/>
    <s v="No"/>
    <n v="79.3"/>
  </r>
  <r>
    <s v="S1617"/>
    <n v="24"/>
    <s v="Female"/>
    <x v="13"/>
    <n v="2.2000000000000002"/>
    <n v="0.4"/>
    <s v="No"/>
    <n v="91.4"/>
    <n v="5.6"/>
    <s v="Fair"/>
    <n v="5"/>
    <s v="High School"/>
    <s v="Poor"/>
    <n v="5"/>
    <s v="No"/>
    <n v="71.3"/>
  </r>
  <r>
    <s v="S1618"/>
    <n v="23"/>
    <s v="Male"/>
    <x v="28"/>
    <n v="2.4"/>
    <n v="0"/>
    <s v="No"/>
    <n v="84.4"/>
    <n v="6.2"/>
    <s v="Good"/>
    <n v="0"/>
    <s v="Bachelor"/>
    <s v="Average"/>
    <n v="1"/>
    <s v="Yes"/>
    <n v="61.4"/>
  </r>
  <r>
    <s v="S1619"/>
    <n v="19"/>
    <s v="Male"/>
    <x v="30"/>
    <n v="3.1"/>
    <n v="1.7"/>
    <s v="No"/>
    <n v="70.5"/>
    <n v="4.8"/>
    <s v="Good"/>
    <n v="1"/>
    <s v="High School"/>
    <s v="Good"/>
    <n v="4"/>
    <s v="No"/>
    <n v="45.1"/>
  </r>
  <r>
    <s v="S1620"/>
    <n v="20"/>
    <s v="Female"/>
    <x v="2"/>
    <n v="3.5"/>
    <n v="1.6"/>
    <s v="No"/>
    <n v="85.8"/>
    <n v="6.4"/>
    <s v="Fair"/>
    <n v="2"/>
    <s v="None"/>
    <s v="Average"/>
    <n v="1"/>
    <s v="No"/>
    <n v="39.799999999999997"/>
  </r>
  <r>
    <s v="S1621"/>
    <n v="18"/>
    <s v="Female"/>
    <x v="13"/>
    <n v="1.7"/>
    <n v="1.4"/>
    <s v="No"/>
    <n v="95.5"/>
    <n v="7.8"/>
    <s v="Good"/>
    <n v="0"/>
    <s v="Master"/>
    <s v="Good"/>
    <n v="2"/>
    <s v="No"/>
    <n v="70.7"/>
  </r>
  <r>
    <s v="S1622"/>
    <n v="23"/>
    <s v="Female"/>
    <x v="46"/>
    <n v="1.1000000000000001"/>
    <n v="0.7"/>
    <s v="No"/>
    <n v="84.7"/>
    <n v="7.3"/>
    <s v="Fair"/>
    <n v="0"/>
    <s v="Bachelor"/>
    <s v="Average"/>
    <n v="2"/>
    <s v="Yes"/>
    <n v="35.6"/>
  </r>
  <r>
    <s v="S1623"/>
    <n v="18"/>
    <s v="Female"/>
    <x v="10"/>
    <n v="1.2"/>
    <n v="0.5"/>
    <s v="No"/>
    <n v="92.8"/>
    <n v="8.1999999999999993"/>
    <s v="Good"/>
    <n v="4"/>
    <s v="Master"/>
    <s v="Good"/>
    <n v="4"/>
    <s v="No"/>
    <n v="93"/>
  </r>
  <r>
    <s v="S1624"/>
    <n v="21"/>
    <s v="Female"/>
    <x v="29"/>
    <n v="1.9"/>
    <n v="2.2999999999999998"/>
    <s v="No"/>
    <n v="74.5"/>
    <n v="6.1"/>
    <s v="Good"/>
    <n v="5"/>
    <s v="Bachelor"/>
    <s v="Average"/>
    <n v="8"/>
    <s v="Yes"/>
    <n v="83.2"/>
  </r>
  <r>
    <s v="S1625"/>
    <n v="18"/>
    <s v="Female"/>
    <x v="59"/>
    <n v="2.1"/>
    <n v="1.2"/>
    <s v="No"/>
    <n v="84.7"/>
    <n v="8.1"/>
    <s v="Poor"/>
    <n v="5"/>
    <s v="High School"/>
    <s v="Good"/>
    <n v="2"/>
    <s v="Yes"/>
    <n v="46.6"/>
  </r>
  <r>
    <s v="S1626"/>
    <n v="21"/>
    <s v="Male"/>
    <x v="52"/>
    <n v="1.6"/>
    <n v="2.1"/>
    <s v="No"/>
    <n v="78.8"/>
    <n v="6.3"/>
    <s v="Good"/>
    <n v="6"/>
    <s v="Bachelor"/>
    <s v="Good"/>
    <n v="9"/>
    <s v="Yes"/>
    <n v="70.8"/>
  </r>
  <r>
    <s v="S1627"/>
    <n v="22"/>
    <s v="Male"/>
    <x v="14"/>
    <n v="0.9"/>
    <n v="0.8"/>
    <s v="No"/>
    <n v="92.5"/>
    <n v="8.3000000000000007"/>
    <s v="Fair"/>
    <n v="2"/>
    <s v="Bachelor"/>
    <s v="Average"/>
    <n v="9"/>
    <s v="No"/>
    <n v="78.3"/>
  </r>
  <r>
    <s v="S1628"/>
    <n v="23"/>
    <s v="Male"/>
    <x v="24"/>
    <n v="2"/>
    <n v="2"/>
    <s v="No"/>
    <n v="85.3"/>
    <n v="6.5"/>
    <s v="Fair"/>
    <n v="4"/>
    <s v="Master"/>
    <s v="Good"/>
    <n v="2"/>
    <s v="Yes"/>
    <n v="70.7"/>
  </r>
  <r>
    <s v="S1629"/>
    <n v="23"/>
    <s v="Male"/>
    <x v="27"/>
    <n v="2.7"/>
    <n v="3.2"/>
    <s v="Yes"/>
    <n v="91.9"/>
    <n v="7.3"/>
    <s v="Fair"/>
    <n v="6"/>
    <s v="High School"/>
    <s v="Good"/>
    <n v="1"/>
    <s v="No"/>
    <n v="82.6"/>
  </r>
  <r>
    <s v="S1630"/>
    <n v="17"/>
    <s v="Female"/>
    <x v="54"/>
    <n v="3.2"/>
    <n v="2.4"/>
    <s v="No"/>
    <n v="95.9"/>
    <n v="8.3000000000000007"/>
    <s v="Good"/>
    <n v="1"/>
    <s v="Master"/>
    <s v="Average"/>
    <n v="10"/>
    <s v="Yes"/>
    <n v="50.3"/>
  </r>
  <r>
    <s v="S1631"/>
    <n v="20"/>
    <s v="Female"/>
    <x v="12"/>
    <n v="1.8"/>
    <n v="1.3"/>
    <s v="No"/>
    <n v="91.9"/>
    <n v="6.3"/>
    <s v="Fair"/>
    <n v="6"/>
    <s v="Master"/>
    <s v="Good"/>
    <n v="10"/>
    <s v="No"/>
    <n v="80.900000000000006"/>
  </r>
  <r>
    <s v="S1632"/>
    <n v="21"/>
    <s v="Male"/>
    <x v="39"/>
    <n v="2"/>
    <n v="2.1"/>
    <s v="No"/>
    <n v="87.7"/>
    <n v="6.8"/>
    <s v="Poor"/>
    <n v="1"/>
    <s v="Bachelor"/>
    <s v="Poor"/>
    <n v="9"/>
    <s v="Yes"/>
    <n v="75.400000000000006"/>
  </r>
  <r>
    <s v="S1633"/>
    <n v="17"/>
    <s v="Male"/>
    <x v="37"/>
    <n v="1.4"/>
    <n v="1.5"/>
    <s v="No"/>
    <n v="75"/>
    <n v="8"/>
    <s v="Good"/>
    <n v="2"/>
    <s v="Master"/>
    <s v="Good"/>
    <n v="2"/>
    <s v="Yes"/>
    <n v="83.7"/>
  </r>
  <r>
    <s v="S1634"/>
    <n v="18"/>
    <s v="Female"/>
    <x v="18"/>
    <n v="2.5"/>
    <n v="1.8"/>
    <s v="No"/>
    <n v="85"/>
    <n v="6.3"/>
    <s v="Poor"/>
    <n v="5"/>
    <s v="High School"/>
    <s v="Average"/>
    <n v="8"/>
    <s v="No"/>
    <n v="76.8"/>
  </r>
  <r>
    <s v="S1635"/>
    <n v="18"/>
    <s v="Male"/>
    <x v="14"/>
    <n v="1.5"/>
    <n v="1.4"/>
    <s v="No"/>
    <n v="79.7"/>
    <n v="4.9000000000000004"/>
    <s v="Poor"/>
    <n v="1"/>
    <s v="Master"/>
    <s v="Poor"/>
    <n v="3"/>
    <s v="No"/>
    <n v="45.8"/>
  </r>
  <r>
    <s v="S1636"/>
    <n v="17"/>
    <s v="Female"/>
    <x v="52"/>
    <n v="3.2"/>
    <n v="1.6"/>
    <s v="No"/>
    <n v="81.599999999999994"/>
    <n v="9.1"/>
    <s v="Fair"/>
    <n v="2"/>
    <s v="Bachelor"/>
    <s v="Average"/>
    <n v="1"/>
    <s v="Yes"/>
    <n v="58.4"/>
  </r>
  <r>
    <s v="S1637"/>
    <n v="23"/>
    <s v="Female"/>
    <x v="43"/>
    <n v="0.4"/>
    <n v="2"/>
    <s v="No"/>
    <n v="81.3"/>
    <n v="5.9"/>
    <s v="Fair"/>
    <n v="6"/>
    <s v="None"/>
    <s v="Good"/>
    <n v="1"/>
    <s v="Yes"/>
    <n v="70.3"/>
  </r>
  <r>
    <s v="S1638"/>
    <n v="18"/>
    <s v="Female"/>
    <x v="50"/>
    <n v="2.1"/>
    <n v="0.7"/>
    <s v="Yes"/>
    <n v="75.2"/>
    <n v="6.7"/>
    <s v="Fair"/>
    <n v="1"/>
    <s v="Master"/>
    <s v="Good"/>
    <n v="10"/>
    <s v="Yes"/>
    <n v="99.4"/>
  </r>
  <r>
    <s v="S1639"/>
    <n v="24"/>
    <s v="Female"/>
    <x v="26"/>
    <n v="2.9"/>
    <n v="0.7"/>
    <s v="No"/>
    <n v="65.400000000000006"/>
    <n v="7.9"/>
    <s v="Poor"/>
    <n v="3"/>
    <s v="High School"/>
    <s v="Good"/>
    <n v="2"/>
    <s v="No"/>
    <n v="62.9"/>
  </r>
  <r>
    <s v="S1640"/>
    <n v="22"/>
    <s v="Female"/>
    <x v="71"/>
    <n v="2.7"/>
    <n v="0.3"/>
    <s v="Yes"/>
    <n v="78.3"/>
    <n v="5.8"/>
    <s v="Good"/>
    <n v="0"/>
    <s v="High School"/>
    <s v="Average"/>
    <n v="7"/>
    <s v="No"/>
    <n v="98"/>
  </r>
  <r>
    <s v="S1641"/>
    <n v="22"/>
    <s v="Male"/>
    <x v="13"/>
    <n v="5.7"/>
    <n v="0"/>
    <s v="No"/>
    <n v="86.9"/>
    <n v="5.3"/>
    <s v="Good"/>
    <n v="6"/>
    <s v="Bachelor"/>
    <s v="Poor"/>
    <n v="6"/>
    <s v="No"/>
    <n v="74.7"/>
  </r>
  <r>
    <s v="S1642"/>
    <n v="24"/>
    <s v="Female"/>
    <x v="14"/>
    <n v="2.9"/>
    <n v="0.5"/>
    <s v="No"/>
    <n v="71.5"/>
    <n v="6.8"/>
    <s v="Fair"/>
    <n v="5"/>
    <s v="High School"/>
    <s v="Good"/>
    <n v="2"/>
    <s v="Yes"/>
    <n v="50.4"/>
  </r>
  <r>
    <s v="S1643"/>
    <n v="17"/>
    <s v="Female"/>
    <x v="46"/>
    <n v="1.3"/>
    <n v="2"/>
    <s v="No"/>
    <n v="85.2"/>
    <n v="4.3"/>
    <s v="Fair"/>
    <n v="6"/>
    <s v="High School"/>
    <s v="Good"/>
    <n v="4"/>
    <s v="No"/>
    <n v="49.4"/>
  </r>
  <r>
    <s v="S1644"/>
    <n v="24"/>
    <s v="Male"/>
    <x v="60"/>
    <n v="2.4"/>
    <n v="0.8"/>
    <s v="No"/>
    <n v="100"/>
    <n v="6.2"/>
    <s v="Fair"/>
    <n v="3"/>
    <s v="Bachelor"/>
    <s v="Average"/>
    <n v="2"/>
    <s v="Yes"/>
    <n v="35.299999999999997"/>
  </r>
  <r>
    <s v="S1645"/>
    <n v="21"/>
    <s v="Female"/>
    <x v="20"/>
    <n v="0.4"/>
    <n v="2.4"/>
    <s v="Yes"/>
    <n v="95.2"/>
    <n v="6.8"/>
    <s v="Good"/>
    <n v="2"/>
    <s v="None"/>
    <s v="Average"/>
    <n v="1"/>
    <s v="Yes"/>
    <n v="46.3"/>
  </r>
  <r>
    <s v="S1646"/>
    <n v="21"/>
    <s v="Female"/>
    <x v="11"/>
    <n v="2.4"/>
    <n v="1.8"/>
    <s v="No"/>
    <n v="100"/>
    <n v="6.2"/>
    <s v="Poor"/>
    <n v="2"/>
    <s v="High School"/>
    <s v="Average"/>
    <n v="3"/>
    <s v="No"/>
    <n v="68.400000000000006"/>
  </r>
  <r>
    <s v="S1647"/>
    <n v="17"/>
    <s v="Female"/>
    <x v="7"/>
    <n v="1.5"/>
    <n v="0"/>
    <s v="No"/>
    <n v="88.9"/>
    <n v="4.5999999999999996"/>
    <s v="Poor"/>
    <n v="6"/>
    <s v="None"/>
    <s v="Average"/>
    <n v="4"/>
    <s v="No"/>
    <n v="84.2"/>
  </r>
  <r>
    <s v="S1648"/>
    <n v="24"/>
    <s v="Female"/>
    <x v="20"/>
    <n v="3.6"/>
    <n v="2.5"/>
    <s v="No"/>
    <n v="96.7"/>
    <n v="8.4"/>
    <s v="Good"/>
    <n v="3"/>
    <s v="High School"/>
    <s v="Good"/>
    <n v="10"/>
    <s v="Yes"/>
    <n v="54.6"/>
  </r>
  <r>
    <s v="S1649"/>
    <n v="21"/>
    <s v="Female"/>
    <x v="9"/>
    <n v="1.8"/>
    <n v="2.7"/>
    <s v="No"/>
    <n v="77.8"/>
    <n v="6.6"/>
    <s v="Fair"/>
    <n v="6"/>
    <s v="Bachelor"/>
    <s v="Average"/>
    <n v="5"/>
    <s v="No"/>
    <n v="88"/>
  </r>
  <r>
    <s v="S1650"/>
    <n v="23"/>
    <s v="Female"/>
    <x v="61"/>
    <n v="2.4"/>
    <n v="0.7"/>
    <s v="No"/>
    <n v="78.599999999999994"/>
    <n v="8.1999999999999993"/>
    <s v="Fair"/>
    <n v="0"/>
    <s v="Bachelor"/>
    <s v="Good"/>
    <n v="5"/>
    <s v="No"/>
    <n v="61.5"/>
  </r>
  <r>
    <s v="S1651"/>
    <n v="24"/>
    <s v="Female"/>
    <x v="12"/>
    <n v="1.7"/>
    <n v="2.2999999999999998"/>
    <s v="Yes"/>
    <n v="57.6"/>
    <n v="6.2"/>
    <s v="Good"/>
    <n v="0"/>
    <s v="Master"/>
    <s v="Average"/>
    <n v="7"/>
    <s v="No"/>
    <n v="75.7"/>
  </r>
  <r>
    <s v="S1652"/>
    <n v="23"/>
    <s v="Female"/>
    <x v="45"/>
    <n v="4.5999999999999996"/>
    <n v="0.9"/>
    <s v="No"/>
    <n v="96.9"/>
    <n v="5.4"/>
    <s v="Good"/>
    <n v="4"/>
    <s v="Bachelor"/>
    <s v="Average"/>
    <n v="10"/>
    <s v="No"/>
    <n v="100"/>
  </r>
  <r>
    <s v="S1653"/>
    <n v="21"/>
    <s v="Female"/>
    <x v="9"/>
    <n v="2.1"/>
    <n v="1.9"/>
    <s v="No"/>
    <n v="100"/>
    <n v="6.8"/>
    <s v="Fair"/>
    <n v="1"/>
    <s v="High School"/>
    <s v="Good"/>
    <n v="8"/>
    <s v="No"/>
    <n v="82.6"/>
  </r>
  <r>
    <s v="S1654"/>
    <n v="22"/>
    <s v="Female"/>
    <x v="15"/>
    <n v="4.7"/>
    <n v="0.4"/>
    <s v="No"/>
    <n v="79.5"/>
    <n v="6.2"/>
    <s v="Good"/>
    <n v="4"/>
    <s v="Master"/>
    <s v="Good"/>
    <n v="9"/>
    <s v="No"/>
    <n v="71.5"/>
  </r>
  <r>
    <s v="S1655"/>
    <n v="21"/>
    <s v="Female"/>
    <x v="34"/>
    <n v="3.5"/>
    <n v="0"/>
    <s v="No"/>
    <n v="82.5"/>
    <n v="5.0999999999999996"/>
    <s v="Poor"/>
    <n v="0"/>
    <s v="Bachelor"/>
    <s v="Average"/>
    <n v="7"/>
    <s v="No"/>
    <n v="57.6"/>
  </r>
  <r>
    <s v="S1656"/>
    <n v="23"/>
    <s v="Male"/>
    <x v="55"/>
    <n v="3.1"/>
    <n v="1.4"/>
    <s v="Yes"/>
    <n v="77.5"/>
    <n v="8.3000000000000007"/>
    <s v="Good"/>
    <n v="3"/>
    <s v="Bachelor"/>
    <s v="Good"/>
    <n v="5"/>
    <s v="No"/>
    <n v="36.1"/>
  </r>
  <r>
    <s v="S1657"/>
    <n v="19"/>
    <s v="Female"/>
    <x v="14"/>
    <n v="2.9"/>
    <n v="1.7"/>
    <s v="No"/>
    <n v="88.8"/>
    <n v="5.8"/>
    <s v="Fair"/>
    <n v="1"/>
    <s v="Bachelor"/>
    <s v="Average"/>
    <n v="9"/>
    <s v="Yes"/>
    <n v="67.400000000000006"/>
  </r>
  <r>
    <s v="S1658"/>
    <n v="20"/>
    <s v="Female"/>
    <x v="21"/>
    <n v="3"/>
    <n v="1.4"/>
    <s v="Yes"/>
    <n v="96.2"/>
    <n v="4.3"/>
    <s v="Good"/>
    <n v="3"/>
    <s v="Master"/>
    <s v="Good"/>
    <n v="8"/>
    <s v="No"/>
    <n v="74.8"/>
  </r>
  <r>
    <s v="S1659"/>
    <n v="18"/>
    <s v="Male"/>
    <x v="16"/>
    <n v="0.2"/>
    <n v="0.5"/>
    <s v="No"/>
    <n v="67.599999999999994"/>
    <n v="8.1"/>
    <s v="Good"/>
    <n v="4"/>
    <s v="Bachelor"/>
    <s v="Average"/>
    <n v="10"/>
    <s v="Yes"/>
    <n v="73.599999999999994"/>
  </r>
  <r>
    <s v="S1660"/>
    <n v="24"/>
    <s v="Female"/>
    <x v="39"/>
    <n v="2.2000000000000002"/>
    <n v="1.4"/>
    <s v="No"/>
    <n v="89.1"/>
    <n v="5.9"/>
    <s v="Good"/>
    <n v="2"/>
    <s v="High School"/>
    <s v="Good"/>
    <n v="9"/>
    <s v="Yes"/>
    <n v="79.5"/>
  </r>
  <r>
    <s v="S1661"/>
    <n v="19"/>
    <s v="Male"/>
    <x v="29"/>
    <n v="3.5"/>
    <n v="2.1"/>
    <s v="No"/>
    <n v="82.2"/>
    <n v="5.8"/>
    <s v="Good"/>
    <n v="3"/>
    <s v="Bachelor"/>
    <s v="Poor"/>
    <n v="10"/>
    <s v="No"/>
    <n v="62.5"/>
  </r>
  <r>
    <s v="S1662"/>
    <n v="21"/>
    <s v="Male"/>
    <x v="21"/>
    <n v="2.4"/>
    <n v="1.8"/>
    <s v="No"/>
    <n v="86.1"/>
    <n v="4.4000000000000004"/>
    <s v="Fair"/>
    <n v="4"/>
    <s v="None"/>
    <s v="Average"/>
    <n v="8"/>
    <s v="Yes"/>
    <n v="76.3"/>
  </r>
  <r>
    <s v="S1663"/>
    <n v="22"/>
    <s v="Female"/>
    <x v="30"/>
    <n v="0.8"/>
    <n v="2"/>
    <s v="No"/>
    <n v="89.6"/>
    <n v="8.6"/>
    <s v="Fair"/>
    <n v="4"/>
    <s v="High School"/>
    <s v="Good"/>
    <n v="6"/>
    <s v="No"/>
    <n v="75.599999999999994"/>
  </r>
  <r>
    <s v="S1664"/>
    <n v="17"/>
    <s v="Male"/>
    <x v="18"/>
    <n v="2.4"/>
    <n v="1.1000000000000001"/>
    <s v="No"/>
    <n v="83.1"/>
    <n v="5"/>
    <s v="Fair"/>
    <n v="4"/>
    <s v="High School"/>
    <s v="Good"/>
    <n v="4"/>
    <s v="No"/>
    <n v="64.400000000000006"/>
  </r>
  <r>
    <s v="S1665"/>
    <n v="21"/>
    <s v="Female"/>
    <x v="25"/>
    <n v="4.5"/>
    <n v="3.1"/>
    <s v="No"/>
    <n v="84"/>
    <n v="6.6"/>
    <s v="Good"/>
    <n v="2"/>
    <s v="High School"/>
    <s v="Average"/>
    <n v="9"/>
    <s v="No"/>
    <n v="75.3"/>
  </r>
  <r>
    <s v="S1666"/>
    <n v="22"/>
    <s v="Female"/>
    <x v="51"/>
    <n v="4"/>
    <n v="0.5"/>
    <s v="Yes"/>
    <n v="82.9"/>
    <n v="7.6"/>
    <s v="Good"/>
    <n v="2"/>
    <s v="None"/>
    <s v="Average"/>
    <n v="9"/>
    <s v="Yes"/>
    <n v="50.4"/>
  </r>
  <r>
    <s v="S1667"/>
    <n v="20"/>
    <s v="Female"/>
    <x v="6"/>
    <n v="2.4"/>
    <n v="2.2999999999999998"/>
    <s v="No"/>
    <n v="94.7"/>
    <n v="7"/>
    <s v="Fair"/>
    <n v="6"/>
    <s v="High School"/>
    <s v="Average"/>
    <n v="10"/>
    <s v="Yes"/>
    <n v="100"/>
  </r>
  <r>
    <s v="S1668"/>
    <n v="21"/>
    <s v="Male"/>
    <x v="13"/>
    <n v="3.6"/>
    <n v="3.1"/>
    <s v="No"/>
    <n v="89.2"/>
    <n v="6.4"/>
    <s v="Good"/>
    <n v="2"/>
    <s v="Bachelor"/>
    <s v="Good"/>
    <n v="10"/>
    <s v="No"/>
    <n v="76.400000000000006"/>
  </r>
  <r>
    <s v="S1669"/>
    <n v="23"/>
    <s v="Male"/>
    <x v="26"/>
    <n v="2.1"/>
    <n v="2.2999999999999998"/>
    <s v="No"/>
    <n v="87.2"/>
    <n v="4.5"/>
    <s v="Good"/>
    <n v="1"/>
    <s v="Bachelor"/>
    <s v="Good"/>
    <n v="9"/>
    <s v="No"/>
    <n v="69.900000000000006"/>
  </r>
  <r>
    <s v="S1670"/>
    <n v="17"/>
    <s v="Female"/>
    <x v="10"/>
    <n v="0.5"/>
    <n v="1.6"/>
    <s v="No"/>
    <n v="72.3"/>
    <n v="5.5"/>
    <s v="Good"/>
    <n v="2"/>
    <s v="Master"/>
    <s v="Good"/>
    <n v="10"/>
    <s v="Yes"/>
    <n v="88.9"/>
  </r>
  <r>
    <s v="S1671"/>
    <n v="22"/>
    <s v="Other"/>
    <x v="18"/>
    <n v="1.4"/>
    <n v="1.2"/>
    <s v="No"/>
    <n v="81.2"/>
    <n v="6.7"/>
    <s v="Good"/>
    <n v="2"/>
    <s v="High School"/>
    <s v="Average"/>
    <n v="3"/>
    <s v="Yes"/>
    <n v="70.400000000000006"/>
  </r>
  <r>
    <s v="S1672"/>
    <n v="22"/>
    <s v="Female"/>
    <x v="19"/>
    <n v="4.4000000000000004"/>
    <n v="2.9"/>
    <s v="No"/>
    <n v="94"/>
    <n v="5.6"/>
    <s v="Fair"/>
    <n v="2"/>
    <s v="Bachelor"/>
    <s v="Good"/>
    <n v="3"/>
    <s v="No"/>
    <n v="69.400000000000006"/>
  </r>
  <r>
    <s v="S1673"/>
    <n v="22"/>
    <s v="Male"/>
    <x v="11"/>
    <n v="2.2000000000000002"/>
    <n v="0.2"/>
    <s v="No"/>
    <n v="85.4"/>
    <n v="6.7"/>
    <s v="Poor"/>
    <n v="3"/>
    <s v="Master"/>
    <s v="Average"/>
    <n v="6"/>
    <s v="Yes"/>
    <n v="84.9"/>
  </r>
  <r>
    <s v="S1674"/>
    <n v="20"/>
    <s v="Female"/>
    <x v="23"/>
    <n v="2.2000000000000002"/>
    <n v="0.7"/>
    <s v="No"/>
    <n v="91.6"/>
    <n v="7.3"/>
    <s v="Poor"/>
    <n v="2"/>
    <s v="High School"/>
    <s v="Poor"/>
    <n v="6"/>
    <s v="No"/>
    <n v="63.6"/>
  </r>
  <r>
    <s v="S1675"/>
    <n v="21"/>
    <s v="Female"/>
    <x v="24"/>
    <n v="2.1"/>
    <n v="1.4"/>
    <s v="No"/>
    <n v="100"/>
    <n v="7.7"/>
    <s v="Fair"/>
    <n v="1"/>
    <s v="Bachelor"/>
    <s v="Good"/>
    <n v="6"/>
    <s v="No"/>
    <n v="82.2"/>
  </r>
  <r>
    <s v="S1676"/>
    <n v="20"/>
    <s v="Female"/>
    <x v="17"/>
    <n v="4.8"/>
    <n v="3.2"/>
    <s v="No"/>
    <n v="95.4"/>
    <n v="5"/>
    <s v="Good"/>
    <n v="4"/>
    <s v="Bachelor"/>
    <s v="Good"/>
    <n v="5"/>
    <s v="No"/>
    <n v="37.4"/>
  </r>
  <r>
    <s v="S1677"/>
    <n v="24"/>
    <s v="Male"/>
    <x v="12"/>
    <n v="4.5"/>
    <n v="2.2000000000000002"/>
    <s v="No"/>
    <n v="85.9"/>
    <n v="9.1"/>
    <s v="Good"/>
    <n v="3"/>
    <s v="None"/>
    <s v="Good"/>
    <n v="5"/>
    <s v="No"/>
    <n v="73.8"/>
  </r>
  <r>
    <s v="S1678"/>
    <n v="18"/>
    <s v="Female"/>
    <x v="26"/>
    <n v="5.2"/>
    <n v="0.7"/>
    <s v="Yes"/>
    <n v="79.900000000000006"/>
    <n v="7.4"/>
    <s v="Good"/>
    <n v="0"/>
    <s v="Master"/>
    <s v="Good"/>
    <n v="2"/>
    <s v="Yes"/>
    <n v="53.4"/>
  </r>
  <r>
    <s v="S1679"/>
    <n v="18"/>
    <s v="Female"/>
    <x v="21"/>
    <n v="2.2999999999999998"/>
    <n v="1.5"/>
    <s v="No"/>
    <n v="59.5"/>
    <n v="6.5"/>
    <s v="Good"/>
    <n v="2"/>
    <s v="Bachelor"/>
    <s v="Good"/>
    <n v="7"/>
    <s v="No"/>
    <n v="64.2"/>
  </r>
  <r>
    <s v="S1680"/>
    <n v="24"/>
    <s v="Other"/>
    <x v="39"/>
    <n v="2.9"/>
    <n v="1.1000000000000001"/>
    <s v="No"/>
    <n v="83.3"/>
    <n v="7.8"/>
    <s v="Poor"/>
    <n v="6"/>
    <s v="None"/>
    <s v="Good"/>
    <n v="4"/>
    <s v="No"/>
    <n v="70.400000000000006"/>
  </r>
  <r>
    <s v="S1681"/>
    <n v="21"/>
    <s v="Male"/>
    <x v="54"/>
    <n v="0.7"/>
    <n v="1"/>
    <s v="No"/>
    <n v="81.7"/>
    <n v="9.3000000000000007"/>
    <s v="Poor"/>
    <n v="6"/>
    <s v="None"/>
    <s v="Average"/>
    <n v="3"/>
    <s v="No"/>
    <n v="51.5"/>
  </r>
  <r>
    <s v="S1682"/>
    <n v="23"/>
    <s v="Female"/>
    <x v="41"/>
    <n v="4.3"/>
    <n v="2.9"/>
    <s v="No"/>
    <n v="88.9"/>
    <n v="4.8"/>
    <s v="Poor"/>
    <n v="4"/>
    <s v="None"/>
    <s v="Average"/>
    <n v="8"/>
    <s v="No"/>
    <n v="53.4"/>
  </r>
  <r>
    <s v="S1683"/>
    <n v="20"/>
    <s v="Female"/>
    <x v="29"/>
    <n v="1.1000000000000001"/>
    <n v="0.3"/>
    <s v="Yes"/>
    <n v="83.5"/>
    <n v="6.2"/>
    <s v="Fair"/>
    <n v="4"/>
    <s v="High School"/>
    <s v="Good"/>
    <n v="4"/>
    <s v="No"/>
    <n v="77.2"/>
  </r>
  <r>
    <s v="S1684"/>
    <n v="17"/>
    <s v="Male"/>
    <x v="12"/>
    <n v="2.8"/>
    <n v="3.6"/>
    <s v="No"/>
    <n v="81.8"/>
    <n v="3.6"/>
    <s v="Fair"/>
    <n v="3"/>
    <s v="Bachelor"/>
    <s v="Good"/>
    <n v="4"/>
    <s v="Yes"/>
    <n v="59.8"/>
  </r>
  <r>
    <s v="S1685"/>
    <n v="22"/>
    <s v="Female"/>
    <x v="16"/>
    <n v="1.2"/>
    <n v="2.7"/>
    <s v="No"/>
    <n v="67.2"/>
    <n v="6.7"/>
    <s v="Poor"/>
    <n v="6"/>
    <s v="Bachelor"/>
    <s v="Average"/>
    <n v="8"/>
    <s v="No"/>
    <n v="55.4"/>
  </r>
  <r>
    <s v="S1686"/>
    <n v="22"/>
    <s v="Female"/>
    <x v="33"/>
    <n v="1.8"/>
    <n v="3"/>
    <s v="Yes"/>
    <n v="75.599999999999994"/>
    <n v="6.9"/>
    <s v="Fair"/>
    <n v="0"/>
    <s v="High School"/>
    <s v="Average"/>
    <n v="1"/>
    <s v="No"/>
    <n v="69.900000000000006"/>
  </r>
  <r>
    <s v="S1687"/>
    <n v="21"/>
    <s v="Male"/>
    <x v="34"/>
    <n v="1.5"/>
    <n v="1.3"/>
    <s v="Yes"/>
    <n v="89.8"/>
    <n v="6.5"/>
    <s v="Poor"/>
    <n v="5"/>
    <s v="Master"/>
    <s v="Average"/>
    <n v="9"/>
    <s v="No"/>
    <n v="71.599999999999994"/>
  </r>
  <r>
    <s v="S1688"/>
    <n v="23"/>
    <s v="Male"/>
    <x v="4"/>
    <n v="1.8"/>
    <n v="1.6"/>
    <s v="No"/>
    <n v="100"/>
    <n v="5.7"/>
    <s v="Good"/>
    <n v="6"/>
    <s v="High School"/>
    <s v="Poor"/>
    <n v="7"/>
    <s v="No"/>
    <n v="92.9"/>
  </r>
  <r>
    <s v="S1689"/>
    <n v="18"/>
    <s v="Female"/>
    <x v="38"/>
    <n v="1.9"/>
    <n v="0.2"/>
    <s v="No"/>
    <n v="84"/>
    <n v="4"/>
    <s v="Fair"/>
    <n v="6"/>
    <s v="None"/>
    <s v="Good"/>
    <n v="2"/>
    <s v="No"/>
    <n v="72.400000000000006"/>
  </r>
  <r>
    <s v="S1690"/>
    <n v="18"/>
    <s v="Male"/>
    <x v="30"/>
    <n v="1.8"/>
    <n v="1.2"/>
    <s v="Yes"/>
    <n v="88.3"/>
    <n v="6.9"/>
    <s v="Fair"/>
    <n v="1"/>
    <s v="High School"/>
    <s v="Average"/>
    <n v="6"/>
    <s v="No"/>
    <n v="70.5"/>
  </r>
  <r>
    <s v="S1691"/>
    <n v="22"/>
    <s v="Female"/>
    <x v="62"/>
    <n v="3.5"/>
    <n v="2.2999999999999998"/>
    <s v="No"/>
    <n v="94.5"/>
    <n v="8.1999999999999993"/>
    <s v="Fair"/>
    <n v="5"/>
    <s v="Bachelor"/>
    <s v="Good"/>
    <n v="8"/>
    <s v="No"/>
    <n v="100"/>
  </r>
  <r>
    <s v="S1692"/>
    <n v="21"/>
    <s v="Male"/>
    <x v="36"/>
    <n v="1.2"/>
    <n v="3.2"/>
    <s v="No"/>
    <n v="76.900000000000006"/>
    <n v="5.8"/>
    <s v="Good"/>
    <n v="4"/>
    <s v="High School"/>
    <s v="Average"/>
    <n v="5"/>
    <s v="Yes"/>
    <n v="37.4"/>
  </r>
  <r>
    <s v="S1693"/>
    <n v="20"/>
    <s v="Female"/>
    <x v="19"/>
    <n v="2.8"/>
    <n v="0.6"/>
    <s v="No"/>
    <n v="88.7"/>
    <n v="7"/>
    <s v="Fair"/>
    <n v="5"/>
    <s v="High School"/>
    <s v="Average"/>
    <n v="6"/>
    <s v="No"/>
    <n v="88.7"/>
  </r>
  <r>
    <s v="S1694"/>
    <n v="18"/>
    <s v="Male"/>
    <x v="4"/>
    <n v="4"/>
    <n v="1.4"/>
    <s v="No"/>
    <n v="77.599999999999994"/>
    <n v="4.5999999999999996"/>
    <s v="Fair"/>
    <n v="6"/>
    <s v="High School"/>
    <s v="Poor"/>
    <n v="10"/>
    <s v="No"/>
    <n v="88.6"/>
  </r>
  <r>
    <s v="S1695"/>
    <n v="20"/>
    <s v="Female"/>
    <x v="30"/>
    <n v="1.9"/>
    <n v="1.6"/>
    <s v="No"/>
    <n v="93.6"/>
    <n v="7"/>
    <s v="Good"/>
    <n v="4"/>
    <s v="Bachelor"/>
    <s v="Good"/>
    <n v="8"/>
    <s v="No"/>
    <n v="68.5"/>
  </r>
  <r>
    <s v="S1696"/>
    <n v="23"/>
    <s v="Other"/>
    <x v="6"/>
    <n v="1.6"/>
    <n v="0.3"/>
    <s v="No"/>
    <n v="86.5"/>
    <n v="6"/>
    <s v="Fair"/>
    <n v="5"/>
    <s v="Master"/>
    <s v="Good"/>
    <n v="6"/>
    <s v="No"/>
    <n v="100"/>
  </r>
  <r>
    <s v="S1697"/>
    <n v="18"/>
    <s v="Other"/>
    <x v="15"/>
    <n v="2.2000000000000002"/>
    <n v="2.5"/>
    <s v="No"/>
    <n v="88"/>
    <n v="5.6"/>
    <s v="Good"/>
    <n v="4"/>
    <s v="High School"/>
    <s v="Good"/>
    <n v="9"/>
    <s v="No"/>
    <n v="66.900000000000006"/>
  </r>
  <r>
    <s v="S1698"/>
    <n v="18"/>
    <s v="Female"/>
    <x v="11"/>
    <n v="3.9"/>
    <n v="1"/>
    <s v="No"/>
    <n v="77.2"/>
    <n v="5.6"/>
    <s v="Fair"/>
    <n v="4"/>
    <s v="High School"/>
    <s v="Poor"/>
    <n v="9"/>
    <s v="No"/>
    <n v="71.5"/>
  </r>
  <r>
    <s v="S1699"/>
    <n v="19"/>
    <s v="Male"/>
    <x v="11"/>
    <n v="2.7"/>
    <n v="1.6"/>
    <s v="No"/>
    <n v="92.1"/>
    <n v="6"/>
    <s v="Fair"/>
    <n v="3"/>
    <s v="Bachelor"/>
    <s v="Average"/>
    <n v="9"/>
    <s v="No"/>
    <n v="77.8"/>
  </r>
  <r>
    <s v="S1700"/>
    <n v="18"/>
    <s v="Female"/>
    <x v="39"/>
    <n v="1.9"/>
    <n v="1.3"/>
    <s v="No"/>
    <n v="100"/>
    <n v="7"/>
    <s v="Poor"/>
    <n v="0"/>
    <s v="Bachelor"/>
    <s v="Poor"/>
    <n v="6"/>
    <s v="Yes"/>
    <n v="67.7"/>
  </r>
  <r>
    <s v="S1701"/>
    <n v="24"/>
    <s v="Male"/>
    <x v="56"/>
    <n v="3.1"/>
    <n v="0.9"/>
    <s v="No"/>
    <n v="74.900000000000006"/>
    <n v="4.9000000000000004"/>
    <s v="Good"/>
    <n v="4"/>
    <s v="High School"/>
    <s v="Average"/>
    <n v="9"/>
    <s v="Yes"/>
    <n v="96.4"/>
  </r>
  <r>
    <s v="S1702"/>
    <n v="17"/>
    <s v="Male"/>
    <x v="56"/>
    <n v="1.2"/>
    <n v="1.8"/>
    <s v="No"/>
    <n v="81.599999999999994"/>
    <n v="6"/>
    <s v="Fair"/>
    <n v="1"/>
    <s v="Master"/>
    <s v="Good"/>
    <n v="3"/>
    <s v="No"/>
    <n v="83.1"/>
  </r>
  <r>
    <s v="S1703"/>
    <n v="24"/>
    <s v="Male"/>
    <x v="66"/>
    <n v="3.3"/>
    <n v="1.6"/>
    <s v="Yes"/>
    <n v="87.3"/>
    <n v="6.5"/>
    <s v="Poor"/>
    <n v="6"/>
    <s v="Bachelor"/>
    <s v="Good"/>
    <n v="5"/>
    <s v="No"/>
    <n v="37.9"/>
  </r>
  <r>
    <s v="S1704"/>
    <n v="21"/>
    <s v="Female"/>
    <x v="27"/>
    <n v="3"/>
    <n v="1.4"/>
    <s v="No"/>
    <n v="92.9"/>
    <n v="5.2"/>
    <s v="Fair"/>
    <n v="6"/>
    <s v="High School"/>
    <s v="Good"/>
    <n v="2"/>
    <s v="Yes"/>
    <n v="76.3"/>
  </r>
  <r>
    <s v="S1705"/>
    <n v="21"/>
    <s v="Female"/>
    <x v="3"/>
    <n v="2.1"/>
    <n v="1"/>
    <s v="No"/>
    <n v="79.400000000000006"/>
    <n v="8.6999999999999993"/>
    <s v="Fair"/>
    <n v="1"/>
    <s v="Bachelor"/>
    <s v="Average"/>
    <n v="8"/>
    <s v="Yes"/>
    <n v="52.6"/>
  </r>
  <r>
    <s v="S1706"/>
    <n v="20"/>
    <s v="Female"/>
    <x v="4"/>
    <n v="1.5"/>
    <n v="2.2000000000000002"/>
    <s v="No"/>
    <n v="56.7"/>
    <n v="5.5"/>
    <s v="Poor"/>
    <n v="2"/>
    <s v="Master"/>
    <s v="Average"/>
    <n v="4"/>
    <s v="No"/>
    <n v="83.6"/>
  </r>
  <r>
    <s v="S1707"/>
    <n v="24"/>
    <s v="Male"/>
    <x v="69"/>
    <n v="1.4"/>
    <n v="3.6"/>
    <s v="No"/>
    <n v="98.6"/>
    <n v="5.7"/>
    <s v="Good"/>
    <n v="4"/>
    <s v="Bachelor"/>
    <s v="Average"/>
    <n v="6"/>
    <s v="No"/>
    <n v="92"/>
  </r>
  <r>
    <s v="S1708"/>
    <n v="24"/>
    <s v="Male"/>
    <x v="51"/>
    <n v="3.1"/>
    <n v="2"/>
    <s v="No"/>
    <n v="92.6"/>
    <n v="5.3"/>
    <s v="Good"/>
    <n v="4"/>
    <s v="None"/>
    <s v="Poor"/>
    <n v="6"/>
    <s v="No"/>
    <n v="53.2"/>
  </r>
  <r>
    <s v="S1709"/>
    <n v="24"/>
    <s v="Other"/>
    <x v="28"/>
    <n v="4"/>
    <n v="2.9"/>
    <s v="No"/>
    <n v="67.599999999999994"/>
    <n v="8.6999999999999993"/>
    <s v="Poor"/>
    <n v="4"/>
    <s v="High School"/>
    <s v="Good"/>
    <n v="5"/>
    <s v="Yes"/>
    <n v="56.4"/>
  </r>
  <r>
    <s v="S1710"/>
    <n v="23"/>
    <s v="Male"/>
    <x v="17"/>
    <n v="1.7"/>
    <n v="0.3"/>
    <s v="No"/>
    <n v="78.900000000000006"/>
    <n v="7.2"/>
    <s v="Fair"/>
    <n v="5"/>
    <s v="High School"/>
    <s v="Good"/>
    <n v="1"/>
    <s v="No"/>
    <n v="58.1"/>
  </r>
  <r>
    <s v="S1711"/>
    <n v="18"/>
    <s v="Male"/>
    <x v="21"/>
    <n v="3.1"/>
    <n v="2"/>
    <s v="No"/>
    <n v="100"/>
    <n v="5.4"/>
    <s v="Good"/>
    <n v="4"/>
    <s v="High School"/>
    <s v="Average"/>
    <n v="7"/>
    <s v="No"/>
    <n v="70.900000000000006"/>
  </r>
  <r>
    <s v="S1712"/>
    <n v="17"/>
    <s v="Male"/>
    <x v="52"/>
    <n v="0"/>
    <n v="0.6"/>
    <s v="Yes"/>
    <n v="99.5"/>
    <n v="7.8"/>
    <s v="Fair"/>
    <n v="4"/>
    <s v="Bachelor"/>
    <s v="Average"/>
    <n v="10"/>
    <s v="No"/>
    <n v="98.7"/>
  </r>
  <r>
    <s v="S1713"/>
    <n v="20"/>
    <s v="Female"/>
    <x v="56"/>
    <n v="1.8"/>
    <n v="0.2"/>
    <s v="Yes"/>
    <n v="94.4"/>
    <n v="6.7"/>
    <s v="Fair"/>
    <n v="1"/>
    <s v="Bachelor"/>
    <s v="Good"/>
    <n v="8"/>
    <s v="No"/>
    <n v="83.3"/>
  </r>
  <r>
    <s v="S1714"/>
    <n v="24"/>
    <s v="Female"/>
    <x v="27"/>
    <n v="2.5"/>
    <n v="1"/>
    <s v="No"/>
    <n v="83.2"/>
    <n v="6.8"/>
    <s v="Fair"/>
    <n v="0"/>
    <s v="Bachelor"/>
    <s v="Good"/>
    <n v="1"/>
    <s v="Yes"/>
    <n v="80.599999999999994"/>
  </r>
  <r>
    <s v="S1715"/>
    <n v="24"/>
    <s v="Male"/>
    <x v="6"/>
    <n v="1.4"/>
    <n v="3.1"/>
    <s v="No"/>
    <n v="85.8"/>
    <n v="6.1"/>
    <s v="Good"/>
    <n v="0"/>
    <s v="Master"/>
    <s v="Good"/>
    <n v="10"/>
    <s v="No"/>
    <n v="91.3"/>
  </r>
  <r>
    <s v="S1716"/>
    <n v="19"/>
    <s v="Male"/>
    <x v="41"/>
    <n v="1.4"/>
    <n v="2.8"/>
    <s v="No"/>
    <n v="83.7"/>
    <n v="5.6"/>
    <s v="Good"/>
    <n v="2"/>
    <s v="High School"/>
    <s v="Average"/>
    <n v="7"/>
    <s v="Yes"/>
    <n v="63.5"/>
  </r>
  <r>
    <s v="S1717"/>
    <n v="20"/>
    <s v="Female"/>
    <x v="21"/>
    <n v="1.7"/>
    <n v="2.1"/>
    <s v="Yes"/>
    <n v="96.3"/>
    <n v="6.9"/>
    <s v="Good"/>
    <n v="1"/>
    <s v="Master"/>
    <s v="Average"/>
    <n v="4"/>
    <s v="Yes"/>
    <n v="66.3"/>
  </r>
  <r>
    <s v="S1718"/>
    <n v="24"/>
    <s v="Female"/>
    <x v="3"/>
    <n v="2.9"/>
    <n v="0.1"/>
    <s v="No"/>
    <n v="76.2"/>
    <n v="5.8"/>
    <s v="Poor"/>
    <n v="4"/>
    <s v="Bachelor"/>
    <s v="Good"/>
    <n v="6"/>
    <s v="No"/>
    <n v="49.9"/>
  </r>
  <r>
    <s v="S1719"/>
    <n v="20"/>
    <s v="Male"/>
    <x v="43"/>
    <n v="2.2999999999999998"/>
    <n v="1.6"/>
    <s v="Yes"/>
    <n v="76.900000000000006"/>
    <n v="8.6999999999999993"/>
    <s v="Fair"/>
    <n v="0"/>
    <s v="High School"/>
    <s v="Good"/>
    <n v="9"/>
    <s v="No"/>
    <n v="68.900000000000006"/>
  </r>
  <r>
    <s v="S1720"/>
    <n v="18"/>
    <s v="Female"/>
    <x v="19"/>
    <n v="0"/>
    <n v="2.1"/>
    <s v="Yes"/>
    <n v="95.1"/>
    <n v="5"/>
    <s v="Good"/>
    <n v="3"/>
    <s v="Bachelor"/>
    <s v="Average"/>
    <n v="5"/>
    <s v="No"/>
    <n v="94.2"/>
  </r>
  <r>
    <s v="S1721"/>
    <n v="19"/>
    <s v="Male"/>
    <x v="45"/>
    <n v="0"/>
    <n v="2"/>
    <s v="Yes"/>
    <n v="84.6"/>
    <n v="8.3000000000000007"/>
    <s v="Poor"/>
    <n v="3"/>
    <s v="High School"/>
    <s v="Good"/>
    <n v="8"/>
    <s v="No"/>
    <n v="100"/>
  </r>
  <r>
    <s v="S1722"/>
    <n v="20"/>
    <s v="Male"/>
    <x v="32"/>
    <n v="1.8"/>
    <n v="0"/>
    <s v="No"/>
    <n v="98.8"/>
    <n v="6.4"/>
    <s v="Good"/>
    <n v="3"/>
    <s v="Bachelor"/>
    <s v="Good"/>
    <n v="5"/>
    <s v="No"/>
    <n v="58.6"/>
  </r>
  <r>
    <s v="S1723"/>
    <n v="17"/>
    <s v="Female"/>
    <x v="23"/>
    <n v="3"/>
    <n v="0.8"/>
    <s v="No"/>
    <n v="78.3"/>
    <n v="6.9"/>
    <s v="Good"/>
    <n v="4"/>
    <s v="Bachelor"/>
    <s v="Average"/>
    <n v="2"/>
    <s v="No"/>
    <n v="53.2"/>
  </r>
  <r>
    <s v="S1724"/>
    <n v="17"/>
    <s v="Male"/>
    <x v="26"/>
    <n v="0"/>
    <n v="1.7"/>
    <s v="No"/>
    <n v="84.5"/>
    <n v="7.5"/>
    <s v="Poor"/>
    <n v="4"/>
    <s v="High School"/>
    <s v="Average"/>
    <n v="4"/>
    <s v="Yes"/>
    <n v="70.5"/>
  </r>
  <r>
    <s v="S1725"/>
    <n v="21"/>
    <s v="Female"/>
    <x v="11"/>
    <n v="1.9"/>
    <n v="2.4"/>
    <s v="No"/>
    <n v="75.8"/>
    <n v="5.7"/>
    <s v="Good"/>
    <n v="2"/>
    <s v="Bachelor"/>
    <s v="Average"/>
    <n v="2"/>
    <s v="No"/>
    <n v="64"/>
  </r>
  <r>
    <s v="S1726"/>
    <n v="19"/>
    <s v="Male"/>
    <x v="43"/>
    <n v="1.9"/>
    <n v="0"/>
    <s v="Yes"/>
    <n v="85.1"/>
    <n v="7.5"/>
    <s v="Fair"/>
    <n v="6"/>
    <s v="Bachelor"/>
    <s v="Poor"/>
    <n v="7"/>
    <s v="Yes"/>
    <n v="77.400000000000006"/>
  </r>
  <r>
    <s v="S1727"/>
    <n v="19"/>
    <s v="Male"/>
    <x v="38"/>
    <n v="4.2"/>
    <n v="1.6"/>
    <s v="No"/>
    <n v="70.2"/>
    <n v="3.3"/>
    <s v="Good"/>
    <n v="2"/>
    <s v="High School"/>
    <s v="Good"/>
    <n v="7"/>
    <s v="No"/>
    <n v="57.4"/>
  </r>
  <r>
    <s v="S1728"/>
    <n v="21"/>
    <s v="Other"/>
    <x v="61"/>
    <n v="2"/>
    <n v="2"/>
    <s v="No"/>
    <n v="80.099999999999994"/>
    <n v="5.6"/>
    <s v="Fair"/>
    <n v="2"/>
    <s v="None"/>
    <s v="Average"/>
    <n v="3"/>
    <s v="Yes"/>
    <n v="59.9"/>
  </r>
  <r>
    <s v="S1729"/>
    <n v="20"/>
    <s v="Male"/>
    <x v="26"/>
    <n v="3"/>
    <n v="2.7"/>
    <s v="No"/>
    <n v="70.599999999999994"/>
    <n v="5.4"/>
    <s v="Fair"/>
    <n v="5"/>
    <s v="High School"/>
    <s v="Good"/>
    <n v="7"/>
    <s v="No"/>
    <n v="66.7"/>
  </r>
  <r>
    <s v="S1730"/>
    <n v="19"/>
    <s v="Female"/>
    <x v="7"/>
    <n v="2.7"/>
    <n v="2.6"/>
    <s v="Yes"/>
    <n v="91.9"/>
    <n v="5"/>
    <s v="Good"/>
    <n v="3"/>
    <s v="Bachelor"/>
    <s v="Good"/>
    <n v="1"/>
    <s v="No"/>
    <n v="58.4"/>
  </r>
  <r>
    <s v="S1731"/>
    <n v="17"/>
    <s v="Male"/>
    <x v="26"/>
    <n v="0"/>
    <n v="2.4"/>
    <s v="No"/>
    <n v="92.2"/>
    <n v="6.2"/>
    <s v="Good"/>
    <n v="4"/>
    <s v="Master"/>
    <s v="Poor"/>
    <n v="1"/>
    <s v="No"/>
    <n v="63.6"/>
  </r>
  <r>
    <s v="S1732"/>
    <n v="17"/>
    <s v="Male"/>
    <x v="61"/>
    <n v="3.4"/>
    <n v="0.9"/>
    <s v="No"/>
    <n v="67.7"/>
    <n v="7"/>
    <s v="Poor"/>
    <n v="3"/>
    <s v="Master"/>
    <s v="Average"/>
    <n v="9"/>
    <s v="No"/>
    <n v="62.6"/>
  </r>
  <r>
    <s v="S1733"/>
    <n v="24"/>
    <s v="Male"/>
    <x v="39"/>
    <n v="2.8"/>
    <n v="0"/>
    <s v="No"/>
    <n v="98.3"/>
    <n v="7.3"/>
    <s v="Fair"/>
    <n v="2"/>
    <s v="Bachelor"/>
    <s v="Good"/>
    <n v="6"/>
    <s v="No"/>
    <n v="70.599999999999994"/>
  </r>
  <r>
    <s v="S1734"/>
    <n v="18"/>
    <s v="Female"/>
    <x v="13"/>
    <n v="3.1"/>
    <n v="1.4"/>
    <s v="No"/>
    <n v="100"/>
    <n v="6.8"/>
    <s v="Poor"/>
    <n v="4"/>
    <s v="Bachelor"/>
    <s v="Good"/>
    <n v="5"/>
    <s v="No"/>
    <n v="75.2"/>
  </r>
  <r>
    <s v="S1735"/>
    <n v="19"/>
    <s v="Male"/>
    <x v="28"/>
    <n v="7.2"/>
    <n v="2.9"/>
    <s v="Yes"/>
    <n v="85.5"/>
    <n v="5.7"/>
    <s v="Fair"/>
    <n v="1"/>
    <s v="High School"/>
    <s v="Good"/>
    <n v="6"/>
    <s v="No"/>
    <n v="50.1"/>
  </r>
  <r>
    <s v="S1736"/>
    <n v="20"/>
    <s v="Female"/>
    <x v="15"/>
    <n v="0"/>
    <n v="3.3"/>
    <s v="No"/>
    <n v="78.599999999999994"/>
    <n v="6.9"/>
    <s v="Fair"/>
    <n v="0"/>
    <s v="Bachelor"/>
    <s v="Average"/>
    <n v="6"/>
    <s v="No"/>
    <n v="72.8"/>
  </r>
  <r>
    <s v="S1737"/>
    <n v="21"/>
    <s v="Male"/>
    <x v="45"/>
    <n v="4.5999999999999996"/>
    <n v="2.6"/>
    <s v="Yes"/>
    <n v="100"/>
    <n v="6.6"/>
    <s v="Fair"/>
    <n v="0"/>
    <s v="High School"/>
    <s v="Average"/>
    <n v="1"/>
    <s v="Yes"/>
    <n v="72.7"/>
  </r>
  <r>
    <s v="S1738"/>
    <n v="21"/>
    <s v="Other"/>
    <x v="7"/>
    <n v="2.2000000000000002"/>
    <n v="2.2999999999999998"/>
    <s v="No"/>
    <n v="71.8"/>
    <n v="7.6"/>
    <s v="Fair"/>
    <n v="2"/>
    <s v="High School"/>
    <s v="Good"/>
    <n v="5"/>
    <s v="Yes"/>
    <n v="76"/>
  </r>
  <r>
    <s v="S1739"/>
    <n v="20"/>
    <s v="Male"/>
    <x v="15"/>
    <n v="2.8"/>
    <n v="2.2000000000000002"/>
    <s v="No"/>
    <n v="85.2"/>
    <n v="7.4"/>
    <s v="Poor"/>
    <n v="6"/>
    <s v="Bachelor"/>
    <s v="Good"/>
    <n v="9"/>
    <s v="Yes"/>
    <n v="74.099999999999994"/>
  </r>
  <r>
    <s v="S1740"/>
    <n v="23"/>
    <s v="Female"/>
    <x v="37"/>
    <n v="2.4"/>
    <n v="1.2"/>
    <s v="Yes"/>
    <n v="86.8"/>
    <n v="6.5"/>
    <s v="Poor"/>
    <n v="3"/>
    <s v="None"/>
    <s v="Average"/>
    <n v="4"/>
    <s v="Yes"/>
    <n v="79"/>
  </r>
  <r>
    <s v="S1741"/>
    <n v="22"/>
    <s v="Female"/>
    <x v="52"/>
    <n v="2"/>
    <n v="1.7"/>
    <s v="No"/>
    <n v="98.5"/>
    <n v="5.4"/>
    <s v="Poor"/>
    <n v="1"/>
    <s v="Bachelor"/>
    <s v="Good"/>
    <n v="3"/>
    <s v="No"/>
    <n v="51.3"/>
  </r>
  <r>
    <s v="S1742"/>
    <n v="18"/>
    <s v="Female"/>
    <x v="48"/>
    <n v="1.8"/>
    <n v="3.6"/>
    <s v="No"/>
    <n v="88.6"/>
    <n v="5.7"/>
    <s v="Fair"/>
    <n v="4"/>
    <s v="Bachelor"/>
    <s v="Average"/>
    <n v="1"/>
    <s v="Yes"/>
    <n v="71"/>
  </r>
  <r>
    <s v="S1743"/>
    <n v="21"/>
    <s v="Female"/>
    <x v="38"/>
    <n v="2.9"/>
    <n v="0.8"/>
    <s v="Yes"/>
    <n v="80"/>
    <n v="5.8"/>
    <s v="Good"/>
    <n v="6"/>
    <s v="High School"/>
    <s v="Good"/>
    <n v="2"/>
    <s v="Yes"/>
    <n v="76.400000000000006"/>
  </r>
  <r>
    <s v="S1744"/>
    <n v="19"/>
    <s v="Female"/>
    <x v="39"/>
    <n v="0.7"/>
    <n v="3.6"/>
    <s v="No"/>
    <n v="75.5"/>
    <n v="6.1"/>
    <s v="Poor"/>
    <n v="3"/>
    <s v="High School"/>
    <s v="Good"/>
    <n v="3"/>
    <s v="Yes"/>
    <n v="52.6"/>
  </r>
  <r>
    <s v="S1745"/>
    <n v="18"/>
    <s v="Female"/>
    <x v="25"/>
    <n v="3.4"/>
    <n v="1.4"/>
    <s v="No"/>
    <n v="81.599999999999994"/>
    <n v="6.8"/>
    <s v="Good"/>
    <n v="2"/>
    <s v="Master"/>
    <s v="Average"/>
    <n v="4"/>
    <s v="No"/>
    <n v="74"/>
  </r>
  <r>
    <s v="S1746"/>
    <n v="19"/>
    <s v="Male"/>
    <x v="20"/>
    <n v="2"/>
    <n v="3.3"/>
    <s v="No"/>
    <n v="74.900000000000006"/>
    <n v="7.4"/>
    <s v="Good"/>
    <n v="3"/>
    <s v="Bachelor"/>
    <s v="Good"/>
    <n v="7"/>
    <s v="No"/>
    <n v="42.6"/>
  </r>
  <r>
    <s v="S1747"/>
    <n v="23"/>
    <s v="Male"/>
    <x v="17"/>
    <n v="1.1000000000000001"/>
    <n v="0.3"/>
    <s v="No"/>
    <n v="85.5"/>
    <n v="6.4"/>
    <s v="Good"/>
    <n v="2"/>
    <s v="High School"/>
    <s v="Average"/>
    <n v="6"/>
    <s v="No"/>
    <n v="49.8"/>
  </r>
  <r>
    <s v="S1748"/>
    <n v="17"/>
    <s v="Female"/>
    <x v="36"/>
    <n v="2"/>
    <n v="2.4"/>
    <s v="No"/>
    <n v="79.400000000000006"/>
    <n v="6.5"/>
    <s v="Good"/>
    <n v="5"/>
    <s v="High School"/>
    <s v="Average"/>
    <n v="8"/>
    <s v="No"/>
    <n v="45.7"/>
  </r>
  <r>
    <s v="S1749"/>
    <n v="18"/>
    <s v="Female"/>
    <x v="12"/>
    <n v="4"/>
    <n v="1"/>
    <s v="No"/>
    <n v="70.099999999999994"/>
    <n v="6.7"/>
    <s v="Good"/>
    <n v="0"/>
    <s v="Bachelor"/>
    <s v="Poor"/>
    <n v="9"/>
    <s v="Yes"/>
    <n v="77.2"/>
  </r>
  <r>
    <s v="S1750"/>
    <n v="24"/>
    <s v="Female"/>
    <x v="31"/>
    <n v="1.9"/>
    <n v="0.2"/>
    <s v="No"/>
    <n v="97.6"/>
    <n v="5.9"/>
    <s v="Poor"/>
    <n v="6"/>
    <s v="Bachelor"/>
    <s v="Poor"/>
    <n v="6"/>
    <s v="No"/>
    <n v="98.5"/>
  </r>
  <r>
    <s v="S1751"/>
    <n v="21"/>
    <s v="Female"/>
    <x v="40"/>
    <n v="2.9"/>
    <n v="2"/>
    <s v="No"/>
    <n v="80"/>
    <n v="5.4"/>
    <s v="Fair"/>
    <n v="0"/>
    <s v="High School"/>
    <s v="Average"/>
    <n v="7"/>
    <s v="No"/>
    <n v="96.2"/>
  </r>
  <r>
    <s v="S1752"/>
    <n v="18"/>
    <s v="Male"/>
    <x v="37"/>
    <n v="1.6"/>
    <n v="2.9"/>
    <s v="Yes"/>
    <n v="72.3"/>
    <n v="4.4000000000000004"/>
    <s v="Good"/>
    <n v="3"/>
    <s v="High School"/>
    <s v="Good"/>
    <n v="4"/>
    <s v="Yes"/>
    <n v="71.3"/>
  </r>
  <r>
    <s v="S1753"/>
    <n v="18"/>
    <s v="Male"/>
    <x v="7"/>
    <n v="3.4"/>
    <n v="0.9"/>
    <s v="No"/>
    <n v="83.3"/>
    <n v="5.7"/>
    <s v="Fair"/>
    <n v="1"/>
    <s v="Master"/>
    <s v="Good"/>
    <n v="2"/>
    <s v="No"/>
    <n v="59.2"/>
  </r>
  <r>
    <s v="S1754"/>
    <n v="18"/>
    <s v="Female"/>
    <x v="60"/>
    <n v="3.3"/>
    <n v="0.2"/>
    <s v="No"/>
    <n v="85.7"/>
    <n v="7.1"/>
    <s v="Good"/>
    <n v="4"/>
    <s v="Bachelor"/>
    <s v="Poor"/>
    <n v="9"/>
    <s v="No"/>
    <n v="51.8"/>
  </r>
  <r>
    <s v="S1755"/>
    <n v="22"/>
    <s v="Male"/>
    <x v="41"/>
    <n v="4.7"/>
    <n v="1.7"/>
    <s v="Yes"/>
    <n v="67.5"/>
    <n v="5.7"/>
    <s v="Poor"/>
    <n v="2"/>
    <s v="Master"/>
    <s v="Good"/>
    <n v="9"/>
    <s v="No"/>
    <n v="59.3"/>
  </r>
  <r>
    <s v="S1756"/>
    <n v="18"/>
    <s v="Male"/>
    <x v="43"/>
    <n v="2.2999999999999998"/>
    <n v="1.7"/>
    <s v="No"/>
    <n v="88.3"/>
    <n v="6.2"/>
    <s v="Good"/>
    <n v="4"/>
    <s v="Bachelor"/>
    <s v="Good"/>
    <n v="4"/>
    <s v="No"/>
    <n v="58.5"/>
  </r>
  <r>
    <s v="S1757"/>
    <n v="19"/>
    <s v="Female"/>
    <x v="23"/>
    <n v="3.3"/>
    <n v="2.4"/>
    <s v="No"/>
    <n v="74.5"/>
    <n v="7.1"/>
    <s v="Fair"/>
    <n v="0"/>
    <s v="Master"/>
    <s v="Good"/>
    <n v="3"/>
    <s v="Yes"/>
    <n v="44.5"/>
  </r>
  <r>
    <s v="S1758"/>
    <n v="17"/>
    <s v="Male"/>
    <x v="21"/>
    <n v="2.6"/>
    <n v="2.8"/>
    <s v="No"/>
    <n v="100"/>
    <n v="7.1"/>
    <s v="Fair"/>
    <n v="1"/>
    <s v="High School"/>
    <s v="Good"/>
    <n v="10"/>
    <s v="Yes"/>
    <n v="75.400000000000006"/>
  </r>
  <r>
    <s v="S1759"/>
    <n v="23"/>
    <s v="Female"/>
    <x v="61"/>
    <n v="4.0999999999999996"/>
    <n v="1.7"/>
    <s v="Yes"/>
    <n v="90.2"/>
    <n v="5.2"/>
    <s v="Fair"/>
    <n v="1"/>
    <s v="Bachelor"/>
    <s v="Average"/>
    <n v="6"/>
    <s v="Yes"/>
    <n v="54.9"/>
  </r>
  <r>
    <s v="S1760"/>
    <n v="20"/>
    <s v="Male"/>
    <x v="47"/>
    <n v="1.6"/>
    <n v="3.8"/>
    <s v="Yes"/>
    <n v="81"/>
    <n v="7.7"/>
    <s v="Good"/>
    <n v="4"/>
    <s v="None"/>
    <s v="Average"/>
    <n v="3"/>
    <s v="Yes"/>
    <n v="30.2"/>
  </r>
  <r>
    <s v="S1761"/>
    <n v="18"/>
    <s v="Female"/>
    <x v="10"/>
    <n v="3.4"/>
    <n v="2"/>
    <s v="No"/>
    <n v="77.5"/>
    <n v="7.9"/>
    <s v="Good"/>
    <n v="0"/>
    <s v="Bachelor"/>
    <s v="Good"/>
    <n v="1"/>
    <s v="Yes"/>
    <n v="71.8"/>
  </r>
  <r>
    <s v="S1762"/>
    <n v="21"/>
    <s v="Male"/>
    <x v="51"/>
    <n v="2.2999999999999998"/>
    <n v="1.4"/>
    <s v="No"/>
    <n v="84"/>
    <n v="5.0999999999999996"/>
    <s v="Fair"/>
    <n v="4"/>
    <s v="High School"/>
    <s v="Poor"/>
    <n v="4"/>
    <s v="No"/>
    <n v="51.8"/>
  </r>
  <r>
    <s v="S1763"/>
    <n v="18"/>
    <s v="Male"/>
    <x v="11"/>
    <n v="2.4"/>
    <n v="0"/>
    <s v="Yes"/>
    <n v="91.1"/>
    <n v="5.5"/>
    <s v="Good"/>
    <n v="3"/>
    <s v="High School"/>
    <s v="Poor"/>
    <n v="1"/>
    <s v="Yes"/>
    <n v="59.5"/>
  </r>
  <r>
    <s v="S1764"/>
    <n v="21"/>
    <s v="Male"/>
    <x v="65"/>
    <n v="2.6"/>
    <n v="1.5"/>
    <s v="No"/>
    <n v="84.7"/>
    <n v="7.9"/>
    <s v="Fair"/>
    <n v="1"/>
    <s v="Master"/>
    <s v="Poor"/>
    <n v="2"/>
    <s v="No"/>
    <n v="96.6"/>
  </r>
  <r>
    <s v="S1765"/>
    <n v="19"/>
    <s v="Male"/>
    <x v="49"/>
    <n v="2.8"/>
    <n v="1.4"/>
    <s v="Yes"/>
    <n v="82.8"/>
    <n v="6.3"/>
    <s v="Poor"/>
    <n v="1"/>
    <s v="Master"/>
    <s v="Average"/>
    <n v="3"/>
    <s v="No"/>
    <n v="44.1"/>
  </r>
  <r>
    <s v="S1766"/>
    <n v="21"/>
    <s v="Male"/>
    <x v="0"/>
    <n v="2.4"/>
    <n v="2.9"/>
    <s v="No"/>
    <n v="85.6"/>
    <n v="3.8"/>
    <s v="Poor"/>
    <n v="3"/>
    <s v="None"/>
    <s v="Average"/>
    <n v="8"/>
    <s v="No"/>
    <n v="30.5"/>
  </r>
  <r>
    <s v="S1767"/>
    <n v="24"/>
    <s v="Male"/>
    <x v="15"/>
    <n v="2.8"/>
    <n v="2.2999999999999998"/>
    <s v="No"/>
    <n v="79"/>
    <n v="4.8"/>
    <s v="Poor"/>
    <n v="0"/>
    <s v="Bachelor"/>
    <s v="Average"/>
    <n v="10"/>
    <s v="No"/>
    <n v="63.7"/>
  </r>
  <r>
    <s v="S1768"/>
    <n v="20"/>
    <s v="Female"/>
    <x v="69"/>
    <n v="4.4000000000000004"/>
    <n v="0.5"/>
    <s v="No"/>
    <n v="81.599999999999994"/>
    <n v="6.2"/>
    <s v="Fair"/>
    <n v="1"/>
    <s v="High School"/>
    <s v="Poor"/>
    <n v="4"/>
    <s v="No"/>
    <n v="74"/>
  </r>
  <r>
    <s v="S1769"/>
    <n v="17"/>
    <s v="Male"/>
    <x v="71"/>
    <n v="3.7"/>
    <n v="2"/>
    <s v="No"/>
    <n v="64.099999999999994"/>
    <n v="5.0999999999999996"/>
    <s v="Fair"/>
    <n v="6"/>
    <s v="High School"/>
    <s v="Good"/>
    <n v="4"/>
    <s v="No"/>
    <n v="98.8"/>
  </r>
  <r>
    <s v="S1770"/>
    <n v="21"/>
    <s v="Female"/>
    <x v="36"/>
    <n v="3.5"/>
    <n v="2.5"/>
    <s v="No"/>
    <n v="94.7"/>
    <n v="6"/>
    <s v="Good"/>
    <n v="5"/>
    <s v="Bachelor"/>
    <s v="Good"/>
    <n v="10"/>
    <s v="No"/>
    <n v="53"/>
  </r>
  <r>
    <s v="S1771"/>
    <n v="21"/>
    <s v="Female"/>
    <x v="25"/>
    <n v="2"/>
    <n v="3.5"/>
    <s v="No"/>
    <n v="88"/>
    <n v="6.5"/>
    <s v="Good"/>
    <n v="5"/>
    <s v="High School"/>
    <s v="Average"/>
    <n v="9"/>
    <s v="No"/>
    <n v="84.6"/>
  </r>
  <r>
    <s v="S1772"/>
    <n v="17"/>
    <s v="Female"/>
    <x v="61"/>
    <n v="1.4"/>
    <n v="2.8"/>
    <s v="No"/>
    <n v="77.3"/>
    <n v="8.3000000000000007"/>
    <s v="Poor"/>
    <n v="5"/>
    <s v="Master"/>
    <s v="Poor"/>
    <n v="7"/>
    <s v="No"/>
    <n v="73"/>
  </r>
  <r>
    <s v="S1773"/>
    <n v="20"/>
    <s v="Male"/>
    <x v="39"/>
    <n v="3.6"/>
    <n v="2.6"/>
    <s v="No"/>
    <n v="100"/>
    <n v="6.2"/>
    <s v="Fair"/>
    <n v="2"/>
    <s v="High School"/>
    <s v="Poor"/>
    <n v="2"/>
    <s v="Yes"/>
    <n v="57.1"/>
  </r>
  <r>
    <s v="S1774"/>
    <n v="18"/>
    <s v="Female"/>
    <x v="73"/>
    <n v="3.6"/>
    <n v="1.9"/>
    <s v="Yes"/>
    <n v="85.9"/>
    <n v="7.8"/>
    <s v="Fair"/>
    <n v="6"/>
    <s v="Bachelor"/>
    <s v="Average"/>
    <n v="3"/>
    <s v="No"/>
    <n v="100"/>
  </r>
  <r>
    <s v="S1775"/>
    <n v="21"/>
    <s v="Male"/>
    <x v="46"/>
    <n v="4.3"/>
    <n v="2.2000000000000002"/>
    <s v="No"/>
    <n v="74.599999999999994"/>
    <n v="8.1999999999999993"/>
    <s v="Fair"/>
    <n v="2"/>
    <s v="Bachelor"/>
    <s v="Average"/>
    <n v="4"/>
    <s v="No"/>
    <n v="36.200000000000003"/>
  </r>
  <r>
    <s v="S1776"/>
    <n v="17"/>
    <s v="Male"/>
    <x v="11"/>
    <n v="1.8"/>
    <n v="3.2"/>
    <s v="No"/>
    <n v="93.6"/>
    <n v="8.1999999999999993"/>
    <s v="Poor"/>
    <n v="0"/>
    <s v="High School"/>
    <s v="Average"/>
    <n v="4"/>
    <s v="No"/>
    <n v="65.599999999999994"/>
  </r>
  <r>
    <s v="S1777"/>
    <n v="24"/>
    <s v="Other"/>
    <x v="25"/>
    <n v="2.2000000000000002"/>
    <n v="0.3"/>
    <s v="Yes"/>
    <n v="89"/>
    <n v="6.8"/>
    <s v="Poor"/>
    <n v="3"/>
    <s v="High School"/>
    <s v="Good"/>
    <n v="10"/>
    <s v="Yes"/>
    <n v="87.5"/>
  </r>
  <r>
    <s v="S1778"/>
    <n v="24"/>
    <s v="Male"/>
    <x v="50"/>
    <n v="0.5"/>
    <n v="1.4"/>
    <s v="No"/>
    <n v="88.9"/>
    <n v="4.0999999999999996"/>
    <s v="Good"/>
    <n v="4"/>
    <s v="Bachelor"/>
    <s v="Average"/>
    <n v="8"/>
    <s v="No"/>
    <n v="100"/>
  </r>
  <r>
    <s v="S1779"/>
    <n v="19"/>
    <s v="Female"/>
    <x v="29"/>
    <n v="2"/>
    <n v="1"/>
    <s v="Yes"/>
    <n v="80.7"/>
    <n v="7.1"/>
    <s v="Good"/>
    <n v="6"/>
    <s v="Bachelor"/>
    <s v="Average"/>
    <n v="10"/>
    <s v="No"/>
    <n v="85.6"/>
  </r>
  <r>
    <s v="S1780"/>
    <n v="17"/>
    <s v="Female"/>
    <x v="24"/>
    <n v="3.7"/>
    <n v="2.2000000000000002"/>
    <s v="No"/>
    <n v="89.5"/>
    <n v="7.8"/>
    <s v="Poor"/>
    <n v="0"/>
    <s v="High School"/>
    <s v="Average"/>
    <n v="10"/>
    <s v="Yes"/>
    <n v="89.4"/>
  </r>
  <r>
    <s v="S1781"/>
    <n v="19"/>
    <s v="Female"/>
    <x v="28"/>
    <n v="1.9"/>
    <n v="3.2"/>
    <s v="No"/>
    <n v="82.4"/>
    <n v="6.4"/>
    <s v="Fair"/>
    <n v="4"/>
    <s v="Bachelor"/>
    <s v="Good"/>
    <n v="6"/>
    <s v="No"/>
    <n v="66.900000000000006"/>
  </r>
  <r>
    <s v="S1782"/>
    <n v="24"/>
    <s v="Female"/>
    <x v="11"/>
    <n v="3.3"/>
    <n v="1.1000000000000001"/>
    <s v="Yes"/>
    <n v="90.6"/>
    <n v="8.6"/>
    <s v="Fair"/>
    <n v="0"/>
    <s v="None"/>
    <s v="Good"/>
    <n v="3"/>
    <s v="No"/>
    <n v="56"/>
  </r>
  <r>
    <s v="S1783"/>
    <n v="20"/>
    <s v="Male"/>
    <x v="52"/>
    <n v="2.2999999999999998"/>
    <n v="0"/>
    <s v="No"/>
    <n v="66"/>
    <n v="7.5"/>
    <s v="Good"/>
    <n v="2"/>
    <s v="High School"/>
    <s v="Good"/>
    <n v="9"/>
    <s v="No"/>
    <n v="77.900000000000006"/>
  </r>
  <r>
    <s v="S1784"/>
    <n v="18"/>
    <s v="Male"/>
    <x v="8"/>
    <n v="2.9"/>
    <n v="1.3"/>
    <s v="No"/>
    <n v="80.7"/>
    <n v="7.2"/>
    <s v="Fair"/>
    <n v="5"/>
    <s v="High School"/>
    <s v="Good"/>
    <n v="10"/>
    <s v="No"/>
    <n v="91.3"/>
  </r>
  <r>
    <s v="S1785"/>
    <n v="17"/>
    <s v="Female"/>
    <x v="28"/>
    <n v="1.1000000000000001"/>
    <n v="2.8"/>
    <s v="No"/>
    <n v="100"/>
    <n v="7.8"/>
    <s v="Poor"/>
    <n v="3"/>
    <s v="None"/>
    <s v="Average"/>
    <n v="8"/>
    <s v="No"/>
    <n v="68.400000000000006"/>
  </r>
  <r>
    <s v="S1786"/>
    <n v="23"/>
    <s v="Male"/>
    <x v="38"/>
    <n v="2.6"/>
    <n v="2.4"/>
    <s v="No"/>
    <n v="77.3"/>
    <n v="6.9"/>
    <s v="Good"/>
    <n v="2"/>
    <s v="Bachelor"/>
    <s v="Average"/>
    <n v="9"/>
    <s v="No"/>
    <n v="85.3"/>
  </r>
  <r>
    <s v="S1787"/>
    <n v="24"/>
    <s v="Male"/>
    <x v="26"/>
    <n v="0"/>
    <n v="2.2999999999999998"/>
    <s v="No"/>
    <n v="79"/>
    <n v="3.5"/>
    <s v="Fair"/>
    <n v="3"/>
    <s v="Bachelor"/>
    <s v="Good"/>
    <n v="5"/>
    <s v="Yes"/>
    <n v="64.400000000000006"/>
  </r>
  <r>
    <s v="S1788"/>
    <n v="24"/>
    <s v="Male"/>
    <x v="69"/>
    <n v="2.2999999999999998"/>
    <n v="1.5"/>
    <s v="No"/>
    <n v="80.5"/>
    <n v="5.9"/>
    <s v="Fair"/>
    <n v="6"/>
    <s v="Master"/>
    <s v="Poor"/>
    <n v="3"/>
    <s v="No"/>
    <n v="82.8"/>
  </r>
  <r>
    <s v="S1789"/>
    <n v="23"/>
    <s v="Male"/>
    <x v="13"/>
    <n v="0.5"/>
    <n v="0.4"/>
    <s v="No"/>
    <n v="72.900000000000006"/>
    <n v="7.9"/>
    <s v="Fair"/>
    <n v="4"/>
    <s v="Bachelor"/>
    <s v="Good"/>
    <n v="4"/>
    <s v="No"/>
    <n v="78"/>
  </r>
  <r>
    <s v="S1790"/>
    <n v="22"/>
    <s v="Male"/>
    <x v="60"/>
    <n v="3.9"/>
    <n v="2.4"/>
    <s v="No"/>
    <n v="62.9"/>
    <n v="5.5"/>
    <s v="Fair"/>
    <n v="0"/>
    <s v="Master"/>
    <s v="Good"/>
    <n v="5"/>
    <s v="No"/>
    <n v="31.5"/>
  </r>
  <r>
    <s v="S1791"/>
    <n v="24"/>
    <s v="Male"/>
    <x v="33"/>
    <n v="3.4"/>
    <n v="0.9"/>
    <s v="No"/>
    <n v="82.7"/>
    <n v="6.2"/>
    <s v="Fair"/>
    <n v="1"/>
    <s v="Bachelor"/>
    <s v="Good"/>
    <n v="9"/>
    <s v="No"/>
    <n v="92.3"/>
  </r>
  <r>
    <s v="S1792"/>
    <n v="21"/>
    <s v="Female"/>
    <x v="49"/>
    <n v="3.1"/>
    <n v="4.2"/>
    <s v="No"/>
    <n v="86.4"/>
    <n v="5.2"/>
    <s v="Fair"/>
    <n v="1"/>
    <s v="Bachelor"/>
    <s v="Poor"/>
    <n v="9"/>
    <s v="Yes"/>
    <n v="50.1"/>
  </r>
  <r>
    <s v="S1793"/>
    <n v="20"/>
    <s v="Female"/>
    <x v="30"/>
    <n v="4.3"/>
    <n v="2.4"/>
    <s v="No"/>
    <n v="84.5"/>
    <n v="8.6"/>
    <s v="Fair"/>
    <n v="3"/>
    <s v="Master"/>
    <s v="Good"/>
    <n v="3"/>
    <s v="No"/>
    <n v="49.4"/>
  </r>
  <r>
    <s v="S1794"/>
    <n v="17"/>
    <s v="Female"/>
    <x v="23"/>
    <n v="1.4"/>
    <n v="1.2"/>
    <s v="No"/>
    <n v="83.6"/>
    <n v="8.5"/>
    <s v="Poor"/>
    <n v="5"/>
    <s v="Bachelor"/>
    <s v="Average"/>
    <n v="7"/>
    <s v="No"/>
    <n v="80.3"/>
  </r>
  <r>
    <s v="S1795"/>
    <n v="23"/>
    <s v="Male"/>
    <x v="6"/>
    <n v="4.5999999999999996"/>
    <n v="1.1000000000000001"/>
    <s v="No"/>
    <n v="85.4"/>
    <n v="5.4"/>
    <s v="Good"/>
    <n v="5"/>
    <s v="None"/>
    <s v="Poor"/>
    <n v="6"/>
    <s v="Yes"/>
    <n v="89.7"/>
  </r>
  <r>
    <s v="S1796"/>
    <n v="21"/>
    <s v="Male"/>
    <x v="55"/>
    <n v="3.6"/>
    <n v="1.7"/>
    <s v="No"/>
    <n v="95.2"/>
    <n v="6.7"/>
    <s v="Poor"/>
    <n v="3"/>
    <s v="Bachelor"/>
    <s v="Average"/>
    <n v="4"/>
    <s v="Yes"/>
    <n v="33.6"/>
  </r>
  <r>
    <s v="S1797"/>
    <n v="23"/>
    <s v="Male"/>
    <x v="74"/>
    <n v="2.2000000000000002"/>
    <n v="1.5"/>
    <s v="No"/>
    <n v="83.1"/>
    <n v="5.7"/>
    <s v="Poor"/>
    <n v="2"/>
    <s v="Master"/>
    <s v="Good"/>
    <n v="5"/>
    <s v="Yes"/>
    <n v="100"/>
  </r>
  <r>
    <s v="S1798"/>
    <n v="17"/>
    <s v="Female"/>
    <x v="50"/>
    <n v="3.9"/>
    <n v="3"/>
    <s v="No"/>
    <n v="79.3"/>
    <n v="7.2"/>
    <s v="Good"/>
    <n v="1"/>
    <s v="Bachelor"/>
    <s v="Average"/>
    <n v="10"/>
    <s v="No"/>
    <n v="90.6"/>
  </r>
  <r>
    <s v="S1799"/>
    <n v="19"/>
    <s v="Female"/>
    <x v="18"/>
    <n v="1.2"/>
    <n v="2"/>
    <s v="No"/>
    <n v="82.2"/>
    <n v="7.1"/>
    <s v="Good"/>
    <n v="2"/>
    <s v="Bachelor"/>
    <s v="Average"/>
    <n v="2"/>
    <s v="Yes"/>
    <n v="66.3"/>
  </r>
  <r>
    <s v="S1800"/>
    <n v="17"/>
    <s v="Male"/>
    <x v="13"/>
    <n v="1.5"/>
    <n v="1"/>
    <s v="No"/>
    <n v="90.8"/>
    <n v="7.5"/>
    <s v="Good"/>
    <n v="4"/>
    <s v="Bachelor"/>
    <s v="Poor"/>
    <n v="7"/>
    <s v="Yes"/>
    <n v="86.1"/>
  </r>
  <r>
    <s v="S1801"/>
    <n v="22"/>
    <s v="Female"/>
    <x v="11"/>
    <n v="1.8"/>
    <n v="3.9"/>
    <s v="No"/>
    <n v="99.1"/>
    <n v="6.9"/>
    <s v="Fair"/>
    <n v="1"/>
    <s v="Master"/>
    <s v="Good"/>
    <n v="4"/>
    <s v="No"/>
    <n v="65.5"/>
  </r>
  <r>
    <s v="S1802"/>
    <n v="17"/>
    <s v="Male"/>
    <x v="7"/>
    <n v="1.9"/>
    <n v="1.9"/>
    <s v="No"/>
    <n v="78.7"/>
    <n v="10"/>
    <s v="Fair"/>
    <n v="4"/>
    <s v="None"/>
    <s v="Good"/>
    <n v="2"/>
    <s v="No"/>
    <n v="82.9"/>
  </r>
  <r>
    <s v="S1803"/>
    <n v="17"/>
    <s v="Female"/>
    <x v="37"/>
    <n v="1.2"/>
    <n v="2.6"/>
    <s v="No"/>
    <n v="86"/>
    <n v="5.3"/>
    <s v="Good"/>
    <n v="0"/>
    <s v="Bachelor"/>
    <s v="Good"/>
    <n v="6"/>
    <s v="Yes"/>
    <n v="76.3"/>
  </r>
  <r>
    <s v="S1804"/>
    <n v="22"/>
    <s v="Female"/>
    <x v="7"/>
    <n v="4"/>
    <n v="1.1000000000000001"/>
    <s v="Yes"/>
    <n v="88.4"/>
    <n v="4.4000000000000004"/>
    <s v="Good"/>
    <n v="2"/>
    <s v="High School"/>
    <s v="Average"/>
    <n v="2"/>
    <s v="Yes"/>
    <n v="59"/>
  </r>
  <r>
    <s v="S1805"/>
    <n v="20"/>
    <s v="Female"/>
    <x v="29"/>
    <n v="2.2000000000000002"/>
    <n v="2.2000000000000002"/>
    <s v="No"/>
    <n v="75.099999999999994"/>
    <n v="6"/>
    <s v="Fair"/>
    <n v="3"/>
    <s v="Bachelor"/>
    <s v="Average"/>
    <n v="10"/>
    <s v="Yes"/>
    <n v="76.099999999999994"/>
  </r>
  <r>
    <s v="S1806"/>
    <n v="24"/>
    <s v="Female"/>
    <x v="21"/>
    <n v="2.9"/>
    <n v="2.1"/>
    <s v="No"/>
    <n v="85.2"/>
    <n v="4.5999999999999996"/>
    <s v="Good"/>
    <n v="1"/>
    <s v="Bachelor"/>
    <s v="Good"/>
    <n v="2"/>
    <s v="Yes"/>
    <n v="40.299999999999997"/>
  </r>
  <r>
    <s v="S1807"/>
    <n v="17"/>
    <s v="Female"/>
    <x v="39"/>
    <n v="1.8"/>
    <n v="0"/>
    <s v="No"/>
    <n v="70.3"/>
    <n v="4.7"/>
    <s v="Poor"/>
    <n v="2"/>
    <s v="High School"/>
    <s v="Average"/>
    <n v="7"/>
    <s v="Yes"/>
    <n v="65.2"/>
  </r>
  <r>
    <s v="S1808"/>
    <n v="22"/>
    <s v="Male"/>
    <x v="21"/>
    <n v="0.3"/>
    <n v="4"/>
    <s v="Yes"/>
    <n v="67.3"/>
    <n v="5.3"/>
    <s v="Good"/>
    <n v="3"/>
    <s v="High School"/>
    <s v="Good"/>
    <n v="1"/>
    <s v="No"/>
    <n v="43.9"/>
  </r>
  <r>
    <s v="S1809"/>
    <n v="21"/>
    <s v="Female"/>
    <x v="69"/>
    <n v="2.8"/>
    <n v="3.2"/>
    <s v="No"/>
    <n v="88.7"/>
    <n v="5.4"/>
    <s v="Good"/>
    <n v="0"/>
    <s v="Bachelor"/>
    <s v="Good"/>
    <n v="7"/>
    <s v="Yes"/>
    <n v="89.5"/>
  </r>
  <r>
    <s v="S1810"/>
    <n v="19"/>
    <s v="Male"/>
    <x v="8"/>
    <n v="0.2"/>
    <n v="1.4"/>
    <s v="No"/>
    <n v="81.2"/>
    <n v="5.4"/>
    <s v="Good"/>
    <n v="1"/>
    <s v="High School"/>
    <s v="Average"/>
    <n v="10"/>
    <s v="No"/>
    <n v="80.7"/>
  </r>
  <r>
    <s v="S1811"/>
    <n v="19"/>
    <s v="Female"/>
    <x v="0"/>
    <n v="2.4"/>
    <n v="0.6"/>
    <s v="Yes"/>
    <n v="87"/>
    <n v="7.1"/>
    <s v="Good"/>
    <n v="4"/>
    <s v="High School"/>
    <s v="Average"/>
    <n v="5"/>
    <s v="No"/>
    <n v="53"/>
  </r>
  <r>
    <s v="S1812"/>
    <n v="17"/>
    <s v="Female"/>
    <x v="37"/>
    <n v="0.9"/>
    <n v="2.2000000000000002"/>
    <s v="No"/>
    <n v="84.8"/>
    <n v="5.9"/>
    <s v="Good"/>
    <n v="0"/>
    <s v="Bachelor"/>
    <s v="Good"/>
    <n v="1"/>
    <s v="No"/>
    <n v="70.599999999999994"/>
  </r>
  <r>
    <s v="S1813"/>
    <n v="20"/>
    <s v="Female"/>
    <x v="18"/>
    <n v="4.9000000000000004"/>
    <n v="1.9"/>
    <s v="No"/>
    <n v="75.2"/>
    <n v="6.3"/>
    <s v="Poor"/>
    <n v="5"/>
    <s v="High School"/>
    <s v="Average"/>
    <n v="6"/>
    <s v="No"/>
    <n v="65.5"/>
  </r>
  <r>
    <s v="S1814"/>
    <n v="20"/>
    <s v="Male"/>
    <x v="26"/>
    <n v="3.6"/>
    <n v="2.2000000000000002"/>
    <s v="No"/>
    <n v="84.5"/>
    <n v="7.6"/>
    <s v="Fair"/>
    <n v="3"/>
    <s v="High School"/>
    <s v="Average"/>
    <n v="7"/>
    <s v="No"/>
    <n v="75.099999999999994"/>
  </r>
  <r>
    <s v="S1815"/>
    <n v="21"/>
    <s v="Female"/>
    <x v="28"/>
    <n v="2.6"/>
    <n v="2"/>
    <s v="No"/>
    <n v="72.7"/>
    <n v="5.6"/>
    <s v="Poor"/>
    <n v="1"/>
    <s v="Master"/>
    <s v="Good"/>
    <n v="1"/>
    <s v="No"/>
    <n v="43.5"/>
  </r>
  <r>
    <s v="S1816"/>
    <n v="17"/>
    <s v="Female"/>
    <x v="69"/>
    <n v="4"/>
    <n v="2.4"/>
    <s v="No"/>
    <n v="98.9"/>
    <n v="6.2"/>
    <s v="Fair"/>
    <n v="1"/>
    <s v="High School"/>
    <s v="Average"/>
    <n v="9"/>
    <s v="No"/>
    <n v="80.599999999999994"/>
  </r>
  <r>
    <s v="S1817"/>
    <n v="19"/>
    <s v="Female"/>
    <x v="19"/>
    <n v="1.5"/>
    <n v="3.4"/>
    <s v="No"/>
    <n v="71.400000000000006"/>
    <n v="6.9"/>
    <s v="Good"/>
    <n v="6"/>
    <s v="High School"/>
    <s v="Good"/>
    <n v="7"/>
    <s v="Yes"/>
    <n v="88.2"/>
  </r>
  <r>
    <s v="S1818"/>
    <n v="20"/>
    <s v="Male"/>
    <x v="43"/>
    <n v="3.2"/>
    <n v="2.4"/>
    <s v="No"/>
    <n v="83"/>
    <n v="4.2"/>
    <s v="Fair"/>
    <n v="6"/>
    <s v="Bachelor"/>
    <s v="Poor"/>
    <n v="1"/>
    <s v="Yes"/>
    <n v="48.5"/>
  </r>
  <r>
    <s v="S1819"/>
    <n v="17"/>
    <s v="Male"/>
    <x v="38"/>
    <n v="2.7"/>
    <n v="0.6"/>
    <s v="No"/>
    <n v="74.599999999999994"/>
    <n v="3.6"/>
    <s v="Fair"/>
    <n v="0"/>
    <s v="Bachelor"/>
    <s v="Good"/>
    <n v="3"/>
    <s v="No"/>
    <n v="67.3"/>
  </r>
  <r>
    <s v="S1820"/>
    <n v="23"/>
    <s v="Male"/>
    <x v="16"/>
    <n v="2.8"/>
    <n v="3.3"/>
    <s v="No"/>
    <n v="90.7"/>
    <n v="6.9"/>
    <s v="Fair"/>
    <n v="1"/>
    <s v="Master"/>
    <s v="Poor"/>
    <n v="5"/>
    <s v="No"/>
    <n v="50.7"/>
  </r>
  <r>
    <s v="S1821"/>
    <n v="20"/>
    <s v="Male"/>
    <x v="2"/>
    <n v="4"/>
    <n v="3.6"/>
    <s v="No"/>
    <n v="81.7"/>
    <n v="7.1"/>
    <s v="Good"/>
    <n v="3"/>
    <s v="Master"/>
    <s v="Poor"/>
    <n v="4"/>
    <s v="No"/>
    <n v="35.4"/>
  </r>
  <r>
    <s v="S1822"/>
    <n v="22"/>
    <s v="Female"/>
    <x v="23"/>
    <n v="3.4"/>
    <n v="5.3"/>
    <s v="No"/>
    <n v="79.8"/>
    <n v="9"/>
    <s v="Poor"/>
    <n v="0"/>
    <s v="Bachelor"/>
    <s v="Good"/>
    <n v="2"/>
    <s v="No"/>
    <n v="49.1"/>
  </r>
  <r>
    <s v="S1823"/>
    <n v="23"/>
    <s v="Male"/>
    <x v="9"/>
    <n v="2.8"/>
    <n v="0.6"/>
    <s v="No"/>
    <n v="93.5"/>
    <n v="6.7"/>
    <s v="Fair"/>
    <n v="4"/>
    <s v="High School"/>
    <s v="Good"/>
    <n v="1"/>
    <s v="No"/>
    <n v="85.4"/>
  </r>
  <r>
    <s v="S1824"/>
    <n v="24"/>
    <s v="Other"/>
    <x v="19"/>
    <n v="0.5"/>
    <n v="2.1"/>
    <s v="No"/>
    <n v="85.3"/>
    <n v="7.5"/>
    <s v="Poor"/>
    <n v="0"/>
    <s v="None"/>
    <s v="Average"/>
    <n v="4"/>
    <s v="No"/>
    <n v="83.9"/>
  </r>
  <r>
    <s v="S1825"/>
    <n v="20"/>
    <s v="Male"/>
    <x v="7"/>
    <n v="1.3"/>
    <n v="0"/>
    <s v="Yes"/>
    <n v="90.2"/>
    <n v="6.3"/>
    <s v="Good"/>
    <n v="0"/>
    <s v="High School"/>
    <s v="Average"/>
    <n v="7"/>
    <s v="No"/>
    <n v="90.4"/>
  </r>
  <r>
    <s v="S1826"/>
    <n v="19"/>
    <s v="Male"/>
    <x v="10"/>
    <n v="2.4"/>
    <n v="2.4"/>
    <s v="No"/>
    <n v="75.2"/>
    <n v="6.9"/>
    <s v="Poor"/>
    <n v="4"/>
    <s v="High School"/>
    <s v="Good"/>
    <n v="4"/>
    <s v="No"/>
    <n v="87.8"/>
  </r>
  <r>
    <s v="S1827"/>
    <n v="18"/>
    <s v="Female"/>
    <x v="7"/>
    <n v="2.6"/>
    <n v="1.2"/>
    <s v="No"/>
    <n v="71"/>
    <n v="8.5"/>
    <s v="Good"/>
    <n v="5"/>
    <s v="Bachelor"/>
    <s v="Average"/>
    <n v="9"/>
    <s v="No"/>
    <n v="87.5"/>
  </r>
  <r>
    <s v="S1828"/>
    <n v="23"/>
    <s v="Female"/>
    <x v="30"/>
    <n v="1.1000000000000001"/>
    <n v="3.9"/>
    <s v="No"/>
    <n v="86.1"/>
    <n v="4"/>
    <s v="Fair"/>
    <n v="6"/>
    <s v="Bachelor"/>
    <s v="Good"/>
    <n v="8"/>
    <s v="No"/>
    <n v="58.2"/>
  </r>
  <r>
    <s v="S1829"/>
    <n v="24"/>
    <s v="Female"/>
    <x v="38"/>
    <n v="5.4"/>
    <n v="0.9"/>
    <s v="No"/>
    <n v="81.8"/>
    <n v="7"/>
    <s v="Poor"/>
    <n v="3"/>
    <s v="None"/>
    <s v="Good"/>
    <n v="8"/>
    <s v="Yes"/>
    <n v="73.2"/>
  </r>
  <r>
    <s v="S1830"/>
    <n v="21"/>
    <s v="Female"/>
    <x v="56"/>
    <n v="4.3"/>
    <n v="0"/>
    <s v="No"/>
    <n v="91.3"/>
    <n v="9.1"/>
    <s v="Good"/>
    <n v="5"/>
    <s v="Bachelor"/>
    <s v="Good"/>
    <n v="5"/>
    <s v="No"/>
    <n v="83.5"/>
  </r>
  <r>
    <s v="S1831"/>
    <n v="21"/>
    <s v="Female"/>
    <x v="10"/>
    <n v="3.2"/>
    <n v="1.3"/>
    <s v="No"/>
    <n v="84.2"/>
    <n v="6.8"/>
    <s v="Poor"/>
    <n v="5"/>
    <s v="High School"/>
    <s v="Average"/>
    <n v="1"/>
    <s v="Yes"/>
    <n v="77.599999999999994"/>
  </r>
  <r>
    <s v="S1832"/>
    <n v="19"/>
    <s v="Male"/>
    <x v="48"/>
    <n v="2.6"/>
    <n v="0"/>
    <s v="Yes"/>
    <n v="87.1"/>
    <n v="8.5"/>
    <s v="Fair"/>
    <n v="5"/>
    <s v="High School"/>
    <s v="Average"/>
    <n v="9"/>
    <s v="Yes"/>
    <n v="98.4"/>
  </r>
  <r>
    <s v="S1833"/>
    <n v="20"/>
    <s v="Other"/>
    <x v="10"/>
    <n v="2.2000000000000002"/>
    <n v="2.6"/>
    <s v="No"/>
    <n v="68.8"/>
    <n v="5.7"/>
    <s v="Poor"/>
    <n v="6"/>
    <s v="Bachelor"/>
    <s v="Good"/>
    <n v="2"/>
    <s v="No"/>
    <n v="78.5"/>
  </r>
  <r>
    <s v="S1834"/>
    <n v="17"/>
    <s v="Other"/>
    <x v="24"/>
    <n v="1.4"/>
    <n v="0"/>
    <s v="Yes"/>
    <n v="100"/>
    <n v="6.5"/>
    <s v="Fair"/>
    <n v="2"/>
    <s v="High School"/>
    <s v="Poor"/>
    <n v="6"/>
    <s v="Yes"/>
    <n v="81.099999999999994"/>
  </r>
  <r>
    <s v="S1835"/>
    <n v="20"/>
    <s v="Female"/>
    <x v="50"/>
    <n v="2.6"/>
    <n v="1.8"/>
    <s v="No"/>
    <n v="83.4"/>
    <n v="6.5"/>
    <s v="Fair"/>
    <n v="6"/>
    <s v="High School"/>
    <s v="Average"/>
    <n v="10"/>
    <s v="No"/>
    <n v="100"/>
  </r>
  <r>
    <s v="S1836"/>
    <n v="19"/>
    <s v="Male"/>
    <x v="26"/>
    <n v="2.8"/>
    <n v="0"/>
    <s v="No"/>
    <n v="92"/>
    <n v="3.8"/>
    <s v="Fair"/>
    <n v="5"/>
    <s v="None"/>
    <s v="Poor"/>
    <n v="5"/>
    <s v="Yes"/>
    <n v="58.7"/>
  </r>
  <r>
    <s v="S1837"/>
    <n v="21"/>
    <s v="Female"/>
    <x v="34"/>
    <n v="1"/>
    <n v="1.4"/>
    <s v="No"/>
    <n v="76.599999999999994"/>
    <n v="5.0999999999999996"/>
    <s v="Poor"/>
    <n v="2"/>
    <s v="High School"/>
    <s v="Poor"/>
    <n v="10"/>
    <s v="No"/>
    <n v="62.6"/>
  </r>
  <r>
    <s v="S1838"/>
    <n v="20"/>
    <s v="Male"/>
    <x v="39"/>
    <n v="2.9"/>
    <n v="3.6"/>
    <s v="No"/>
    <n v="88.1"/>
    <n v="5.2"/>
    <s v="Fair"/>
    <n v="4"/>
    <s v="Bachelor"/>
    <s v="Average"/>
    <n v="8"/>
    <s v="Yes"/>
    <n v="60.3"/>
  </r>
  <r>
    <s v="S1839"/>
    <n v="21"/>
    <s v="Male"/>
    <x v="14"/>
    <n v="2.2999999999999998"/>
    <n v="2.2000000000000002"/>
    <s v="No"/>
    <n v="72"/>
    <n v="7.5"/>
    <s v="Good"/>
    <n v="6"/>
    <s v="Master"/>
    <s v="Average"/>
    <n v="3"/>
    <s v="No"/>
    <n v="63.9"/>
  </r>
  <r>
    <s v="S1840"/>
    <n v="23"/>
    <s v="Male"/>
    <x v="30"/>
    <n v="0.2"/>
    <n v="0.9"/>
    <s v="Yes"/>
    <n v="89.5"/>
    <n v="7.5"/>
    <s v="Good"/>
    <n v="3"/>
    <s v="High School"/>
    <s v="Good"/>
    <n v="6"/>
    <s v="Yes"/>
    <n v="80"/>
  </r>
  <r>
    <s v="S1841"/>
    <n v="24"/>
    <s v="Male"/>
    <x v="39"/>
    <n v="1.5"/>
    <n v="1.8"/>
    <s v="Yes"/>
    <n v="81.400000000000006"/>
    <n v="6.9"/>
    <s v="Fair"/>
    <n v="5"/>
    <s v="High School"/>
    <s v="Average"/>
    <n v="6"/>
    <s v="No"/>
    <n v="62.6"/>
  </r>
  <r>
    <s v="S1842"/>
    <n v="17"/>
    <s v="Female"/>
    <x v="43"/>
    <n v="2"/>
    <n v="1.8"/>
    <s v="No"/>
    <n v="85.3"/>
    <n v="7.5"/>
    <s v="Fair"/>
    <n v="1"/>
    <s v="Bachelor"/>
    <s v="Average"/>
    <n v="10"/>
    <s v="No"/>
    <n v="71.400000000000006"/>
  </r>
  <r>
    <s v="S1843"/>
    <n v="23"/>
    <s v="Female"/>
    <x v="52"/>
    <n v="4.8"/>
    <n v="2.2999999999999998"/>
    <s v="Yes"/>
    <n v="92"/>
    <n v="6.3"/>
    <s v="Fair"/>
    <n v="4"/>
    <s v="Master"/>
    <s v="Poor"/>
    <n v="3"/>
    <s v="No"/>
    <n v="60.6"/>
  </r>
  <r>
    <s v="S1844"/>
    <n v="21"/>
    <s v="Female"/>
    <x v="54"/>
    <n v="3.2"/>
    <n v="0.3"/>
    <s v="Yes"/>
    <n v="72.7"/>
    <n v="7.9"/>
    <s v="Fair"/>
    <n v="2"/>
    <s v="High School"/>
    <s v="Good"/>
    <n v="7"/>
    <s v="Yes"/>
    <n v="47.2"/>
  </r>
  <r>
    <s v="S1845"/>
    <n v="21"/>
    <s v="Male"/>
    <x v="18"/>
    <n v="0.9"/>
    <n v="2.5"/>
    <s v="No"/>
    <n v="78.2"/>
    <n v="6.5"/>
    <s v="Poor"/>
    <n v="6"/>
    <s v="High School"/>
    <s v="Average"/>
    <n v="4"/>
    <s v="Yes"/>
    <n v="78.099999999999994"/>
  </r>
  <r>
    <s v="S1846"/>
    <n v="18"/>
    <s v="Male"/>
    <x v="26"/>
    <n v="3.1"/>
    <n v="0"/>
    <s v="No"/>
    <n v="89.6"/>
    <n v="6.6"/>
    <s v="Fair"/>
    <n v="3"/>
    <s v="Bachelor"/>
    <s v="Good"/>
    <n v="5"/>
    <s v="Yes"/>
    <n v="75.5"/>
  </r>
  <r>
    <s v="S1847"/>
    <n v="18"/>
    <s v="Male"/>
    <x v="43"/>
    <n v="0.6"/>
    <n v="1.1000000000000001"/>
    <s v="No"/>
    <n v="100"/>
    <n v="6.2"/>
    <s v="Fair"/>
    <n v="0"/>
    <s v="Bachelor"/>
    <s v="Good"/>
    <n v="9"/>
    <s v="No"/>
    <n v="73.5"/>
  </r>
  <r>
    <s v="S1848"/>
    <n v="23"/>
    <s v="Other"/>
    <x v="37"/>
    <n v="3.8"/>
    <n v="1.3"/>
    <s v="No"/>
    <n v="83.6"/>
    <n v="7.3"/>
    <s v="Fair"/>
    <n v="3"/>
    <s v="High School"/>
    <s v="Poor"/>
    <n v="6"/>
    <s v="No"/>
    <n v="74.599999999999994"/>
  </r>
  <r>
    <s v="S1849"/>
    <n v="22"/>
    <s v="Male"/>
    <x v="19"/>
    <n v="1.9"/>
    <n v="2.5"/>
    <s v="No"/>
    <n v="90.9"/>
    <n v="6"/>
    <s v="Fair"/>
    <n v="3"/>
    <s v="Bachelor"/>
    <s v="Average"/>
    <n v="10"/>
    <s v="No"/>
    <n v="98.7"/>
  </r>
  <r>
    <s v="S1850"/>
    <n v="23"/>
    <s v="Female"/>
    <x v="20"/>
    <n v="2.4"/>
    <n v="1.8"/>
    <s v="No"/>
    <n v="83.9"/>
    <n v="7.7"/>
    <s v="Good"/>
    <n v="5"/>
    <s v="High School"/>
    <s v="Average"/>
    <n v="4"/>
    <s v="Yes"/>
    <n v="49.2"/>
  </r>
  <r>
    <s v="S1851"/>
    <n v="18"/>
    <s v="Female"/>
    <x v="14"/>
    <n v="4.0999999999999996"/>
    <n v="0.3"/>
    <s v="No"/>
    <n v="100"/>
    <n v="5.0999999999999996"/>
    <s v="Poor"/>
    <n v="5"/>
    <s v="Bachelor"/>
    <s v="Good"/>
    <n v="8"/>
    <s v="No"/>
    <n v="67.400000000000006"/>
  </r>
  <r>
    <s v="S1852"/>
    <n v="21"/>
    <s v="Male"/>
    <x v="43"/>
    <n v="1"/>
    <n v="0.7"/>
    <s v="No"/>
    <n v="67.5"/>
    <n v="5.2"/>
    <s v="Good"/>
    <n v="6"/>
    <s v="Bachelor"/>
    <s v="Good"/>
    <n v="9"/>
    <s v="No"/>
    <n v="72.5"/>
  </r>
  <r>
    <s v="S1853"/>
    <n v="19"/>
    <s v="Female"/>
    <x v="49"/>
    <n v="0.8"/>
    <n v="2"/>
    <s v="No"/>
    <n v="85.9"/>
    <n v="7.3"/>
    <s v="Good"/>
    <n v="6"/>
    <s v="Master"/>
    <s v="Good"/>
    <n v="10"/>
    <s v="Yes"/>
    <n v="68.400000000000006"/>
  </r>
  <r>
    <s v="S1854"/>
    <n v="23"/>
    <s v="Female"/>
    <x v="56"/>
    <n v="1.8"/>
    <n v="1.7"/>
    <s v="No"/>
    <n v="68.7"/>
    <n v="6.4"/>
    <s v="Fair"/>
    <n v="2"/>
    <s v="High School"/>
    <s v="Average"/>
    <n v="5"/>
    <s v="No"/>
    <n v="70"/>
  </r>
  <r>
    <s v="S1855"/>
    <n v="21"/>
    <s v="Female"/>
    <x v="21"/>
    <n v="3.7"/>
    <n v="1.2"/>
    <s v="No"/>
    <n v="59.9"/>
    <n v="6"/>
    <s v="Fair"/>
    <n v="6"/>
    <s v="High School"/>
    <s v="Good"/>
    <n v="2"/>
    <s v="No"/>
    <n v="56.1"/>
  </r>
  <r>
    <s v="S1856"/>
    <n v="19"/>
    <s v="Female"/>
    <x v="15"/>
    <n v="0.7"/>
    <n v="1.3"/>
    <s v="Yes"/>
    <n v="88"/>
    <n v="7.6"/>
    <s v="Fair"/>
    <n v="2"/>
    <s v="High School"/>
    <s v="Poor"/>
    <n v="6"/>
    <s v="Yes"/>
    <n v="81.5"/>
  </r>
  <r>
    <s v="S1857"/>
    <n v="19"/>
    <s v="Male"/>
    <x v="47"/>
    <n v="0"/>
    <n v="2.6"/>
    <s v="Yes"/>
    <n v="86.4"/>
    <n v="5.8"/>
    <s v="Poor"/>
    <n v="5"/>
    <s v="Master"/>
    <s v="Poor"/>
    <n v="8"/>
    <s v="Yes"/>
    <n v="45"/>
  </r>
  <r>
    <s v="S1858"/>
    <n v="18"/>
    <s v="Male"/>
    <x v="37"/>
    <n v="2"/>
    <n v="1.2"/>
    <s v="Yes"/>
    <n v="82.2"/>
    <n v="6.3"/>
    <s v="Fair"/>
    <n v="5"/>
    <s v="High School"/>
    <s v="Good"/>
    <n v="5"/>
    <s v="Yes"/>
    <n v="84.4"/>
  </r>
  <r>
    <s v="S1859"/>
    <n v="23"/>
    <s v="Female"/>
    <x v="32"/>
    <n v="3.2"/>
    <n v="1.7"/>
    <s v="No"/>
    <n v="83.9"/>
    <n v="8.1999999999999993"/>
    <s v="Good"/>
    <n v="1"/>
    <s v="High School"/>
    <s v="Good"/>
    <n v="1"/>
    <s v="No"/>
    <n v="36.799999999999997"/>
  </r>
  <r>
    <s v="S1860"/>
    <n v="20"/>
    <s v="Female"/>
    <x v="29"/>
    <n v="3.9"/>
    <n v="4.2"/>
    <s v="No"/>
    <n v="100"/>
    <n v="8.3000000000000007"/>
    <s v="Poor"/>
    <n v="1"/>
    <s v="High School"/>
    <s v="Poor"/>
    <n v="8"/>
    <s v="Yes"/>
    <n v="65.599999999999994"/>
  </r>
  <r>
    <s v="S1861"/>
    <n v="17"/>
    <s v="Male"/>
    <x v="11"/>
    <n v="1.9"/>
    <n v="0.2"/>
    <s v="No"/>
    <n v="82.4"/>
    <n v="8.4"/>
    <s v="Fair"/>
    <n v="4"/>
    <s v="Bachelor"/>
    <s v="Poor"/>
    <n v="9"/>
    <s v="Yes"/>
    <n v="93.5"/>
  </r>
  <r>
    <s v="S1862"/>
    <n v="18"/>
    <s v="Female"/>
    <x v="27"/>
    <n v="2"/>
    <n v="0"/>
    <s v="No"/>
    <n v="90.1"/>
    <n v="6.2"/>
    <s v="Good"/>
    <n v="5"/>
    <s v="High School"/>
    <s v="Poor"/>
    <n v="1"/>
    <s v="No"/>
    <n v="93.7"/>
  </r>
  <r>
    <s v="S1863"/>
    <n v="18"/>
    <s v="Female"/>
    <x v="22"/>
    <n v="3.9"/>
    <n v="2.7"/>
    <s v="No"/>
    <n v="78.5"/>
    <n v="8"/>
    <s v="Good"/>
    <n v="0"/>
    <s v="High School"/>
    <s v="Poor"/>
    <n v="8"/>
    <s v="Yes"/>
    <n v="42.3"/>
  </r>
  <r>
    <s v="S1864"/>
    <n v="20"/>
    <s v="Female"/>
    <x v="0"/>
    <n v="0.3"/>
    <n v="1.1000000000000001"/>
    <s v="Yes"/>
    <n v="88"/>
    <n v="5.4"/>
    <s v="Fair"/>
    <n v="1"/>
    <s v="High School"/>
    <s v="Average"/>
    <n v="10"/>
    <s v="Yes"/>
    <n v="53.3"/>
  </r>
  <r>
    <s v="S1865"/>
    <n v="17"/>
    <s v="Male"/>
    <x v="18"/>
    <n v="2"/>
    <n v="1.4"/>
    <s v="No"/>
    <n v="82.6"/>
    <n v="5.4"/>
    <s v="Good"/>
    <n v="2"/>
    <s v="Master"/>
    <s v="Good"/>
    <n v="2"/>
    <s v="No"/>
    <n v="65.900000000000006"/>
  </r>
  <r>
    <s v="S1866"/>
    <n v="21"/>
    <s v="Female"/>
    <x v="62"/>
    <n v="2.7"/>
    <n v="0.9"/>
    <s v="No"/>
    <n v="80.900000000000006"/>
    <n v="3.7"/>
    <s v="Fair"/>
    <n v="3"/>
    <s v="Bachelor"/>
    <s v="Good"/>
    <n v="4"/>
    <s v="Yes"/>
    <n v="87.9"/>
  </r>
  <r>
    <s v="S1867"/>
    <n v="22"/>
    <s v="Female"/>
    <x v="33"/>
    <n v="3"/>
    <n v="1.5"/>
    <s v="No"/>
    <n v="100"/>
    <n v="8.5"/>
    <s v="Poor"/>
    <n v="6"/>
    <s v="Bachelor"/>
    <s v="Good"/>
    <n v="2"/>
    <s v="No"/>
    <n v="94.5"/>
  </r>
  <r>
    <s v="S1868"/>
    <n v="23"/>
    <s v="Male"/>
    <x v="18"/>
    <n v="1.9"/>
    <n v="3.6"/>
    <s v="No"/>
    <n v="96.8"/>
    <n v="5.5"/>
    <s v="Fair"/>
    <n v="6"/>
    <s v="Master"/>
    <s v="Good"/>
    <n v="2"/>
    <s v="No"/>
    <n v="77.8"/>
  </r>
  <r>
    <s v="S1869"/>
    <n v="22"/>
    <s v="Male"/>
    <x v="61"/>
    <n v="2.5"/>
    <n v="2.7"/>
    <s v="Yes"/>
    <n v="86.4"/>
    <n v="6.3"/>
    <s v="Fair"/>
    <n v="4"/>
    <s v="Master"/>
    <s v="Average"/>
    <n v="10"/>
    <s v="No"/>
    <n v="74.599999999999994"/>
  </r>
  <r>
    <s v="S1870"/>
    <n v="21"/>
    <s v="Other"/>
    <x v="56"/>
    <n v="0"/>
    <n v="2.7"/>
    <s v="Yes"/>
    <n v="62"/>
    <n v="5.4"/>
    <s v="Good"/>
    <n v="1"/>
    <s v="High School"/>
    <s v="Good"/>
    <n v="3"/>
    <s v="No"/>
    <n v="67.5"/>
  </r>
  <r>
    <s v="S1871"/>
    <n v="24"/>
    <s v="Male"/>
    <x v="16"/>
    <n v="1.7"/>
    <n v="0.2"/>
    <s v="Yes"/>
    <n v="81.400000000000006"/>
    <n v="7.3"/>
    <s v="Poor"/>
    <n v="3"/>
    <s v="Master"/>
    <s v="Good"/>
    <n v="8"/>
    <s v="Yes"/>
    <n v="66.5"/>
  </r>
  <r>
    <s v="S1872"/>
    <n v="18"/>
    <s v="Female"/>
    <x v="25"/>
    <n v="3"/>
    <n v="0.5"/>
    <s v="No"/>
    <n v="100"/>
    <n v="6"/>
    <s v="Fair"/>
    <n v="3"/>
    <s v="None"/>
    <s v="Average"/>
    <n v="4"/>
    <s v="No"/>
    <n v="78.400000000000006"/>
  </r>
  <r>
    <s v="S1873"/>
    <n v="17"/>
    <s v="Female"/>
    <x v="7"/>
    <n v="1.3"/>
    <n v="0"/>
    <s v="No"/>
    <n v="82.7"/>
    <n v="4.9000000000000004"/>
    <s v="Fair"/>
    <n v="1"/>
    <s v="High School"/>
    <s v="Good"/>
    <n v="7"/>
    <s v="No"/>
    <n v="84.9"/>
  </r>
  <r>
    <s v="S1874"/>
    <n v="18"/>
    <s v="Male"/>
    <x v="50"/>
    <n v="2.6"/>
    <n v="0.9"/>
    <s v="No"/>
    <n v="96"/>
    <n v="7"/>
    <s v="Fair"/>
    <n v="0"/>
    <s v="Master"/>
    <s v="Average"/>
    <n v="10"/>
    <s v="No"/>
    <n v="96.6"/>
  </r>
  <r>
    <s v="S1875"/>
    <n v="19"/>
    <s v="Female"/>
    <x v="75"/>
    <n v="3"/>
    <n v="2.9"/>
    <s v="No"/>
    <n v="99.4"/>
    <n v="4.8"/>
    <s v="Poor"/>
    <n v="0"/>
    <s v="High School"/>
    <s v="Good"/>
    <n v="3"/>
    <s v="No"/>
    <n v="100"/>
  </r>
  <r>
    <s v="S1876"/>
    <n v="18"/>
    <s v="Male"/>
    <x v="38"/>
    <n v="2.1"/>
    <n v="2.4"/>
    <s v="No"/>
    <n v="87.2"/>
    <n v="5.5"/>
    <s v="Fair"/>
    <n v="4"/>
    <s v="High School"/>
    <s v="Good"/>
    <n v="10"/>
    <s v="No"/>
    <n v="83.1"/>
  </r>
  <r>
    <s v="S1877"/>
    <n v="18"/>
    <s v="Female"/>
    <x v="41"/>
    <n v="2.7"/>
    <n v="1.6"/>
    <s v="No"/>
    <n v="76.599999999999994"/>
    <n v="4"/>
    <s v="Good"/>
    <n v="0"/>
    <s v="High School"/>
    <s v="Average"/>
    <n v="3"/>
    <s v="No"/>
    <n v="36.9"/>
  </r>
  <r>
    <s v="S1878"/>
    <n v="21"/>
    <s v="Male"/>
    <x v="26"/>
    <n v="1.3"/>
    <n v="1.8"/>
    <s v="Yes"/>
    <n v="60.6"/>
    <n v="4.8"/>
    <s v="Fair"/>
    <n v="4"/>
    <s v="Bachelor"/>
    <s v="Good"/>
    <n v="2"/>
    <s v="No"/>
    <n v="60"/>
  </r>
  <r>
    <s v="S1879"/>
    <n v="21"/>
    <s v="Female"/>
    <x v="60"/>
    <n v="2.2999999999999998"/>
    <n v="1"/>
    <s v="No"/>
    <n v="91.8"/>
    <n v="6.7"/>
    <s v="Fair"/>
    <n v="2"/>
    <s v="High School"/>
    <s v="Poor"/>
    <n v="6"/>
    <s v="No"/>
    <n v="44.3"/>
  </r>
  <r>
    <s v="S1880"/>
    <n v="21"/>
    <s v="Male"/>
    <x v="30"/>
    <n v="3.2"/>
    <n v="2"/>
    <s v="No"/>
    <n v="76.900000000000006"/>
    <n v="4.0999999999999996"/>
    <s v="Fair"/>
    <n v="1"/>
    <s v="Bachelor"/>
    <s v="Good"/>
    <n v="6"/>
    <s v="No"/>
    <n v="41.6"/>
  </r>
  <r>
    <s v="S1881"/>
    <n v="22"/>
    <s v="Male"/>
    <x v="28"/>
    <n v="2.7"/>
    <n v="2.6"/>
    <s v="Yes"/>
    <n v="86.8"/>
    <n v="4.7"/>
    <s v="Fair"/>
    <n v="3"/>
    <s v="Master"/>
    <s v="Average"/>
    <n v="1"/>
    <s v="No"/>
    <n v="45.5"/>
  </r>
  <r>
    <s v="S1882"/>
    <n v="19"/>
    <s v="Other"/>
    <x v="41"/>
    <n v="1.8"/>
    <n v="0"/>
    <s v="No"/>
    <n v="72.5"/>
    <n v="6.5"/>
    <s v="Fair"/>
    <n v="4"/>
    <s v="Bachelor"/>
    <s v="Poor"/>
    <n v="7"/>
    <s v="No"/>
    <n v="68.2"/>
  </r>
  <r>
    <s v="S1883"/>
    <n v="24"/>
    <s v="Male"/>
    <x v="12"/>
    <n v="2.8"/>
    <n v="2.1"/>
    <s v="No"/>
    <n v="82.3"/>
    <n v="5.8"/>
    <s v="Good"/>
    <n v="6"/>
    <s v="High School"/>
    <s v="Average"/>
    <n v="4"/>
    <s v="No"/>
    <n v="75.5"/>
  </r>
  <r>
    <s v="S1884"/>
    <n v="24"/>
    <s v="Female"/>
    <x v="43"/>
    <n v="3.4"/>
    <n v="2.8"/>
    <s v="No"/>
    <n v="85.3"/>
    <n v="8.9"/>
    <s v="Good"/>
    <n v="0"/>
    <s v="Master"/>
    <s v="Good"/>
    <n v="3"/>
    <s v="No"/>
    <n v="40.9"/>
  </r>
  <r>
    <s v="S1885"/>
    <n v="21"/>
    <s v="Male"/>
    <x v="69"/>
    <n v="0"/>
    <n v="1.3"/>
    <s v="No"/>
    <n v="87.7"/>
    <n v="8.6999999999999993"/>
    <s v="Fair"/>
    <n v="6"/>
    <s v="High School"/>
    <s v="Poor"/>
    <n v="8"/>
    <s v="No"/>
    <n v="100"/>
  </r>
  <r>
    <s v="S1886"/>
    <n v="17"/>
    <s v="Female"/>
    <x v="26"/>
    <n v="3.9"/>
    <n v="2.6"/>
    <s v="No"/>
    <n v="73.900000000000006"/>
    <n v="5.5"/>
    <s v="Fair"/>
    <n v="4"/>
    <s v="High School"/>
    <s v="Good"/>
    <n v="2"/>
    <s v="Yes"/>
    <n v="65.599999999999994"/>
  </r>
  <r>
    <s v="S1887"/>
    <n v="22"/>
    <s v="Male"/>
    <x v="26"/>
    <n v="2.1"/>
    <n v="4.9000000000000004"/>
    <s v="No"/>
    <n v="97"/>
    <n v="7.2"/>
    <s v="Good"/>
    <n v="5"/>
    <s v="None"/>
    <s v="Poor"/>
    <n v="9"/>
    <s v="No"/>
    <n v="75.900000000000006"/>
  </r>
  <r>
    <s v="S1888"/>
    <n v="20"/>
    <s v="Other"/>
    <x v="52"/>
    <n v="3"/>
    <n v="1.7"/>
    <s v="Yes"/>
    <n v="79"/>
    <n v="7.4"/>
    <s v="Fair"/>
    <n v="4"/>
    <s v="Bachelor"/>
    <s v="Good"/>
    <n v="8"/>
    <s v="Yes"/>
    <n v="69.8"/>
  </r>
  <r>
    <s v="S1889"/>
    <n v="17"/>
    <s v="Male"/>
    <x v="12"/>
    <n v="3.9"/>
    <n v="2.2000000000000002"/>
    <s v="Yes"/>
    <n v="68.3"/>
    <n v="5.8"/>
    <s v="Fair"/>
    <n v="0"/>
    <s v="High School"/>
    <s v="Good"/>
    <n v="8"/>
    <s v="No"/>
    <n v="66.599999999999994"/>
  </r>
  <r>
    <s v="S1890"/>
    <n v="23"/>
    <s v="Male"/>
    <x v="56"/>
    <n v="0.9"/>
    <n v="1"/>
    <s v="Yes"/>
    <n v="83.9"/>
    <n v="4.7"/>
    <s v="Fair"/>
    <n v="5"/>
    <s v="High School"/>
    <s v="Average"/>
    <n v="3"/>
    <s v="No"/>
    <n v="84.5"/>
  </r>
  <r>
    <s v="S1891"/>
    <n v="23"/>
    <s v="Male"/>
    <x v="34"/>
    <n v="1.6"/>
    <n v="2"/>
    <s v="Yes"/>
    <n v="85.3"/>
    <n v="6.5"/>
    <s v="Good"/>
    <n v="5"/>
    <s v="High School"/>
    <s v="Average"/>
    <n v="4"/>
    <s v="Yes"/>
    <n v="65.599999999999994"/>
  </r>
  <r>
    <s v="S1892"/>
    <n v="17"/>
    <s v="Male"/>
    <x v="30"/>
    <n v="2.2000000000000002"/>
    <n v="2.2999999999999998"/>
    <s v="No"/>
    <n v="86.6"/>
    <n v="6.3"/>
    <s v="Fair"/>
    <n v="0"/>
    <s v="High School"/>
    <s v="Good"/>
    <n v="2"/>
    <s v="No"/>
    <n v="46.8"/>
  </r>
  <r>
    <s v="S1893"/>
    <n v="21"/>
    <s v="Female"/>
    <x v="52"/>
    <n v="1.6"/>
    <n v="2"/>
    <s v="No"/>
    <n v="98.6"/>
    <n v="6"/>
    <s v="Good"/>
    <n v="5"/>
    <s v="Bachelor"/>
    <s v="Good"/>
    <n v="2"/>
    <s v="No"/>
    <n v="67.7"/>
  </r>
  <r>
    <s v="S1894"/>
    <n v="20"/>
    <s v="Male"/>
    <x v="22"/>
    <n v="4.5999999999999996"/>
    <n v="0.7"/>
    <s v="Yes"/>
    <n v="82.6"/>
    <n v="7"/>
    <s v="Good"/>
    <n v="1"/>
    <s v="Bachelor"/>
    <s v="Good"/>
    <n v="4"/>
    <s v="Yes"/>
    <n v="45.4"/>
  </r>
  <r>
    <s v="S1895"/>
    <n v="20"/>
    <s v="Female"/>
    <x v="43"/>
    <n v="1.5"/>
    <n v="2"/>
    <s v="No"/>
    <n v="83.8"/>
    <n v="5.6"/>
    <s v="Fair"/>
    <n v="3"/>
    <s v="Bachelor"/>
    <s v="Average"/>
    <n v="6"/>
    <s v="No"/>
    <n v="57"/>
  </r>
  <r>
    <s v="S1896"/>
    <n v="22"/>
    <s v="Male"/>
    <x v="61"/>
    <n v="1.8"/>
    <n v="3.4"/>
    <s v="Yes"/>
    <n v="74"/>
    <n v="5.0999999999999996"/>
    <s v="Good"/>
    <n v="6"/>
    <s v="High School"/>
    <s v="Average"/>
    <n v="5"/>
    <s v="No"/>
    <n v="58.4"/>
  </r>
  <r>
    <s v="S1897"/>
    <n v="20"/>
    <s v="Male"/>
    <x v="9"/>
    <n v="2.7"/>
    <n v="2.2999999999999998"/>
    <s v="No"/>
    <n v="93.2"/>
    <n v="6.6"/>
    <s v="Good"/>
    <n v="1"/>
    <s v="High School"/>
    <s v="Good"/>
    <n v="1"/>
    <s v="Yes"/>
    <n v="70.8"/>
  </r>
  <r>
    <s v="S1898"/>
    <n v="23"/>
    <s v="Female"/>
    <x v="11"/>
    <n v="1.1000000000000001"/>
    <n v="2.9"/>
    <s v="No"/>
    <n v="86.8"/>
    <n v="7"/>
    <s v="Fair"/>
    <n v="1"/>
    <s v="Master"/>
    <s v="Average"/>
    <n v="10"/>
    <s v="No"/>
    <n v="75.7"/>
  </r>
  <r>
    <s v="S1899"/>
    <n v="19"/>
    <s v="Female"/>
    <x v="18"/>
    <n v="2"/>
    <n v="1.5"/>
    <s v="No"/>
    <n v="80.8"/>
    <n v="5.0999999999999996"/>
    <s v="Poor"/>
    <n v="0"/>
    <s v="None"/>
    <s v="Average"/>
    <n v="1"/>
    <s v="No"/>
    <n v="55.7"/>
  </r>
  <r>
    <s v="S1900"/>
    <n v="21"/>
    <s v="Male"/>
    <x v="9"/>
    <n v="2.9"/>
    <n v="2.6"/>
    <s v="No"/>
    <n v="66"/>
    <n v="7.6"/>
    <s v="Poor"/>
    <n v="0"/>
    <s v="Master"/>
    <s v="Average"/>
    <n v="6"/>
    <s v="Yes"/>
    <n v="82.1"/>
  </r>
  <r>
    <s v="S1901"/>
    <n v="20"/>
    <s v="Male"/>
    <x v="39"/>
    <n v="2.1"/>
    <n v="2.1"/>
    <s v="No"/>
    <n v="99.4"/>
    <n v="4.4000000000000004"/>
    <s v="Fair"/>
    <n v="6"/>
    <s v="High School"/>
    <s v="Good"/>
    <n v="3"/>
    <s v="Yes"/>
    <n v="71.400000000000006"/>
  </r>
  <r>
    <s v="S1902"/>
    <n v="22"/>
    <s v="Male"/>
    <x v="38"/>
    <n v="2.4"/>
    <n v="0.8"/>
    <s v="No"/>
    <n v="72.7"/>
    <n v="5.8"/>
    <s v="Fair"/>
    <n v="3"/>
    <s v="Master"/>
    <s v="Good"/>
    <n v="3"/>
    <s v="No"/>
    <n v="66.7"/>
  </r>
  <r>
    <s v="S1903"/>
    <n v="23"/>
    <s v="Female"/>
    <x v="39"/>
    <n v="1.9"/>
    <n v="2.2000000000000002"/>
    <s v="No"/>
    <n v="79.099999999999994"/>
    <n v="6.2"/>
    <s v="Fair"/>
    <n v="4"/>
    <s v="High School"/>
    <s v="Average"/>
    <n v="7"/>
    <s v="No"/>
    <n v="70.900000000000006"/>
  </r>
  <r>
    <s v="S1904"/>
    <n v="19"/>
    <s v="Female"/>
    <x v="11"/>
    <n v="0.7"/>
    <n v="0.7"/>
    <s v="Yes"/>
    <n v="88.6"/>
    <n v="5.7"/>
    <s v="Poor"/>
    <n v="1"/>
    <s v="High School"/>
    <s v="Poor"/>
    <n v="1"/>
    <s v="Yes"/>
    <n v="73"/>
  </r>
  <r>
    <s v="S1905"/>
    <n v="18"/>
    <s v="Male"/>
    <x v="23"/>
    <n v="2.9"/>
    <n v="1.1000000000000001"/>
    <s v="Yes"/>
    <n v="73"/>
    <n v="5.8"/>
    <s v="Good"/>
    <n v="5"/>
    <s v="Bachelor"/>
    <s v="Poor"/>
    <n v="1"/>
    <s v="Yes"/>
    <n v="53.9"/>
  </r>
  <r>
    <s v="S1906"/>
    <n v="18"/>
    <s v="Female"/>
    <x v="0"/>
    <n v="4.5999999999999996"/>
    <n v="2"/>
    <s v="Yes"/>
    <n v="70.099999999999994"/>
    <n v="8.6999999999999993"/>
    <s v="Fair"/>
    <n v="3"/>
    <s v="Bachelor"/>
    <s v="Average"/>
    <n v="10"/>
    <s v="No"/>
    <n v="43.4"/>
  </r>
  <r>
    <s v="S1907"/>
    <n v="19"/>
    <s v="Female"/>
    <x v="39"/>
    <n v="2.5"/>
    <n v="2.1"/>
    <s v="No"/>
    <n v="63.8"/>
    <n v="5.5"/>
    <s v="Fair"/>
    <n v="1"/>
    <s v="High School"/>
    <s v="Average"/>
    <n v="3"/>
    <s v="No"/>
    <n v="55.4"/>
  </r>
  <r>
    <s v="S1908"/>
    <n v="23"/>
    <s v="Female"/>
    <x v="6"/>
    <n v="2.8"/>
    <n v="0.5"/>
    <s v="Yes"/>
    <n v="92.2"/>
    <n v="9.4"/>
    <s v="Fair"/>
    <n v="4"/>
    <s v="Bachelor"/>
    <s v="Good"/>
    <n v="8"/>
    <s v="No"/>
    <n v="100"/>
  </r>
  <r>
    <s v="S1909"/>
    <n v="22"/>
    <s v="Female"/>
    <x v="19"/>
    <n v="3.3"/>
    <n v="3"/>
    <s v="No"/>
    <n v="79.5"/>
    <n v="7"/>
    <s v="Fair"/>
    <n v="5"/>
    <s v="Bachelor"/>
    <s v="Average"/>
    <n v="1"/>
    <s v="No"/>
    <n v="71.8"/>
  </r>
  <r>
    <s v="S1910"/>
    <n v="19"/>
    <s v="Male"/>
    <x v="19"/>
    <n v="1"/>
    <n v="2.4"/>
    <s v="No"/>
    <n v="100"/>
    <n v="6.6"/>
    <s v="Fair"/>
    <n v="1"/>
    <s v="None"/>
    <s v="Average"/>
    <n v="10"/>
    <s v="No"/>
    <n v="89.2"/>
  </r>
  <r>
    <s v="S1911"/>
    <n v="21"/>
    <s v="Male"/>
    <x v="33"/>
    <n v="4.5"/>
    <n v="1"/>
    <s v="No"/>
    <n v="75.099999999999994"/>
    <n v="7.1"/>
    <s v="Fair"/>
    <n v="2"/>
    <s v="None"/>
    <s v="Good"/>
    <n v="4"/>
    <s v="No"/>
    <n v="83.9"/>
  </r>
  <r>
    <s v="S1912"/>
    <n v="21"/>
    <s v="Male"/>
    <x v="29"/>
    <n v="2.7"/>
    <n v="0.1"/>
    <s v="No"/>
    <n v="75.8"/>
    <n v="9.5"/>
    <s v="Poor"/>
    <n v="6"/>
    <s v="High School"/>
    <s v="Average"/>
    <n v="9"/>
    <s v="No"/>
    <n v="89.1"/>
  </r>
  <r>
    <s v="S1913"/>
    <n v="18"/>
    <s v="Male"/>
    <x v="18"/>
    <n v="4.5"/>
    <n v="1.6"/>
    <s v="Yes"/>
    <n v="79.3"/>
    <n v="5.3"/>
    <s v="Good"/>
    <n v="3"/>
    <s v="High School"/>
    <s v="Good"/>
    <n v="4"/>
    <s v="No"/>
    <n v="53.5"/>
  </r>
  <r>
    <s v="S1914"/>
    <n v="20"/>
    <s v="Female"/>
    <x v="23"/>
    <n v="1.6"/>
    <n v="1.3"/>
    <s v="Yes"/>
    <n v="87.4"/>
    <n v="5.2"/>
    <s v="Good"/>
    <n v="6"/>
    <s v="Bachelor"/>
    <s v="Poor"/>
    <n v="10"/>
    <s v="No"/>
    <n v="72.900000000000006"/>
  </r>
  <r>
    <s v="S1915"/>
    <n v="22"/>
    <s v="Female"/>
    <x v="52"/>
    <n v="4.7"/>
    <n v="1.9"/>
    <s v="No"/>
    <n v="80.3"/>
    <n v="5.6"/>
    <s v="Fair"/>
    <n v="0"/>
    <s v="High School"/>
    <s v="Average"/>
    <n v="8"/>
    <s v="No"/>
    <n v="61"/>
  </r>
  <r>
    <s v="S1916"/>
    <n v="18"/>
    <s v="Male"/>
    <x v="8"/>
    <n v="3.4"/>
    <n v="1.4"/>
    <s v="No"/>
    <n v="91.1"/>
    <n v="6.5"/>
    <s v="Good"/>
    <n v="1"/>
    <s v="High School"/>
    <s v="Good"/>
    <n v="7"/>
    <s v="No"/>
    <n v="69.099999999999994"/>
  </r>
  <r>
    <s v="S1917"/>
    <n v="20"/>
    <s v="Male"/>
    <x v="48"/>
    <n v="3.2"/>
    <n v="0"/>
    <s v="No"/>
    <n v="75.2"/>
    <n v="4.4000000000000004"/>
    <s v="Good"/>
    <n v="5"/>
    <s v="High School"/>
    <s v="Good"/>
    <n v="3"/>
    <s v="No"/>
    <n v="77.2"/>
  </r>
  <r>
    <s v="S1918"/>
    <n v="20"/>
    <s v="Male"/>
    <x v="39"/>
    <n v="2.8"/>
    <n v="1.4"/>
    <s v="Yes"/>
    <n v="71.2"/>
    <n v="6.5"/>
    <s v="Poor"/>
    <n v="5"/>
    <s v="Bachelor"/>
    <s v="Average"/>
    <n v="7"/>
    <s v="No"/>
    <n v="71.900000000000006"/>
  </r>
  <r>
    <s v="S1919"/>
    <n v="24"/>
    <s v="Female"/>
    <x v="61"/>
    <n v="2.2000000000000002"/>
    <n v="1.5"/>
    <s v="No"/>
    <n v="67"/>
    <n v="8.5"/>
    <s v="Good"/>
    <n v="3"/>
    <s v="High School"/>
    <s v="Good"/>
    <n v="7"/>
    <s v="Yes"/>
    <n v="74.7"/>
  </r>
  <r>
    <s v="S1920"/>
    <n v="21"/>
    <s v="Male"/>
    <x v="26"/>
    <n v="3.9"/>
    <n v="2.5"/>
    <s v="Yes"/>
    <n v="62.8"/>
    <n v="6.7"/>
    <s v="Good"/>
    <n v="3"/>
    <s v="None"/>
    <s v="Good"/>
    <n v="10"/>
    <s v="No"/>
    <n v="74.5"/>
  </r>
  <r>
    <s v="S1921"/>
    <n v="23"/>
    <s v="Female"/>
    <x v="8"/>
    <n v="2.7"/>
    <n v="1"/>
    <s v="No"/>
    <n v="79.8"/>
    <n v="6.1"/>
    <s v="Fair"/>
    <n v="6"/>
    <s v="None"/>
    <s v="Average"/>
    <n v="3"/>
    <s v="No"/>
    <n v="85.4"/>
  </r>
  <r>
    <s v="S1922"/>
    <n v="17"/>
    <s v="Male"/>
    <x v="59"/>
    <n v="0.1"/>
    <n v="3.6"/>
    <s v="No"/>
    <n v="82"/>
    <n v="5.8"/>
    <s v="Poor"/>
    <n v="5"/>
    <s v="Master"/>
    <s v="Average"/>
    <n v="2"/>
    <s v="Yes"/>
    <n v="44.3"/>
  </r>
  <r>
    <s v="S1923"/>
    <n v="23"/>
    <s v="Male"/>
    <x v="76"/>
    <n v="1.2"/>
    <n v="0"/>
    <s v="No"/>
    <n v="78.7"/>
    <n v="7.6"/>
    <s v="Poor"/>
    <n v="5"/>
    <s v="High School"/>
    <s v="Good"/>
    <n v="9"/>
    <s v="No"/>
    <n v="53.4"/>
  </r>
  <r>
    <s v="S1924"/>
    <n v="17"/>
    <s v="Other"/>
    <x v="41"/>
    <n v="2.2999999999999998"/>
    <n v="3.2"/>
    <s v="Yes"/>
    <n v="97.4"/>
    <n v="5.5"/>
    <s v="Poor"/>
    <n v="5"/>
    <s v="Bachelor"/>
    <s v="Average"/>
    <n v="1"/>
    <s v="Yes"/>
    <n v="57.4"/>
  </r>
  <r>
    <s v="S1925"/>
    <n v="19"/>
    <s v="Other"/>
    <x v="36"/>
    <n v="2.9"/>
    <n v="1.6"/>
    <s v="Yes"/>
    <n v="97.3"/>
    <n v="8.6999999999999993"/>
    <s v="Good"/>
    <n v="1"/>
    <s v="None"/>
    <s v="Good"/>
    <n v="7"/>
    <s v="No"/>
    <n v="53.6"/>
  </r>
  <r>
    <s v="S1926"/>
    <n v="21"/>
    <s v="Male"/>
    <x v="41"/>
    <n v="2.4"/>
    <n v="2.7"/>
    <s v="No"/>
    <n v="81.7"/>
    <n v="8.8000000000000007"/>
    <s v="Fair"/>
    <n v="5"/>
    <s v="High School"/>
    <s v="Good"/>
    <n v="4"/>
    <s v="Yes"/>
    <n v="58.8"/>
  </r>
  <r>
    <s v="S1927"/>
    <n v="20"/>
    <s v="Female"/>
    <x v="39"/>
    <n v="4"/>
    <n v="1.9"/>
    <s v="No"/>
    <n v="67.099999999999994"/>
    <n v="6.8"/>
    <s v="Good"/>
    <n v="0"/>
    <s v="Bachelor"/>
    <s v="Good"/>
    <n v="2"/>
    <s v="No"/>
    <n v="43.5"/>
  </r>
  <r>
    <s v="S1928"/>
    <n v="22"/>
    <s v="Female"/>
    <x v="61"/>
    <n v="0.2"/>
    <n v="3.1"/>
    <s v="No"/>
    <n v="79.3"/>
    <n v="6.5"/>
    <s v="Good"/>
    <n v="5"/>
    <s v="High School"/>
    <s v="Average"/>
    <n v="2"/>
    <s v="No"/>
    <n v="65.599999999999994"/>
  </r>
  <r>
    <s v="S1929"/>
    <n v="17"/>
    <s v="Female"/>
    <x v="58"/>
    <n v="2.7"/>
    <n v="1.4"/>
    <s v="No"/>
    <n v="79"/>
    <n v="7.7"/>
    <s v="Good"/>
    <n v="0"/>
    <s v="Master"/>
    <s v="Average"/>
    <n v="8"/>
    <s v="Yes"/>
    <n v="89.8"/>
  </r>
  <r>
    <s v="S1930"/>
    <n v="23"/>
    <s v="Male"/>
    <x v="24"/>
    <n v="0.3"/>
    <n v="0.6"/>
    <s v="No"/>
    <n v="78.400000000000006"/>
    <n v="7.8"/>
    <s v="Good"/>
    <n v="1"/>
    <s v="Master"/>
    <s v="Good"/>
    <n v="7"/>
    <s v="No"/>
    <n v="89.5"/>
  </r>
  <r>
    <s v="S1931"/>
    <n v="20"/>
    <s v="Female"/>
    <x v="24"/>
    <n v="3.4"/>
    <n v="3.4"/>
    <s v="Yes"/>
    <n v="78"/>
    <n v="5.5"/>
    <s v="Poor"/>
    <n v="3"/>
    <s v="Bachelor"/>
    <s v="Average"/>
    <n v="7"/>
    <s v="Yes"/>
    <n v="68.8"/>
  </r>
  <r>
    <s v="S1932"/>
    <n v="17"/>
    <s v="Female"/>
    <x v="8"/>
    <n v="2.4"/>
    <n v="1.7"/>
    <s v="No"/>
    <n v="78.5"/>
    <n v="5.9"/>
    <s v="Fair"/>
    <n v="0"/>
    <s v="Bachelor"/>
    <s v="Average"/>
    <n v="5"/>
    <s v="No"/>
    <n v="76.8"/>
  </r>
  <r>
    <s v="S1933"/>
    <n v="17"/>
    <s v="Female"/>
    <x v="17"/>
    <n v="3"/>
    <n v="2"/>
    <s v="No"/>
    <n v="81.099999999999994"/>
    <n v="4.9000000000000004"/>
    <s v="Good"/>
    <n v="1"/>
    <s v="High School"/>
    <s v="Average"/>
    <n v="10"/>
    <s v="No"/>
    <n v="47.5"/>
  </r>
  <r>
    <s v="S1934"/>
    <n v="24"/>
    <s v="Male"/>
    <x v="50"/>
    <n v="1.5"/>
    <n v="3.2"/>
    <s v="No"/>
    <n v="78.599999999999994"/>
    <n v="7"/>
    <s v="Poor"/>
    <n v="5"/>
    <s v="High School"/>
    <s v="Poor"/>
    <n v="8"/>
    <s v="Yes"/>
    <n v="89.3"/>
  </r>
  <r>
    <s v="S1935"/>
    <n v="17"/>
    <s v="Male"/>
    <x v="13"/>
    <n v="4"/>
    <n v="0.7"/>
    <s v="Yes"/>
    <n v="87.1"/>
    <n v="7.3"/>
    <s v="Poor"/>
    <n v="1"/>
    <s v="Master"/>
    <s v="Good"/>
    <n v="2"/>
    <s v="No"/>
    <n v="62"/>
  </r>
  <r>
    <s v="S1936"/>
    <n v="22"/>
    <s v="Male"/>
    <x v="37"/>
    <n v="3.8"/>
    <n v="2.5"/>
    <s v="No"/>
    <n v="88.6"/>
    <n v="4.9000000000000004"/>
    <s v="Good"/>
    <n v="5"/>
    <s v="Bachelor"/>
    <s v="Average"/>
    <n v="2"/>
    <s v="Yes"/>
    <n v="66.099999999999994"/>
  </r>
  <r>
    <s v="S1937"/>
    <n v="21"/>
    <s v="Female"/>
    <x v="51"/>
    <n v="3.2"/>
    <n v="1.2"/>
    <s v="No"/>
    <n v="75.900000000000006"/>
    <n v="6"/>
    <s v="Good"/>
    <n v="6"/>
    <s v="Bachelor"/>
    <s v="Good"/>
    <n v="5"/>
    <s v="No"/>
    <n v="41.7"/>
  </r>
  <r>
    <s v="S1938"/>
    <n v="22"/>
    <s v="Male"/>
    <x v="46"/>
    <n v="2.2999999999999998"/>
    <n v="1.7"/>
    <s v="No"/>
    <n v="97.7"/>
    <n v="4.9000000000000004"/>
    <s v="Fair"/>
    <n v="1"/>
    <s v="High School"/>
    <s v="Poor"/>
    <n v="1"/>
    <s v="No"/>
    <n v="28"/>
  </r>
  <r>
    <s v="S1939"/>
    <n v="18"/>
    <s v="Female"/>
    <x v="56"/>
    <n v="3.2"/>
    <n v="1.9"/>
    <s v="No"/>
    <n v="75.2"/>
    <n v="5.4"/>
    <s v="Good"/>
    <n v="3"/>
    <s v="None"/>
    <s v="Good"/>
    <n v="6"/>
    <s v="No"/>
    <n v="71"/>
  </r>
  <r>
    <s v="S1940"/>
    <n v="20"/>
    <s v="Other"/>
    <x v="38"/>
    <n v="1.7"/>
    <n v="0.1"/>
    <s v="Yes"/>
    <n v="68.8"/>
    <n v="7.2"/>
    <s v="Good"/>
    <n v="0"/>
    <s v="Master"/>
    <s v="Average"/>
    <n v="4"/>
    <s v="No"/>
    <n v="67.5"/>
  </r>
  <r>
    <s v="S1941"/>
    <n v="21"/>
    <s v="Male"/>
    <x v="49"/>
    <n v="3.5"/>
    <n v="0.9"/>
    <s v="No"/>
    <n v="88.8"/>
    <n v="5.6"/>
    <s v="Fair"/>
    <n v="6"/>
    <s v="High School"/>
    <s v="Good"/>
    <n v="6"/>
    <s v="No"/>
    <n v="63.4"/>
  </r>
  <r>
    <s v="S1942"/>
    <n v="24"/>
    <s v="Female"/>
    <x v="34"/>
    <n v="4.5"/>
    <n v="3.3"/>
    <s v="No"/>
    <n v="76.8"/>
    <n v="6.1"/>
    <s v="Poor"/>
    <n v="3"/>
    <s v="High School"/>
    <s v="Good"/>
    <n v="7"/>
    <s v="No"/>
    <n v="50.2"/>
  </r>
  <r>
    <s v="S1943"/>
    <n v="21"/>
    <s v="Male"/>
    <x v="69"/>
    <n v="3.8"/>
    <n v="2.8"/>
    <s v="No"/>
    <n v="88.2"/>
    <n v="4.5"/>
    <s v="Good"/>
    <n v="2"/>
    <s v="High School"/>
    <s v="Poor"/>
    <n v="3"/>
    <s v="No"/>
    <n v="72"/>
  </r>
  <r>
    <s v="S1944"/>
    <n v="21"/>
    <s v="Female"/>
    <x v="36"/>
    <n v="1.6"/>
    <n v="1.7"/>
    <s v="No"/>
    <n v="61"/>
    <n v="6.7"/>
    <s v="Fair"/>
    <n v="5"/>
    <s v="Bachelor"/>
    <s v="Good"/>
    <n v="8"/>
    <s v="Yes"/>
    <n v="67.900000000000006"/>
  </r>
  <r>
    <s v="S1945"/>
    <n v="23"/>
    <s v="Male"/>
    <x v="44"/>
    <n v="2.9"/>
    <n v="2.1"/>
    <s v="Yes"/>
    <n v="98.9"/>
    <n v="6.4"/>
    <s v="Poor"/>
    <n v="0"/>
    <s v="None"/>
    <s v="Average"/>
    <n v="7"/>
    <s v="No"/>
    <n v="100"/>
  </r>
  <r>
    <s v="S1946"/>
    <n v="21"/>
    <s v="Female"/>
    <x v="49"/>
    <n v="0.9"/>
    <n v="1.5"/>
    <s v="No"/>
    <n v="91.7"/>
    <n v="5.6"/>
    <s v="Fair"/>
    <n v="3"/>
    <s v="Bachelor"/>
    <s v="Good"/>
    <n v="1"/>
    <s v="Yes"/>
    <n v="55"/>
  </r>
  <r>
    <s v="S1947"/>
    <n v="24"/>
    <s v="Female"/>
    <x v="37"/>
    <n v="3.2"/>
    <n v="3.3"/>
    <s v="Yes"/>
    <n v="70"/>
    <n v="6.3"/>
    <s v="Good"/>
    <n v="0"/>
    <s v="High School"/>
    <s v="Good"/>
    <n v="6"/>
    <s v="Yes"/>
    <n v="59.9"/>
  </r>
  <r>
    <s v="S1948"/>
    <n v="22"/>
    <s v="Female"/>
    <x v="52"/>
    <n v="3"/>
    <n v="1.6"/>
    <s v="No"/>
    <n v="70.2"/>
    <n v="6.7"/>
    <s v="Fair"/>
    <n v="2"/>
    <s v="Master"/>
    <s v="Good"/>
    <n v="7"/>
    <s v="No"/>
    <n v="63.2"/>
  </r>
  <r>
    <s v="S1949"/>
    <n v="21"/>
    <s v="Female"/>
    <x v="8"/>
    <n v="0.3"/>
    <n v="2.1"/>
    <s v="No"/>
    <n v="100"/>
    <n v="5.5"/>
    <s v="Fair"/>
    <n v="4"/>
    <s v="Bachelor"/>
    <s v="Good"/>
    <n v="4"/>
    <s v="No"/>
    <n v="84.5"/>
  </r>
  <r>
    <s v="S1950"/>
    <n v="19"/>
    <s v="Female"/>
    <x v="41"/>
    <n v="1.1000000000000001"/>
    <n v="3.1"/>
    <s v="No"/>
    <n v="77.599999999999994"/>
    <n v="4.7"/>
    <s v="Fair"/>
    <n v="5"/>
    <s v="High School"/>
    <s v="Average"/>
    <n v="2"/>
    <s v="No"/>
    <n v="50.8"/>
  </r>
  <r>
    <s v="S1951"/>
    <n v="20"/>
    <s v="Female"/>
    <x v="39"/>
    <n v="2.2000000000000002"/>
    <n v="0.9"/>
    <s v="No"/>
    <n v="76.7"/>
    <n v="8.6999999999999993"/>
    <s v="Good"/>
    <n v="5"/>
    <s v="Bachelor"/>
    <s v="Poor"/>
    <n v="10"/>
    <s v="No"/>
    <n v="94"/>
  </r>
  <r>
    <s v="S1952"/>
    <n v="21"/>
    <s v="Female"/>
    <x v="29"/>
    <n v="2.1"/>
    <n v="3.5"/>
    <s v="Yes"/>
    <n v="62.3"/>
    <n v="5.7"/>
    <s v="Poor"/>
    <n v="1"/>
    <s v="High School"/>
    <s v="Average"/>
    <n v="9"/>
    <s v="No"/>
    <n v="65.599999999999994"/>
  </r>
  <r>
    <s v="S1953"/>
    <n v="20"/>
    <s v="Female"/>
    <x v="16"/>
    <n v="1"/>
    <n v="0.1"/>
    <s v="No"/>
    <n v="81.5"/>
    <n v="6.4"/>
    <s v="Fair"/>
    <n v="5"/>
    <s v="High School"/>
    <s v="Average"/>
    <n v="7"/>
    <s v="No"/>
    <n v="61.7"/>
  </r>
  <r>
    <s v="S1954"/>
    <n v="19"/>
    <s v="Male"/>
    <x v="10"/>
    <n v="3"/>
    <n v="3.6"/>
    <s v="No"/>
    <n v="82.7"/>
    <n v="7.7"/>
    <s v="Good"/>
    <n v="5"/>
    <s v="Master"/>
    <s v="Good"/>
    <n v="1"/>
    <s v="Yes"/>
    <n v="66"/>
  </r>
  <r>
    <s v="S1955"/>
    <n v="19"/>
    <s v="Female"/>
    <x v="41"/>
    <n v="2.8"/>
    <n v="1.4"/>
    <s v="Yes"/>
    <n v="92.2"/>
    <n v="10"/>
    <s v="Poor"/>
    <n v="3"/>
    <s v="High School"/>
    <s v="Average"/>
    <n v="8"/>
    <s v="No"/>
    <n v="86.9"/>
  </r>
  <r>
    <s v="S1956"/>
    <n v="20"/>
    <s v="Female"/>
    <x v="21"/>
    <n v="2.2999999999999998"/>
    <n v="1.5"/>
    <s v="No"/>
    <n v="71"/>
    <n v="5"/>
    <s v="Good"/>
    <n v="6"/>
    <s v="High School"/>
    <s v="Good"/>
    <n v="3"/>
    <s v="No"/>
    <n v="59.6"/>
  </r>
  <r>
    <s v="S1957"/>
    <n v="17"/>
    <s v="Female"/>
    <x v="16"/>
    <n v="1.6"/>
    <n v="0"/>
    <s v="No"/>
    <n v="69.8"/>
    <n v="7"/>
    <s v="Good"/>
    <n v="5"/>
    <s v="High School"/>
    <s v="Average"/>
    <n v="4"/>
    <s v="No"/>
    <n v="49.1"/>
  </r>
  <r>
    <s v="S1958"/>
    <n v="18"/>
    <s v="Male"/>
    <x v="0"/>
    <n v="3.8"/>
    <n v="1.3"/>
    <s v="Yes"/>
    <n v="89.5"/>
    <n v="5.7"/>
    <s v="Good"/>
    <n v="5"/>
    <s v="High School"/>
    <s v="Average"/>
    <n v="5"/>
    <s v="No"/>
    <n v="31.1"/>
  </r>
  <r>
    <s v="S1959"/>
    <n v="23"/>
    <s v="Female"/>
    <x v="21"/>
    <n v="4.5"/>
    <n v="0.7"/>
    <s v="No"/>
    <n v="95.1"/>
    <n v="5.9"/>
    <s v="Fair"/>
    <n v="2"/>
    <s v="Master"/>
    <s v="Good"/>
    <n v="1"/>
    <s v="No"/>
    <n v="45.7"/>
  </r>
  <r>
    <s v="S1960"/>
    <n v="17"/>
    <s v="Male"/>
    <x v="77"/>
    <n v="1.9"/>
    <n v="1.1000000000000001"/>
    <s v="Yes"/>
    <n v="69.3"/>
    <n v="5.6"/>
    <s v="Good"/>
    <n v="6"/>
    <s v="High School"/>
    <s v="Average"/>
    <n v="6"/>
    <s v="No"/>
    <n v="100"/>
  </r>
  <r>
    <s v="S1961"/>
    <n v="17"/>
    <s v="Female"/>
    <x v="56"/>
    <n v="1.8"/>
    <n v="1.6"/>
    <s v="No"/>
    <n v="95.8"/>
    <n v="5.0999999999999996"/>
    <s v="Good"/>
    <n v="2"/>
    <s v="Master"/>
    <s v="Good"/>
    <n v="10"/>
    <s v="No"/>
    <n v="81.099999999999994"/>
  </r>
  <r>
    <s v="S1962"/>
    <n v="22"/>
    <s v="Male"/>
    <x v="26"/>
    <n v="3.1"/>
    <n v="2.9"/>
    <s v="Yes"/>
    <n v="85.4"/>
    <n v="6.5"/>
    <s v="Good"/>
    <n v="0"/>
    <s v="Master"/>
    <s v="Average"/>
    <n v="6"/>
    <s v="No"/>
    <n v="55.1"/>
  </r>
  <r>
    <s v="S1963"/>
    <n v="23"/>
    <s v="Female"/>
    <x v="15"/>
    <n v="2.1"/>
    <n v="2"/>
    <s v="No"/>
    <n v="95.9"/>
    <n v="4.7"/>
    <s v="Poor"/>
    <n v="0"/>
    <s v="High School"/>
    <s v="Good"/>
    <n v="2"/>
    <s v="No"/>
    <n v="53.3"/>
  </r>
  <r>
    <s v="S1964"/>
    <n v="23"/>
    <s v="Other"/>
    <x v="26"/>
    <n v="2.2999999999999998"/>
    <n v="2.1"/>
    <s v="No"/>
    <n v="84.3"/>
    <n v="7.6"/>
    <s v="Good"/>
    <n v="5"/>
    <s v="High School"/>
    <s v="Poor"/>
    <n v="10"/>
    <s v="Yes"/>
    <n v="89.1"/>
  </r>
  <r>
    <s v="S1965"/>
    <n v="17"/>
    <s v="Male"/>
    <x v="7"/>
    <n v="3.4"/>
    <n v="0.6"/>
    <s v="No"/>
    <n v="59.8"/>
    <n v="6.6"/>
    <s v="Fair"/>
    <n v="5"/>
    <s v="Master"/>
    <s v="Average"/>
    <n v="6"/>
    <s v="Yes"/>
    <n v="77.3"/>
  </r>
  <r>
    <s v="S1966"/>
    <n v="21"/>
    <s v="Other"/>
    <x v="36"/>
    <n v="0.2"/>
    <n v="0.8"/>
    <s v="No"/>
    <n v="83.5"/>
    <n v="7"/>
    <s v="Poor"/>
    <n v="1"/>
    <s v="High School"/>
    <s v="Good"/>
    <n v="8"/>
    <s v="Yes"/>
    <n v="56.4"/>
  </r>
  <r>
    <s v="S1967"/>
    <n v="22"/>
    <s v="Male"/>
    <x v="69"/>
    <n v="4.0999999999999996"/>
    <n v="3.8"/>
    <s v="No"/>
    <n v="95.6"/>
    <n v="5.9"/>
    <s v="Fair"/>
    <n v="0"/>
    <s v="None"/>
    <s v="Good"/>
    <n v="6"/>
    <s v="No"/>
    <n v="76.099999999999994"/>
  </r>
  <r>
    <s v="S1968"/>
    <n v="22"/>
    <s v="Female"/>
    <x v="10"/>
    <n v="2.6"/>
    <n v="1"/>
    <s v="No"/>
    <n v="76.099999999999994"/>
    <n v="6.1"/>
    <s v="Good"/>
    <n v="3"/>
    <s v="High School"/>
    <s v="Average"/>
    <n v="4"/>
    <s v="No"/>
    <n v="74.599999999999994"/>
  </r>
  <r>
    <s v="S1969"/>
    <n v="19"/>
    <s v="Female"/>
    <x v="10"/>
    <n v="2"/>
    <n v="3.6"/>
    <s v="Yes"/>
    <n v="81.099999999999994"/>
    <n v="6.8"/>
    <s v="Fair"/>
    <n v="5"/>
    <s v="Bachelor"/>
    <s v="Average"/>
    <n v="4"/>
    <s v="No"/>
    <n v="83"/>
  </r>
  <r>
    <s v="S1970"/>
    <n v="24"/>
    <s v="Female"/>
    <x v="25"/>
    <n v="2.4"/>
    <n v="1.5"/>
    <s v="No"/>
    <n v="83.2"/>
    <n v="5.0999999999999996"/>
    <s v="Fair"/>
    <n v="3"/>
    <s v="Bachelor"/>
    <s v="Average"/>
    <n v="9"/>
    <s v="Yes"/>
    <n v="85.9"/>
  </r>
  <r>
    <s v="S1971"/>
    <n v="23"/>
    <s v="Female"/>
    <x v="26"/>
    <n v="2.5"/>
    <n v="1.8"/>
    <s v="No"/>
    <n v="56"/>
    <n v="6.1"/>
    <s v="Good"/>
    <n v="5"/>
    <s v="High School"/>
    <s v="Average"/>
    <n v="6"/>
    <s v="No"/>
    <n v="64.5"/>
  </r>
  <r>
    <s v="S1972"/>
    <n v="17"/>
    <s v="Female"/>
    <x v="37"/>
    <n v="0.4"/>
    <n v="3"/>
    <s v="No"/>
    <n v="100"/>
    <n v="5.5"/>
    <s v="Fair"/>
    <n v="3"/>
    <s v="High School"/>
    <s v="Good"/>
    <n v="8"/>
    <s v="No"/>
    <n v="91.9"/>
  </r>
  <r>
    <s v="S1973"/>
    <n v="19"/>
    <s v="Male"/>
    <x v="8"/>
    <n v="4.3"/>
    <n v="3.2"/>
    <s v="No"/>
    <n v="76"/>
    <n v="5.4"/>
    <s v="Good"/>
    <n v="4"/>
    <s v="Master"/>
    <s v="Good"/>
    <n v="8"/>
    <s v="No"/>
    <n v="74.599999999999994"/>
  </r>
  <r>
    <s v="S1974"/>
    <n v="20"/>
    <s v="Male"/>
    <x v="52"/>
    <n v="2.5"/>
    <n v="1.7"/>
    <s v="No"/>
    <n v="90.1"/>
    <n v="4"/>
    <s v="Fair"/>
    <n v="3"/>
    <s v="Bachelor"/>
    <s v="Poor"/>
    <n v="7"/>
    <s v="No"/>
    <n v="70.900000000000006"/>
  </r>
  <r>
    <s v="S1975"/>
    <n v="18"/>
    <s v="Female"/>
    <x v="23"/>
    <n v="3"/>
    <n v="1.4"/>
    <s v="No"/>
    <n v="84.1"/>
    <n v="8.1"/>
    <s v="Fair"/>
    <n v="6"/>
    <s v="Bachelor"/>
    <s v="Average"/>
    <n v="3"/>
    <s v="No"/>
    <n v="66.7"/>
  </r>
  <r>
    <s v="S1976"/>
    <n v="24"/>
    <s v="Female"/>
    <x v="12"/>
    <n v="3.6"/>
    <n v="1.7"/>
    <s v="No"/>
    <n v="97.6"/>
    <n v="5.7"/>
    <s v="Good"/>
    <n v="0"/>
    <s v="Bachelor"/>
    <s v="Good"/>
    <n v="10"/>
    <s v="Yes"/>
    <n v="77.400000000000006"/>
  </r>
  <r>
    <s v="S1977"/>
    <n v="24"/>
    <s v="Female"/>
    <x v="57"/>
    <n v="1.3"/>
    <n v="2.2000000000000002"/>
    <s v="Yes"/>
    <n v="89.1"/>
    <n v="7.9"/>
    <s v="Good"/>
    <n v="5"/>
    <s v="High School"/>
    <s v="Average"/>
    <n v="1"/>
    <s v="Yes"/>
    <n v="99"/>
  </r>
  <r>
    <s v="S1978"/>
    <n v="24"/>
    <s v="Female"/>
    <x v="32"/>
    <n v="3.1"/>
    <n v="2.8"/>
    <s v="No"/>
    <n v="82.7"/>
    <n v="7.8"/>
    <s v="Fair"/>
    <n v="0"/>
    <s v="Bachelor"/>
    <s v="Good"/>
    <n v="5"/>
    <s v="Yes"/>
    <n v="43.5"/>
  </r>
  <r>
    <s v="S1979"/>
    <n v="22"/>
    <s v="Male"/>
    <x v="59"/>
    <n v="2.2000000000000002"/>
    <n v="1.8"/>
    <s v="No"/>
    <n v="76.099999999999994"/>
    <n v="5"/>
    <s v="Good"/>
    <n v="6"/>
    <s v="High School"/>
    <s v="Poor"/>
    <n v="10"/>
    <s v="No"/>
    <n v="53.4"/>
  </r>
  <r>
    <s v="S1980"/>
    <n v="20"/>
    <s v="Female"/>
    <x v="12"/>
    <n v="3.5"/>
    <n v="2.5"/>
    <s v="No"/>
    <n v="93"/>
    <n v="5.2"/>
    <s v="Poor"/>
    <n v="6"/>
    <s v="High School"/>
    <s v="Good"/>
    <n v="10"/>
    <s v="Yes"/>
    <n v="81"/>
  </r>
  <r>
    <s v="S1981"/>
    <n v="24"/>
    <s v="Male"/>
    <x v="29"/>
    <n v="0"/>
    <n v="3.6"/>
    <s v="No"/>
    <n v="66.3"/>
    <n v="9.6"/>
    <s v="Fair"/>
    <n v="3"/>
    <s v="Bachelor"/>
    <s v="Average"/>
    <n v="2"/>
    <s v="No"/>
    <n v="66.2"/>
  </r>
  <r>
    <s v="S1982"/>
    <n v="20"/>
    <s v="Female"/>
    <x v="18"/>
    <n v="2.4"/>
    <n v="2.2000000000000002"/>
    <s v="Yes"/>
    <n v="91.5"/>
    <n v="8.6"/>
    <s v="Fair"/>
    <n v="2"/>
    <s v="High School"/>
    <s v="Good"/>
    <n v="10"/>
    <s v="No"/>
    <n v="88"/>
  </r>
  <r>
    <s v="S1983"/>
    <n v="21"/>
    <s v="Male"/>
    <x v="11"/>
    <n v="1.8"/>
    <n v="2.1"/>
    <s v="No"/>
    <n v="74"/>
    <n v="6.5"/>
    <s v="Poor"/>
    <n v="2"/>
    <s v="Master"/>
    <s v="Average"/>
    <n v="2"/>
    <s v="No"/>
    <n v="64.400000000000006"/>
  </r>
  <r>
    <s v="S1984"/>
    <n v="24"/>
    <s v="Male"/>
    <x v="21"/>
    <n v="3"/>
    <n v="0.1"/>
    <s v="No"/>
    <n v="97.5"/>
    <n v="6.8"/>
    <s v="Fair"/>
    <n v="6"/>
    <s v="High School"/>
    <s v="Average"/>
    <n v="7"/>
    <s v="No"/>
    <n v="82.4"/>
  </r>
  <r>
    <s v="S1985"/>
    <n v="18"/>
    <s v="Male"/>
    <x v="58"/>
    <n v="3.1"/>
    <n v="0"/>
    <s v="Yes"/>
    <n v="86.6"/>
    <n v="5.7"/>
    <s v="Fair"/>
    <n v="2"/>
    <s v="Master"/>
    <s v="Good"/>
    <n v="3"/>
    <s v="Yes"/>
    <n v="80.900000000000006"/>
  </r>
  <r>
    <s v="S1986"/>
    <n v="20"/>
    <s v="Male"/>
    <x v="20"/>
    <n v="1.7"/>
    <n v="2.2000000000000002"/>
    <s v="No"/>
    <n v="91.4"/>
    <n v="7"/>
    <s v="Poor"/>
    <n v="5"/>
    <s v="Master"/>
    <s v="Poor"/>
    <n v="8"/>
    <s v="No"/>
    <n v="59.6"/>
  </r>
  <r>
    <s v="S1987"/>
    <n v="20"/>
    <s v="Female"/>
    <x v="43"/>
    <n v="1.6"/>
    <n v="1.7"/>
    <s v="Yes"/>
    <n v="85.8"/>
    <n v="5.6"/>
    <s v="Fair"/>
    <n v="1"/>
    <s v="High School"/>
    <s v="Average"/>
    <n v="9"/>
    <s v="No"/>
    <n v="56.2"/>
  </r>
  <r>
    <s v="S1988"/>
    <n v="18"/>
    <s v="Male"/>
    <x v="39"/>
    <n v="2.4"/>
    <n v="1.2"/>
    <s v="No"/>
    <n v="67.5"/>
    <n v="4.0999999999999996"/>
    <s v="Fair"/>
    <n v="4"/>
    <s v="Bachelor"/>
    <s v="Average"/>
    <n v="8"/>
    <s v="Yes"/>
    <n v="72.5"/>
  </r>
  <r>
    <s v="S1989"/>
    <n v="24"/>
    <s v="Male"/>
    <x v="3"/>
    <n v="1.4"/>
    <n v="2.1"/>
    <s v="Yes"/>
    <n v="76.400000000000006"/>
    <n v="4.9000000000000004"/>
    <s v="Fair"/>
    <n v="3"/>
    <s v="High School"/>
    <s v="Average"/>
    <n v="6"/>
    <s v="No"/>
    <n v="47.6"/>
  </r>
  <r>
    <s v="S1990"/>
    <n v="18"/>
    <s v="Male"/>
    <x v="21"/>
    <n v="3.5"/>
    <n v="1.7"/>
    <s v="No"/>
    <n v="91.7"/>
    <n v="6.5"/>
    <s v="Good"/>
    <n v="1"/>
    <s v="Master"/>
    <s v="Good"/>
    <n v="5"/>
    <s v="No"/>
    <n v="63.6"/>
  </r>
  <r>
    <s v="S1991"/>
    <n v="20"/>
    <s v="Male"/>
    <x v="44"/>
    <n v="2.1"/>
    <n v="3"/>
    <s v="No"/>
    <n v="86.7"/>
    <n v="5.0999999999999996"/>
    <s v="Good"/>
    <n v="2"/>
    <s v="High School"/>
    <s v="Good"/>
    <n v="3"/>
    <s v="No"/>
    <n v="85.3"/>
  </r>
  <r>
    <s v="S1992"/>
    <n v="18"/>
    <s v="Male"/>
    <x v="26"/>
    <n v="0"/>
    <n v="1.9"/>
    <s v="No"/>
    <n v="96.8"/>
    <n v="6.4"/>
    <s v="Fair"/>
    <n v="3"/>
    <s v="Bachelor"/>
    <s v="Poor"/>
    <n v="3"/>
    <s v="No"/>
    <n v="71.8"/>
  </r>
  <r>
    <s v="S1993"/>
    <n v="20"/>
    <s v="Male"/>
    <x v="18"/>
    <n v="2.1"/>
    <n v="1"/>
    <s v="No"/>
    <n v="89"/>
    <n v="5.2"/>
    <s v="Good"/>
    <n v="1"/>
    <s v="High School"/>
    <s v="Good"/>
    <n v="7"/>
    <s v="No"/>
    <n v="70.900000000000006"/>
  </r>
  <r>
    <s v="S1994"/>
    <n v="20"/>
    <s v="Female"/>
    <x v="32"/>
    <n v="1.3"/>
    <n v="2.9"/>
    <s v="No"/>
    <n v="75.3"/>
    <n v="5.6"/>
    <s v="Good"/>
    <n v="0"/>
    <s v="High School"/>
    <s v="Average"/>
    <n v="5"/>
    <s v="No"/>
    <n v="41.7"/>
  </r>
  <r>
    <s v="S1995"/>
    <n v="21"/>
    <s v="Female"/>
    <x v="23"/>
    <n v="0.5"/>
    <n v="1.6"/>
    <s v="No"/>
    <n v="77"/>
    <n v="7.5"/>
    <s v="Fair"/>
    <n v="2"/>
    <s v="High School"/>
    <s v="Good"/>
    <n v="6"/>
    <s v="Yes"/>
    <n v="76.099999999999994"/>
  </r>
  <r>
    <s v="S1996"/>
    <n v="17"/>
    <s v="Female"/>
    <x v="28"/>
    <n v="1"/>
    <n v="2.4"/>
    <s v="Yes"/>
    <n v="86"/>
    <n v="6.8"/>
    <s v="Poor"/>
    <n v="1"/>
    <s v="High School"/>
    <s v="Average"/>
    <n v="6"/>
    <s v="Yes"/>
    <n v="65.900000000000006"/>
  </r>
  <r>
    <s v="S1997"/>
    <n v="20"/>
    <s v="Male"/>
    <x v="52"/>
    <n v="2.6"/>
    <n v="1.3"/>
    <s v="No"/>
    <n v="61.9"/>
    <n v="6.5"/>
    <s v="Good"/>
    <n v="5"/>
    <s v="Bachelor"/>
    <s v="Good"/>
    <n v="9"/>
    <s v="Yes"/>
    <n v="64.400000000000006"/>
  </r>
  <r>
    <s v="S1998"/>
    <n v="24"/>
    <s v="Male"/>
    <x v="33"/>
    <n v="4.0999999999999996"/>
    <n v="1.1000000000000001"/>
    <s v="Yes"/>
    <n v="100"/>
    <n v="7.6"/>
    <s v="Fair"/>
    <n v="0"/>
    <s v="Bachelor"/>
    <s v="Average"/>
    <n v="1"/>
    <s v="No"/>
    <n v="69.7"/>
  </r>
  <r>
    <s v="S1999"/>
    <n v="19"/>
    <s v="Female"/>
    <x v="7"/>
    <n v="2.9"/>
    <n v="1.9"/>
    <s v="No"/>
    <n v="89.4"/>
    <n v="7.1"/>
    <s v="Good"/>
    <n v="2"/>
    <s v="Bachelor"/>
    <s v="Average"/>
    <n v="8"/>
    <s v="No"/>
    <n v="74.90000000000000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1.2"/>
    <n v="1.1000000000000001"/>
  </r>
  <r>
    <x v="1"/>
    <n v="2.8"/>
    <n v="2.2999999999999998"/>
  </r>
  <r>
    <x v="2"/>
    <n v="3.1"/>
    <n v="1.3"/>
  </r>
  <r>
    <x v="3"/>
    <n v="3.9"/>
    <n v="1"/>
  </r>
  <r>
    <x v="4"/>
    <n v="4.4000000000000004"/>
    <n v="0.5"/>
  </r>
  <r>
    <x v="5"/>
    <n v="1.3"/>
    <n v="0"/>
  </r>
  <r>
    <x v="6"/>
    <n v="1.5"/>
    <n v="1.4"/>
  </r>
  <r>
    <x v="7"/>
    <n v="1"/>
    <n v="2"/>
  </r>
  <r>
    <x v="8"/>
    <n v="2.2000000000000002"/>
    <n v="1.7"/>
  </r>
  <r>
    <x v="9"/>
    <n v="3.1"/>
    <n v="1.3"/>
  </r>
  <r>
    <x v="10"/>
    <n v="3.7"/>
    <n v="0.8"/>
  </r>
  <r>
    <x v="11"/>
    <n v="2.4"/>
    <n v="2.5"/>
  </r>
  <r>
    <x v="12"/>
    <n v="2.1"/>
    <n v="0.4"/>
  </r>
  <r>
    <x v="13"/>
    <n v="2.7"/>
    <n v="2.7"/>
  </r>
  <r>
    <x v="14"/>
    <n v="1.5"/>
    <n v="0.7"/>
  </r>
  <r>
    <x v="15"/>
    <n v="5"/>
    <n v="1"/>
  </r>
  <r>
    <x v="3"/>
    <n v="0.6"/>
    <n v="0.2"/>
  </r>
  <r>
    <x v="13"/>
    <n v="2.7"/>
    <n v="1.2"/>
  </r>
  <r>
    <x v="16"/>
    <n v="4.9000000000000004"/>
    <n v="2.9"/>
  </r>
  <r>
    <x v="17"/>
    <n v="2.5"/>
    <n v="2.4"/>
  </r>
  <r>
    <x v="18"/>
    <n v="2.2999999999999998"/>
    <n v="2.9"/>
  </r>
  <r>
    <x v="6"/>
    <n v="2.1"/>
    <n v="2.4"/>
  </r>
  <r>
    <x v="19"/>
    <n v="2.2999999999999998"/>
    <n v="0.6"/>
  </r>
  <r>
    <x v="20"/>
    <n v="4.0999999999999996"/>
    <n v="1.4"/>
  </r>
  <r>
    <x v="16"/>
    <n v="0"/>
    <n v="0.9"/>
  </r>
  <r>
    <x v="19"/>
    <n v="4.3"/>
    <n v="3.3"/>
  </r>
  <r>
    <x v="16"/>
    <n v="0.8"/>
    <n v="0.5"/>
  </r>
  <r>
    <x v="21"/>
    <n v="2.2000000000000002"/>
    <n v="2.8"/>
  </r>
  <r>
    <x v="7"/>
    <n v="2"/>
    <n v="2.8"/>
  </r>
  <r>
    <x v="16"/>
    <n v="3.2"/>
    <n v="3.8"/>
  </r>
  <r>
    <x v="12"/>
    <n v="0.6"/>
    <n v="1.3"/>
  </r>
  <r>
    <x v="22"/>
    <n v="3.1"/>
    <n v="2.6"/>
  </r>
  <r>
    <x v="23"/>
    <n v="4.9000000000000004"/>
    <n v="4.3"/>
  </r>
  <r>
    <x v="24"/>
    <n v="0.9"/>
    <n v="1.1000000000000001"/>
  </r>
  <r>
    <x v="20"/>
    <n v="2.7"/>
    <n v="0.1"/>
  </r>
  <r>
    <x v="25"/>
    <n v="1.7"/>
    <n v="0"/>
  </r>
  <r>
    <x v="26"/>
    <n v="3"/>
    <n v="2.6"/>
  </r>
  <r>
    <x v="7"/>
    <n v="2.5"/>
    <n v="0"/>
  </r>
  <r>
    <x v="18"/>
    <n v="1.7"/>
    <n v="1.4"/>
  </r>
  <r>
    <x v="27"/>
    <n v="3.1"/>
    <n v="2.2999999999999998"/>
  </r>
  <r>
    <x v="12"/>
    <n v="4.7"/>
    <n v="2"/>
  </r>
  <r>
    <x v="28"/>
    <n v="2.2999999999999998"/>
    <n v="2.2999999999999998"/>
  </r>
  <r>
    <x v="12"/>
    <n v="3.4"/>
    <n v="2"/>
  </r>
  <r>
    <x v="7"/>
    <n v="0.9"/>
    <n v="3.2"/>
  </r>
  <r>
    <x v="29"/>
    <n v="1.4"/>
    <n v="0.8"/>
  </r>
  <r>
    <x v="29"/>
    <n v="3.1"/>
    <n v="1.1000000000000001"/>
  </r>
  <r>
    <x v="14"/>
    <n v="4.3"/>
    <n v="1"/>
  </r>
  <r>
    <x v="30"/>
    <n v="2.9"/>
    <n v="2.7"/>
  </r>
  <r>
    <x v="2"/>
    <n v="2.1"/>
    <n v="2.8"/>
  </r>
  <r>
    <x v="31"/>
    <n v="2.5"/>
    <n v="2.2999999999999998"/>
  </r>
  <r>
    <x v="32"/>
    <n v="1"/>
    <n v="3.1"/>
  </r>
  <r>
    <x v="30"/>
    <n v="3.2"/>
    <n v="0.5"/>
  </r>
  <r>
    <x v="14"/>
    <n v="3.6"/>
    <n v="3.6"/>
  </r>
  <r>
    <x v="9"/>
    <n v="2"/>
    <n v="3.5"/>
  </r>
  <r>
    <x v="15"/>
    <n v="1.9"/>
    <n v="2.6"/>
  </r>
  <r>
    <x v="33"/>
    <n v="2.8"/>
    <n v="3.8"/>
  </r>
  <r>
    <x v="30"/>
    <n v="2"/>
    <n v="0"/>
  </r>
  <r>
    <x v="11"/>
    <n v="2.4"/>
    <n v="1.2"/>
  </r>
  <r>
    <x v="34"/>
    <n v="5"/>
    <n v="1"/>
  </r>
  <r>
    <x v="35"/>
    <n v="2.2000000000000002"/>
    <n v="2.6"/>
  </r>
  <r>
    <x v="36"/>
    <n v="2.1"/>
    <n v="0.6"/>
  </r>
  <r>
    <x v="24"/>
    <n v="1.7"/>
    <n v="2.6"/>
  </r>
  <r>
    <x v="37"/>
    <n v="3.4"/>
    <n v="3.3"/>
  </r>
  <r>
    <x v="38"/>
    <n v="2.2999999999999998"/>
    <n v="2.6"/>
  </r>
  <r>
    <x v="21"/>
    <n v="1.7"/>
    <n v="2.1"/>
  </r>
  <r>
    <x v="39"/>
    <n v="4.0999999999999996"/>
    <n v="0.7"/>
  </r>
  <r>
    <x v="29"/>
    <n v="4.2"/>
    <n v="0.9"/>
  </r>
  <r>
    <x v="39"/>
    <n v="1.8"/>
    <n v="3.2"/>
  </r>
  <r>
    <x v="19"/>
    <n v="0.3"/>
    <n v="2.7"/>
  </r>
  <r>
    <x v="40"/>
    <n v="3.7"/>
    <n v="1.8"/>
  </r>
  <r>
    <x v="41"/>
    <n v="1.7"/>
    <n v="1.3"/>
  </r>
  <r>
    <x v="2"/>
    <n v="3.4"/>
    <n v="0"/>
  </r>
  <r>
    <x v="13"/>
    <n v="0.1"/>
    <n v="0.6"/>
  </r>
  <r>
    <x v="42"/>
    <n v="3.6"/>
    <n v="3.9"/>
  </r>
  <r>
    <x v="43"/>
    <n v="1"/>
    <n v="0.4"/>
  </r>
  <r>
    <x v="44"/>
    <n v="3.4"/>
    <n v="2"/>
  </r>
  <r>
    <x v="44"/>
    <n v="2.5"/>
    <n v="2.9"/>
  </r>
  <r>
    <x v="41"/>
    <n v="1.4"/>
    <n v="0.4"/>
  </r>
  <r>
    <x v="8"/>
    <n v="2"/>
    <n v="2"/>
  </r>
  <r>
    <x v="45"/>
    <n v="3.3"/>
    <n v="2.8"/>
  </r>
  <r>
    <x v="28"/>
    <n v="2.6"/>
    <n v="1.8"/>
  </r>
  <r>
    <x v="21"/>
    <n v="3.2"/>
    <n v="5"/>
  </r>
  <r>
    <x v="23"/>
    <n v="4.9000000000000004"/>
    <n v="0"/>
  </r>
  <r>
    <x v="16"/>
    <n v="0.6"/>
    <n v="3"/>
  </r>
  <r>
    <x v="30"/>
    <n v="4.4000000000000004"/>
    <n v="1.6"/>
  </r>
  <r>
    <x v="36"/>
    <n v="2.6"/>
    <n v="2.6"/>
  </r>
  <r>
    <x v="29"/>
    <n v="1.4"/>
    <n v="2.2999999999999998"/>
  </r>
  <r>
    <x v="43"/>
    <n v="0.9"/>
    <n v="1"/>
  </r>
  <r>
    <x v="11"/>
    <n v="2.2999999999999998"/>
    <n v="2.1"/>
  </r>
  <r>
    <x v="46"/>
    <n v="3.6"/>
    <n v="0"/>
  </r>
  <r>
    <x v="24"/>
    <n v="2.2999999999999998"/>
    <n v="2.5"/>
  </r>
  <r>
    <x v="9"/>
    <n v="4.3"/>
    <n v="2.1"/>
  </r>
  <r>
    <x v="47"/>
    <n v="0.8"/>
    <n v="2.5"/>
  </r>
  <r>
    <x v="38"/>
    <n v="2.5"/>
    <n v="3"/>
  </r>
  <r>
    <x v="48"/>
    <n v="1"/>
    <n v="2.2000000000000002"/>
  </r>
  <r>
    <x v="36"/>
    <n v="2.9"/>
    <n v="2"/>
  </r>
  <r>
    <x v="44"/>
    <n v="3.6"/>
    <n v="0.8"/>
  </r>
  <r>
    <x v="38"/>
    <n v="2"/>
    <n v="1"/>
  </r>
  <r>
    <x v="14"/>
    <n v="0"/>
    <n v="3.1"/>
  </r>
  <r>
    <x v="13"/>
    <n v="2.7"/>
    <n v="3.4"/>
  </r>
  <r>
    <x v="7"/>
    <n v="3"/>
    <n v="1.5"/>
  </r>
  <r>
    <x v="29"/>
    <n v="3"/>
    <n v="1.9"/>
  </r>
  <r>
    <x v="7"/>
    <n v="4"/>
    <n v="0.8"/>
  </r>
  <r>
    <x v="49"/>
    <n v="1.2"/>
    <n v="3.1"/>
  </r>
  <r>
    <x v="18"/>
    <n v="3.3"/>
    <n v="2.5"/>
  </r>
  <r>
    <x v="2"/>
    <n v="3.9"/>
    <n v="3.9"/>
  </r>
  <r>
    <x v="39"/>
    <n v="0.4"/>
    <n v="0.8"/>
  </r>
  <r>
    <x v="49"/>
    <n v="2.9"/>
    <n v="1.4"/>
  </r>
  <r>
    <x v="14"/>
    <n v="1.9"/>
    <n v="2.1"/>
  </r>
  <r>
    <x v="33"/>
    <n v="2.4"/>
    <n v="2.5"/>
  </r>
  <r>
    <x v="50"/>
    <n v="2.9"/>
    <n v="1.6"/>
  </r>
  <r>
    <x v="8"/>
    <n v="1.9"/>
    <n v="0.8"/>
  </r>
  <r>
    <x v="51"/>
    <n v="1.7"/>
    <n v="2.8"/>
  </r>
  <r>
    <x v="52"/>
    <n v="2.5"/>
    <n v="2.6"/>
  </r>
  <r>
    <x v="48"/>
    <n v="1.2"/>
    <n v="0.8"/>
  </r>
  <r>
    <x v="12"/>
    <n v="1.2"/>
    <n v="3.3"/>
  </r>
  <r>
    <x v="53"/>
    <n v="3.3"/>
    <n v="3.1"/>
  </r>
  <r>
    <x v="38"/>
    <n v="1.1000000000000001"/>
    <n v="1.9"/>
  </r>
  <r>
    <x v="18"/>
    <n v="3.3"/>
    <n v="1.9"/>
  </r>
  <r>
    <x v="52"/>
    <n v="3.1"/>
    <n v="2.4"/>
  </r>
  <r>
    <x v="12"/>
    <n v="0.4"/>
    <n v="0.9"/>
  </r>
  <r>
    <x v="39"/>
    <n v="1.7"/>
    <n v="1.8"/>
  </r>
  <r>
    <x v="10"/>
    <n v="3.9"/>
    <n v="0"/>
  </r>
  <r>
    <x v="19"/>
    <n v="1.3"/>
    <n v="2.8"/>
  </r>
  <r>
    <x v="43"/>
    <n v="1.9"/>
    <n v="0.1"/>
  </r>
  <r>
    <x v="22"/>
    <n v="3.1"/>
    <n v="3.5"/>
  </r>
  <r>
    <x v="54"/>
    <n v="3.4"/>
    <n v="1.4"/>
  </r>
  <r>
    <x v="7"/>
    <n v="2.2000000000000002"/>
    <n v="1.6"/>
  </r>
  <r>
    <x v="17"/>
    <n v="1.8"/>
    <n v="1.1000000000000001"/>
  </r>
  <r>
    <x v="55"/>
    <n v="4.2"/>
    <n v="1.5"/>
  </r>
  <r>
    <x v="38"/>
    <n v="4.5999999999999996"/>
    <n v="3.4"/>
  </r>
  <r>
    <x v="5"/>
    <n v="3.7"/>
    <n v="0"/>
  </r>
  <r>
    <x v="26"/>
    <n v="2.6"/>
    <n v="3.2"/>
  </r>
  <r>
    <x v="9"/>
    <n v="1.5"/>
    <n v="2.2000000000000002"/>
  </r>
  <r>
    <x v="29"/>
    <n v="1.5"/>
    <n v="0.5"/>
  </r>
  <r>
    <x v="13"/>
    <n v="3.1"/>
    <n v="0.6"/>
  </r>
  <r>
    <x v="19"/>
    <n v="3"/>
    <n v="3.6"/>
  </r>
  <r>
    <x v="15"/>
    <n v="4.2"/>
    <n v="0.8"/>
  </r>
  <r>
    <x v="11"/>
    <n v="3.3"/>
    <n v="0.5"/>
  </r>
  <r>
    <x v="24"/>
    <n v="0.7"/>
    <n v="3.1"/>
  </r>
  <r>
    <x v="30"/>
    <n v="3.8"/>
    <n v="2.2000000000000002"/>
  </r>
  <r>
    <x v="4"/>
    <n v="1.3"/>
    <n v="0.8"/>
  </r>
  <r>
    <x v="21"/>
    <n v="2"/>
    <n v="2"/>
  </r>
  <r>
    <x v="14"/>
    <n v="2.8"/>
    <n v="0.7"/>
  </r>
  <r>
    <x v="7"/>
    <n v="4.9000000000000004"/>
    <n v="3"/>
  </r>
  <r>
    <x v="34"/>
    <n v="6.2"/>
    <n v="3"/>
  </r>
  <r>
    <x v="26"/>
    <n v="3.2"/>
    <n v="2.4"/>
  </r>
  <r>
    <x v="26"/>
    <n v="2.2999999999999998"/>
    <n v="2.2000000000000002"/>
  </r>
  <r>
    <x v="50"/>
    <n v="3.1"/>
    <n v="3.7"/>
  </r>
  <r>
    <x v="25"/>
    <n v="3.6"/>
    <n v="1.8"/>
  </r>
  <r>
    <x v="26"/>
    <n v="2.1"/>
    <n v="0.5"/>
  </r>
  <r>
    <x v="56"/>
    <n v="4.7"/>
    <n v="2.2999999999999998"/>
  </r>
  <r>
    <x v="6"/>
    <n v="2.8"/>
    <n v="4.0999999999999996"/>
  </r>
  <r>
    <x v="7"/>
    <n v="3.1"/>
    <n v="0.7"/>
  </r>
  <r>
    <x v="26"/>
    <n v="3.3"/>
    <n v="1.4"/>
  </r>
  <r>
    <x v="22"/>
    <n v="3"/>
    <n v="2.2999999999999998"/>
  </r>
  <r>
    <x v="51"/>
    <n v="3.5"/>
    <n v="1.7"/>
  </r>
  <r>
    <x v="52"/>
    <n v="1.8"/>
    <n v="0.7"/>
  </r>
  <r>
    <x v="23"/>
    <n v="1.8"/>
    <n v="3"/>
  </r>
  <r>
    <x v="21"/>
    <n v="1.2"/>
    <n v="4.4000000000000004"/>
  </r>
  <r>
    <x v="29"/>
    <n v="3"/>
    <n v="2"/>
  </r>
  <r>
    <x v="7"/>
    <n v="3.4"/>
    <n v="0.8"/>
  </r>
  <r>
    <x v="13"/>
    <n v="3"/>
    <n v="0.1"/>
  </r>
  <r>
    <x v="25"/>
    <n v="4.5"/>
    <n v="2.1"/>
  </r>
  <r>
    <x v="29"/>
    <n v="2.5"/>
    <n v="3"/>
  </r>
  <r>
    <x v="47"/>
    <n v="3.3"/>
    <n v="2.2999999999999998"/>
  </r>
  <r>
    <x v="49"/>
    <n v="1.2"/>
    <n v="1.8"/>
  </r>
  <r>
    <x v="39"/>
    <n v="2"/>
    <n v="1.2"/>
  </r>
  <r>
    <x v="36"/>
    <n v="3.3"/>
    <n v="0.6"/>
  </r>
  <r>
    <x v="8"/>
    <n v="3.5"/>
    <n v="2.7"/>
  </r>
  <r>
    <x v="57"/>
    <n v="2.1"/>
    <n v="2.8"/>
  </r>
  <r>
    <x v="48"/>
    <n v="2.4"/>
    <n v="0.1"/>
  </r>
  <r>
    <x v="21"/>
    <n v="0.7"/>
    <n v="3.5"/>
  </r>
  <r>
    <x v="58"/>
    <n v="2.1"/>
    <n v="2.4"/>
  </r>
  <r>
    <x v="12"/>
    <n v="3.6"/>
    <n v="3.3"/>
  </r>
  <r>
    <x v="52"/>
    <n v="3.2"/>
    <n v="0.3"/>
  </r>
  <r>
    <x v="23"/>
    <n v="3.1"/>
    <n v="0.3"/>
  </r>
  <r>
    <x v="52"/>
    <n v="2.6"/>
    <n v="1.6"/>
  </r>
  <r>
    <x v="28"/>
    <n v="2.5"/>
    <n v="2.4"/>
  </r>
  <r>
    <x v="18"/>
    <n v="1.7"/>
    <n v="3.8"/>
  </r>
  <r>
    <x v="12"/>
    <n v="3.3"/>
    <n v="2.6"/>
  </r>
  <r>
    <x v="26"/>
    <n v="3"/>
    <n v="1.5"/>
  </r>
  <r>
    <x v="25"/>
    <n v="3.1"/>
    <n v="0.7"/>
  </r>
  <r>
    <x v="48"/>
    <n v="1.9"/>
    <n v="3.2"/>
  </r>
  <r>
    <x v="19"/>
    <n v="0"/>
    <n v="0.7"/>
  </r>
  <r>
    <x v="59"/>
    <n v="3.8"/>
    <n v="3.6"/>
  </r>
  <r>
    <x v="0"/>
    <n v="1.9"/>
    <n v="1.5"/>
  </r>
  <r>
    <x v="19"/>
    <n v="1.5"/>
    <n v="3.5"/>
  </r>
  <r>
    <x v="2"/>
    <n v="3.3"/>
    <n v="2.5"/>
  </r>
  <r>
    <x v="21"/>
    <n v="2"/>
    <n v="1.6"/>
  </r>
  <r>
    <x v="36"/>
    <n v="3.8"/>
    <n v="1.2"/>
  </r>
  <r>
    <x v="60"/>
    <n v="3.2"/>
    <n v="1.4"/>
  </r>
  <r>
    <x v="7"/>
    <n v="3.3"/>
    <n v="2.2999999999999998"/>
  </r>
  <r>
    <x v="10"/>
    <n v="0.9"/>
    <n v="1.9"/>
  </r>
  <r>
    <x v="23"/>
    <n v="4"/>
    <n v="1.1000000000000001"/>
  </r>
  <r>
    <x v="0"/>
    <n v="2.8"/>
    <n v="1.6"/>
  </r>
  <r>
    <x v="41"/>
    <n v="2.1"/>
    <n v="1.9"/>
  </r>
  <r>
    <x v="38"/>
    <n v="2.7"/>
    <n v="0"/>
  </r>
  <r>
    <x v="59"/>
    <n v="0.4"/>
    <n v="2.2999999999999998"/>
  </r>
  <r>
    <x v="18"/>
    <n v="3"/>
    <n v="0.7"/>
  </r>
  <r>
    <x v="26"/>
    <n v="1.3"/>
    <n v="0.5"/>
  </r>
  <r>
    <x v="8"/>
    <n v="0.9"/>
    <n v="0"/>
  </r>
  <r>
    <x v="12"/>
    <n v="0.7"/>
    <n v="0"/>
  </r>
  <r>
    <x v="16"/>
    <n v="3.8"/>
    <n v="0.3"/>
  </r>
  <r>
    <x v="48"/>
    <n v="1.7"/>
    <n v="1"/>
  </r>
  <r>
    <x v="39"/>
    <n v="4.3"/>
    <n v="3.9"/>
  </r>
  <r>
    <x v="26"/>
    <n v="1.9"/>
    <n v="1.2"/>
  </r>
  <r>
    <x v="49"/>
    <n v="0.5"/>
    <n v="2"/>
  </r>
  <r>
    <x v="61"/>
    <n v="1.2"/>
    <n v="2.2000000000000002"/>
  </r>
  <r>
    <x v="34"/>
    <n v="4"/>
    <n v="1.9"/>
  </r>
  <r>
    <x v="21"/>
    <n v="2.2999999999999998"/>
    <n v="1.7"/>
  </r>
  <r>
    <x v="31"/>
    <n v="1.8"/>
    <n v="0.5"/>
  </r>
  <r>
    <x v="2"/>
    <n v="2.7"/>
    <n v="3.4"/>
  </r>
  <r>
    <x v="20"/>
    <n v="3.1"/>
    <n v="3.8"/>
  </r>
  <r>
    <x v="58"/>
    <n v="3.8"/>
    <n v="0"/>
  </r>
  <r>
    <x v="21"/>
    <n v="4.2"/>
    <n v="0.7"/>
  </r>
  <r>
    <x v="30"/>
    <n v="2.1"/>
    <n v="1.5"/>
  </r>
  <r>
    <x v="50"/>
    <n v="0.9"/>
    <n v="0.7"/>
  </r>
  <r>
    <x v="23"/>
    <n v="2"/>
    <n v="2.4"/>
  </r>
  <r>
    <x v="62"/>
    <n v="2.8"/>
    <n v="1"/>
  </r>
  <r>
    <x v="37"/>
    <n v="1.3"/>
    <n v="4.2"/>
  </r>
  <r>
    <x v="61"/>
    <n v="1.4"/>
    <n v="3.1"/>
  </r>
  <r>
    <x v="35"/>
    <n v="2.9"/>
    <n v="2"/>
  </r>
  <r>
    <x v="23"/>
    <n v="2.4"/>
    <n v="2.9"/>
  </r>
  <r>
    <x v="10"/>
    <n v="2.5"/>
    <n v="3"/>
  </r>
  <r>
    <x v="11"/>
    <n v="1.6"/>
    <n v="1.2"/>
  </r>
  <r>
    <x v="27"/>
    <n v="2.2000000000000002"/>
    <n v="0.9"/>
  </r>
  <r>
    <x v="57"/>
    <n v="1.4"/>
    <n v="1.9"/>
  </r>
  <r>
    <x v="26"/>
    <n v="3.6"/>
    <n v="2.7"/>
  </r>
  <r>
    <x v="14"/>
    <n v="3.7"/>
    <n v="2"/>
  </r>
  <r>
    <x v="25"/>
    <n v="0.3"/>
    <n v="0.1"/>
  </r>
  <r>
    <x v="30"/>
    <n v="1.4"/>
    <n v="0.9"/>
  </r>
  <r>
    <x v="63"/>
    <n v="0.7"/>
    <n v="1.7"/>
  </r>
  <r>
    <x v="12"/>
    <n v="1.7"/>
    <n v="1.7"/>
  </r>
  <r>
    <x v="52"/>
    <n v="2.4"/>
    <n v="4"/>
  </r>
  <r>
    <x v="18"/>
    <n v="0.8"/>
    <n v="0.3"/>
  </r>
  <r>
    <x v="22"/>
    <n v="1.4"/>
    <n v="2.4"/>
  </r>
  <r>
    <x v="16"/>
    <n v="1.3"/>
    <n v="3.4"/>
  </r>
  <r>
    <x v="48"/>
    <n v="2.7"/>
    <n v="4.3"/>
  </r>
  <r>
    <x v="30"/>
    <n v="2.6"/>
    <n v="1.4"/>
  </r>
  <r>
    <x v="51"/>
    <n v="1.6"/>
    <n v="2.2999999999999998"/>
  </r>
  <r>
    <x v="7"/>
    <n v="2.7"/>
    <n v="2.4"/>
  </r>
  <r>
    <x v="48"/>
    <n v="1.8"/>
    <n v="2"/>
  </r>
  <r>
    <x v="10"/>
    <n v="2.2000000000000002"/>
    <n v="1.7"/>
  </r>
  <r>
    <x v="4"/>
    <n v="4.5"/>
    <n v="2.2999999999999998"/>
  </r>
  <r>
    <x v="14"/>
    <n v="4.0999999999999996"/>
    <n v="0"/>
  </r>
  <r>
    <x v="2"/>
    <n v="0.9"/>
    <n v="2.6"/>
  </r>
  <r>
    <x v="57"/>
    <n v="3.5"/>
    <n v="1.9"/>
  </r>
  <r>
    <x v="52"/>
    <n v="3.5"/>
    <n v="1.6"/>
  </r>
  <r>
    <x v="15"/>
    <n v="1.1000000000000001"/>
    <n v="4.0999999999999996"/>
  </r>
  <r>
    <x v="27"/>
    <n v="3.5"/>
    <n v="1.1000000000000001"/>
  </r>
  <r>
    <x v="7"/>
    <n v="4.3"/>
    <n v="1.4"/>
  </r>
  <r>
    <x v="25"/>
    <n v="1.2"/>
    <n v="4"/>
  </r>
  <r>
    <x v="35"/>
    <n v="1.4"/>
    <n v="0.9"/>
  </r>
  <r>
    <x v="30"/>
    <n v="3.7"/>
    <n v="1.2"/>
  </r>
  <r>
    <x v="19"/>
    <n v="2.8"/>
    <n v="1.6"/>
  </r>
  <r>
    <x v="29"/>
    <n v="3.2"/>
    <n v="2.7"/>
  </r>
  <r>
    <x v="11"/>
    <n v="2.9"/>
    <n v="2"/>
  </r>
  <r>
    <x v="57"/>
    <n v="3"/>
    <n v="0.4"/>
  </r>
  <r>
    <x v="7"/>
    <n v="0.9"/>
    <n v="1.2"/>
  </r>
  <r>
    <x v="7"/>
    <n v="3.8"/>
    <n v="1.1000000000000001"/>
  </r>
  <r>
    <x v="50"/>
    <n v="3.9"/>
    <n v="1.7"/>
  </r>
  <r>
    <x v="52"/>
    <n v="2.2000000000000002"/>
    <n v="2.2999999999999998"/>
  </r>
  <r>
    <x v="34"/>
    <n v="2.4"/>
    <n v="2.2999999999999998"/>
  </r>
  <r>
    <x v="51"/>
    <n v="0.7"/>
    <n v="0"/>
  </r>
  <r>
    <x v="64"/>
    <n v="3.1"/>
    <n v="3"/>
  </r>
  <r>
    <x v="65"/>
    <n v="3.2"/>
    <n v="2.1"/>
  </r>
  <r>
    <x v="17"/>
    <n v="2.4"/>
    <n v="3.3"/>
  </r>
  <r>
    <x v="21"/>
    <n v="3.8"/>
    <n v="2.2999999999999998"/>
  </r>
  <r>
    <x v="15"/>
    <n v="2.1"/>
    <n v="3"/>
  </r>
  <r>
    <x v="24"/>
    <n v="3.2"/>
    <n v="2.2999999999999998"/>
  </r>
  <r>
    <x v="56"/>
    <n v="1.3"/>
    <n v="3.3"/>
  </r>
  <r>
    <x v="9"/>
    <n v="2.5"/>
    <n v="2.4"/>
  </r>
  <r>
    <x v="23"/>
    <n v="2.2999999999999998"/>
    <n v="1.7"/>
  </r>
  <r>
    <x v="21"/>
    <n v="2.8"/>
    <n v="4.3"/>
  </r>
  <r>
    <x v="11"/>
    <n v="2.1"/>
    <n v="2.8"/>
  </r>
  <r>
    <x v="15"/>
    <n v="2.2999999999999998"/>
    <n v="2.4"/>
  </r>
  <r>
    <x v="45"/>
    <n v="3.5"/>
    <n v="0.4"/>
  </r>
  <r>
    <x v="25"/>
    <n v="2"/>
    <n v="0.4"/>
  </r>
  <r>
    <x v="10"/>
    <n v="0.6"/>
    <n v="2.1"/>
  </r>
  <r>
    <x v="37"/>
    <n v="4.5999999999999996"/>
    <n v="2"/>
  </r>
  <r>
    <x v="48"/>
    <n v="4.2"/>
    <n v="1.1000000000000001"/>
  </r>
  <r>
    <x v="18"/>
    <n v="0.9"/>
    <n v="2"/>
  </r>
  <r>
    <x v="32"/>
    <n v="3.3"/>
    <n v="3.5"/>
  </r>
  <r>
    <x v="38"/>
    <n v="1.9"/>
    <n v="2.6"/>
  </r>
  <r>
    <x v="30"/>
    <n v="2.8"/>
    <n v="0.5"/>
  </r>
  <r>
    <x v="41"/>
    <n v="2.9"/>
    <n v="1.7"/>
  </r>
  <r>
    <x v="8"/>
    <n v="2.2000000000000002"/>
    <n v="0.9"/>
  </r>
  <r>
    <x v="33"/>
    <n v="1.6"/>
    <n v="1.4"/>
  </r>
  <r>
    <x v="26"/>
    <n v="1.7"/>
    <n v="1.3"/>
  </r>
  <r>
    <x v="24"/>
    <n v="1.4"/>
    <n v="1.3"/>
  </r>
  <r>
    <x v="31"/>
    <n v="1.5"/>
    <n v="0.4"/>
  </r>
  <r>
    <x v="11"/>
    <n v="2.4"/>
    <n v="1.7"/>
  </r>
  <r>
    <x v="42"/>
    <n v="1.6"/>
    <n v="1.2"/>
  </r>
  <r>
    <x v="7"/>
    <n v="3.3"/>
    <n v="0"/>
  </r>
  <r>
    <x v="66"/>
    <n v="4.3"/>
    <n v="4.0999999999999996"/>
  </r>
  <r>
    <x v="10"/>
    <n v="1.8"/>
    <n v="3"/>
  </r>
  <r>
    <x v="38"/>
    <n v="2.8"/>
    <n v="1.4"/>
  </r>
  <r>
    <x v="33"/>
    <n v="3.1"/>
    <n v="1.8"/>
  </r>
  <r>
    <x v="37"/>
    <n v="3.1"/>
    <n v="0.5"/>
  </r>
  <r>
    <x v="39"/>
    <n v="2.6"/>
    <n v="3.7"/>
  </r>
  <r>
    <x v="36"/>
    <n v="3.4"/>
    <n v="3.9"/>
  </r>
  <r>
    <x v="21"/>
    <n v="3.1"/>
    <n v="2"/>
  </r>
  <r>
    <x v="34"/>
    <n v="1"/>
    <n v="2.9"/>
  </r>
  <r>
    <x v="23"/>
    <n v="3.5"/>
    <n v="2"/>
  </r>
  <r>
    <x v="8"/>
    <n v="3.6"/>
    <n v="0.3"/>
  </r>
  <r>
    <x v="44"/>
    <n v="1.6"/>
    <n v="1.3"/>
  </r>
  <r>
    <x v="38"/>
    <n v="2.5"/>
    <n v="1.9"/>
  </r>
  <r>
    <x v="36"/>
    <n v="3.3"/>
    <n v="1.3"/>
  </r>
  <r>
    <x v="25"/>
    <n v="2.2000000000000002"/>
    <n v="1.6"/>
  </r>
  <r>
    <x v="48"/>
    <n v="3.8"/>
    <n v="1.7"/>
  </r>
  <r>
    <x v="23"/>
    <n v="5.3"/>
    <n v="1.7"/>
  </r>
  <r>
    <x v="39"/>
    <n v="1.6"/>
    <n v="1.9"/>
  </r>
  <r>
    <x v="26"/>
    <n v="0.8"/>
    <n v="0.6"/>
  </r>
  <r>
    <x v="43"/>
    <n v="2.9"/>
    <n v="1"/>
  </r>
  <r>
    <x v="37"/>
    <n v="3.4"/>
    <n v="0.4"/>
  </r>
  <r>
    <x v="39"/>
    <n v="2.2000000000000002"/>
    <n v="2.9"/>
  </r>
  <r>
    <x v="38"/>
    <n v="4.2"/>
    <n v="0"/>
  </r>
  <r>
    <x v="34"/>
    <n v="0.9"/>
    <n v="3.1"/>
  </r>
  <r>
    <x v="61"/>
    <n v="3.3"/>
    <n v="3.3"/>
  </r>
  <r>
    <x v="10"/>
    <n v="1.8"/>
    <n v="1.5"/>
  </r>
  <r>
    <x v="28"/>
    <n v="4.5999999999999996"/>
    <n v="0"/>
  </r>
  <r>
    <x v="31"/>
    <n v="4.9000000000000004"/>
    <n v="1.4"/>
  </r>
  <r>
    <x v="28"/>
    <n v="1.6"/>
    <n v="1.7"/>
  </r>
  <r>
    <x v="18"/>
    <n v="1.8"/>
    <n v="0.7"/>
  </r>
  <r>
    <x v="19"/>
    <n v="3.5"/>
    <n v="1.2"/>
  </r>
  <r>
    <x v="2"/>
    <n v="2"/>
    <n v="3.5"/>
  </r>
  <r>
    <x v="66"/>
    <n v="2.4"/>
    <n v="2.5"/>
  </r>
  <r>
    <x v="46"/>
    <n v="2.5"/>
    <n v="0.8"/>
  </r>
  <r>
    <x v="33"/>
    <n v="0.2"/>
    <n v="0"/>
  </r>
  <r>
    <x v="41"/>
    <n v="2.5"/>
    <n v="1.4"/>
  </r>
  <r>
    <x v="67"/>
    <n v="1.7"/>
    <n v="1.6"/>
  </r>
  <r>
    <x v="41"/>
    <n v="1.9"/>
    <n v="2.2999999999999998"/>
  </r>
  <r>
    <x v="18"/>
    <n v="4.2"/>
    <n v="1.2"/>
  </r>
  <r>
    <x v="57"/>
    <n v="1"/>
    <n v="2.4"/>
  </r>
  <r>
    <x v="63"/>
    <n v="3.5"/>
    <n v="3.9"/>
  </r>
  <r>
    <x v="65"/>
    <n v="2.2000000000000002"/>
    <n v="2.7"/>
  </r>
  <r>
    <x v="48"/>
    <n v="2.2000000000000002"/>
    <n v="1.7"/>
  </r>
  <r>
    <x v="4"/>
    <n v="3.4"/>
    <n v="1.6"/>
  </r>
  <r>
    <x v="8"/>
    <n v="2.9"/>
    <n v="1.4"/>
  </r>
  <r>
    <x v="56"/>
    <n v="3.2"/>
    <n v="3.1"/>
  </r>
  <r>
    <x v="41"/>
    <n v="3.7"/>
    <n v="1.1000000000000001"/>
  </r>
  <r>
    <x v="43"/>
    <n v="2.1"/>
    <n v="1.8"/>
  </r>
  <r>
    <x v="26"/>
    <n v="1.8"/>
    <n v="1.9"/>
  </r>
  <r>
    <x v="21"/>
    <n v="1.2"/>
    <n v="1.2"/>
  </r>
  <r>
    <x v="61"/>
    <n v="1.5"/>
    <n v="0.3"/>
  </r>
  <r>
    <x v="37"/>
    <n v="6"/>
    <n v="2.2000000000000002"/>
  </r>
  <r>
    <x v="19"/>
    <n v="4"/>
    <n v="1.7"/>
  </r>
  <r>
    <x v="29"/>
    <n v="0.9"/>
    <n v="2.4"/>
  </r>
  <r>
    <x v="58"/>
    <n v="0.9"/>
    <n v="1.2"/>
  </r>
  <r>
    <x v="17"/>
    <n v="3.1"/>
    <n v="3.1"/>
  </r>
  <r>
    <x v="21"/>
    <n v="3.2"/>
    <n v="0.8"/>
  </r>
  <r>
    <x v="14"/>
    <n v="3.2"/>
    <n v="3.7"/>
  </r>
  <r>
    <x v="54"/>
    <n v="2.2000000000000002"/>
    <n v="0"/>
  </r>
  <r>
    <x v="13"/>
    <n v="2.2999999999999998"/>
    <n v="2.2999999999999998"/>
  </r>
  <r>
    <x v="39"/>
    <n v="2.9"/>
    <n v="2.2999999999999998"/>
  </r>
  <r>
    <x v="57"/>
    <n v="2.6"/>
    <n v="0.9"/>
  </r>
  <r>
    <x v="8"/>
    <n v="0"/>
    <n v="2.2999999999999998"/>
  </r>
  <r>
    <x v="16"/>
    <n v="2.2000000000000002"/>
    <n v="3.2"/>
  </r>
  <r>
    <x v="68"/>
    <n v="1.5"/>
    <n v="0"/>
  </r>
  <r>
    <x v="48"/>
    <n v="2.7"/>
    <n v="2.4"/>
  </r>
  <r>
    <x v="8"/>
    <n v="6.1"/>
    <n v="0"/>
  </r>
  <r>
    <x v="21"/>
    <n v="2.9"/>
    <n v="0.7"/>
  </r>
  <r>
    <x v="49"/>
    <n v="2.1"/>
    <n v="3.6"/>
  </r>
  <r>
    <x v="28"/>
    <n v="3.6"/>
    <n v="1.2"/>
  </r>
  <r>
    <x v="50"/>
    <n v="3.1"/>
    <n v="0.5"/>
  </r>
  <r>
    <x v="68"/>
    <n v="3"/>
    <n v="1.6"/>
  </r>
  <r>
    <x v="57"/>
    <n v="3.2"/>
    <n v="4.0999999999999996"/>
  </r>
  <r>
    <x v="61"/>
    <n v="5"/>
    <n v="0"/>
  </r>
  <r>
    <x v="17"/>
    <n v="1.1000000000000001"/>
    <n v="0.6"/>
  </r>
  <r>
    <x v="12"/>
    <n v="3.1"/>
    <n v="3.4"/>
  </r>
  <r>
    <x v="60"/>
    <n v="1.4"/>
    <n v="3.8"/>
  </r>
  <r>
    <x v="24"/>
    <n v="3.2"/>
    <n v="1.7"/>
  </r>
  <r>
    <x v="39"/>
    <n v="1.4"/>
    <n v="0.4"/>
  </r>
  <r>
    <x v="61"/>
    <n v="2"/>
    <n v="4.0999999999999996"/>
  </r>
  <r>
    <x v="20"/>
    <n v="2.1"/>
    <n v="3.6"/>
  </r>
  <r>
    <x v="7"/>
    <n v="3.7"/>
    <n v="2.5"/>
  </r>
  <r>
    <x v="41"/>
    <n v="3.6"/>
    <n v="0.9"/>
  </r>
  <r>
    <x v="36"/>
    <n v="1"/>
    <n v="1.7"/>
  </r>
  <r>
    <x v="0"/>
    <n v="2.6"/>
    <n v="1.6"/>
  </r>
  <r>
    <x v="26"/>
    <n v="1.6"/>
    <n v="2.2000000000000002"/>
  </r>
  <r>
    <x v="62"/>
    <n v="1"/>
    <n v="3.4"/>
  </r>
  <r>
    <x v="44"/>
    <n v="2.2000000000000002"/>
    <n v="2.8"/>
  </r>
  <r>
    <x v="61"/>
    <n v="2.1"/>
    <n v="0.6"/>
  </r>
  <r>
    <x v="23"/>
    <n v="5.4"/>
    <n v="3.3"/>
  </r>
  <r>
    <x v="25"/>
    <n v="3"/>
    <n v="2.1"/>
  </r>
  <r>
    <x v="16"/>
    <n v="0.8"/>
    <n v="2.6"/>
  </r>
  <r>
    <x v="24"/>
    <n v="1.8"/>
    <n v="3.4"/>
  </r>
  <r>
    <x v="10"/>
    <n v="3.7"/>
    <n v="0.6"/>
  </r>
  <r>
    <x v="48"/>
    <n v="5"/>
    <n v="1.8"/>
  </r>
  <r>
    <x v="39"/>
    <n v="0.6"/>
    <n v="1.2"/>
  </r>
  <r>
    <x v="21"/>
    <n v="0.2"/>
    <n v="0.1"/>
  </r>
  <r>
    <x v="34"/>
    <n v="4.7"/>
    <n v="2.2000000000000002"/>
  </r>
  <r>
    <x v="43"/>
    <n v="3"/>
    <n v="4.5999999999999996"/>
  </r>
  <r>
    <x v="21"/>
    <n v="1.5"/>
    <n v="0"/>
  </r>
  <r>
    <x v="38"/>
    <n v="3.1"/>
    <n v="1.8"/>
  </r>
  <r>
    <x v="19"/>
    <n v="0"/>
    <n v="2.5"/>
  </r>
  <r>
    <x v="43"/>
    <n v="2.5"/>
    <n v="1.9"/>
  </r>
  <r>
    <x v="58"/>
    <n v="2.9"/>
    <n v="1.7"/>
  </r>
  <r>
    <x v="15"/>
    <n v="3.6"/>
    <n v="0.4"/>
  </r>
  <r>
    <x v="26"/>
    <n v="1.3"/>
    <n v="2.1"/>
  </r>
  <r>
    <x v="14"/>
    <n v="2.6"/>
    <n v="1"/>
  </r>
  <r>
    <x v="0"/>
    <n v="1.4"/>
    <n v="0"/>
  </r>
  <r>
    <x v="9"/>
    <n v="2.8"/>
    <n v="3.1"/>
  </r>
  <r>
    <x v="10"/>
    <n v="1.4"/>
    <n v="2.9"/>
  </r>
  <r>
    <x v="15"/>
    <n v="2"/>
    <n v="1.9"/>
  </r>
  <r>
    <x v="29"/>
    <n v="1.3"/>
    <n v="2.1"/>
  </r>
  <r>
    <x v="7"/>
    <n v="3.3"/>
    <n v="3"/>
  </r>
  <r>
    <x v="46"/>
    <n v="3.5"/>
    <n v="2"/>
  </r>
  <r>
    <x v="41"/>
    <n v="2.2000000000000002"/>
    <n v="2.8"/>
  </r>
  <r>
    <x v="56"/>
    <n v="2.5"/>
    <n v="1.5"/>
  </r>
  <r>
    <x v="32"/>
    <n v="0.8"/>
    <n v="3.2"/>
  </r>
  <r>
    <x v="11"/>
    <n v="2.1"/>
    <n v="2.2000000000000002"/>
  </r>
  <r>
    <x v="22"/>
    <n v="2.4"/>
    <n v="2"/>
  </r>
  <r>
    <x v="25"/>
    <n v="5.6"/>
    <n v="0.4"/>
  </r>
  <r>
    <x v="13"/>
    <n v="1.2"/>
    <n v="2.1"/>
  </r>
  <r>
    <x v="20"/>
    <n v="4.3"/>
    <n v="0.9"/>
  </r>
  <r>
    <x v="69"/>
    <n v="3.7"/>
    <n v="1.1000000000000001"/>
  </r>
  <r>
    <x v="14"/>
    <n v="2.8"/>
    <n v="0.9"/>
  </r>
  <r>
    <x v="43"/>
    <n v="4.5999999999999996"/>
    <n v="0.6"/>
  </r>
  <r>
    <x v="18"/>
    <n v="2.9"/>
    <n v="4.0999999999999996"/>
  </r>
  <r>
    <x v="69"/>
    <n v="3"/>
    <n v="3.3"/>
  </r>
  <r>
    <x v="16"/>
    <n v="2.4"/>
    <n v="3.9"/>
  </r>
  <r>
    <x v="29"/>
    <n v="4"/>
    <n v="0.5"/>
  </r>
  <r>
    <x v="38"/>
    <n v="3.8"/>
    <n v="1.9"/>
  </r>
  <r>
    <x v="37"/>
    <n v="1.7"/>
    <n v="0.4"/>
  </r>
  <r>
    <x v="18"/>
    <n v="0.9"/>
    <n v="1"/>
  </r>
  <r>
    <x v="28"/>
    <n v="2.2999999999999998"/>
    <n v="0.8"/>
  </r>
  <r>
    <x v="43"/>
    <n v="1.5"/>
    <n v="3.2"/>
  </r>
  <r>
    <x v="29"/>
    <n v="2.4"/>
    <n v="1.4"/>
  </r>
  <r>
    <x v="51"/>
    <n v="4"/>
    <n v="3"/>
  </r>
  <r>
    <x v="0"/>
    <n v="2"/>
    <n v="2.5"/>
  </r>
  <r>
    <x v="25"/>
    <n v="2.4"/>
    <n v="4.3"/>
  </r>
  <r>
    <x v="19"/>
    <n v="2.6"/>
    <n v="0.2"/>
  </r>
  <r>
    <x v="0"/>
    <n v="3.5"/>
    <n v="3.2"/>
  </r>
  <r>
    <x v="16"/>
    <n v="0"/>
    <n v="3.1"/>
  </r>
  <r>
    <x v="8"/>
    <n v="1.8"/>
    <n v="0.7"/>
  </r>
  <r>
    <x v="65"/>
    <n v="2.8"/>
    <n v="2.9"/>
  </r>
  <r>
    <x v="26"/>
    <n v="3.9"/>
    <n v="2.2000000000000002"/>
  </r>
  <r>
    <x v="14"/>
    <n v="1.9"/>
    <n v="1.5"/>
  </r>
  <r>
    <x v="21"/>
    <n v="0.2"/>
    <n v="0.9"/>
  </r>
  <r>
    <x v="6"/>
    <n v="3.2"/>
    <n v="1"/>
  </r>
  <r>
    <x v="30"/>
    <n v="1.7"/>
    <n v="4.0999999999999996"/>
  </r>
  <r>
    <x v="43"/>
    <n v="1.1000000000000001"/>
    <n v="1.8"/>
  </r>
  <r>
    <x v="61"/>
    <n v="1.8"/>
    <n v="2.7"/>
  </r>
  <r>
    <x v="49"/>
    <n v="2.2999999999999998"/>
    <n v="0.9"/>
  </r>
  <r>
    <x v="12"/>
    <n v="1.8"/>
    <n v="0.9"/>
  </r>
  <r>
    <x v="45"/>
    <n v="0"/>
    <n v="3"/>
  </r>
  <r>
    <x v="24"/>
    <n v="3.6"/>
    <n v="0.3"/>
  </r>
  <r>
    <x v="15"/>
    <n v="4"/>
    <n v="1.3"/>
  </r>
  <r>
    <x v="15"/>
    <n v="3.3"/>
    <n v="1.8"/>
  </r>
  <r>
    <x v="46"/>
    <n v="1.1000000000000001"/>
    <n v="1.9"/>
  </r>
  <r>
    <x v="9"/>
    <n v="2.2999999999999998"/>
    <n v="1.6"/>
  </r>
  <r>
    <x v="13"/>
    <n v="2.5"/>
    <n v="2.2000000000000002"/>
  </r>
  <r>
    <x v="21"/>
    <n v="3.2"/>
    <n v="2.6"/>
  </r>
  <r>
    <x v="70"/>
    <n v="3.3"/>
    <n v="2.6"/>
  </r>
  <r>
    <x v="11"/>
    <n v="1.6"/>
    <n v="0.7"/>
  </r>
  <r>
    <x v="14"/>
    <n v="2.6"/>
    <n v="1.5"/>
  </r>
  <r>
    <x v="28"/>
    <n v="3"/>
    <n v="3.1"/>
  </r>
  <r>
    <x v="69"/>
    <n v="4.2"/>
    <n v="2.8"/>
  </r>
  <r>
    <x v="12"/>
    <n v="3.3"/>
    <n v="0.3"/>
  </r>
  <r>
    <x v="59"/>
    <n v="3.4"/>
    <n v="2.2000000000000002"/>
  </r>
  <r>
    <x v="19"/>
    <n v="2.6"/>
    <n v="0"/>
  </r>
  <r>
    <x v="30"/>
    <n v="4.2"/>
    <n v="1.9"/>
  </r>
  <r>
    <x v="68"/>
    <n v="3"/>
    <n v="3.9"/>
  </r>
  <r>
    <x v="50"/>
    <n v="1.5"/>
    <n v="0.8"/>
  </r>
  <r>
    <x v="61"/>
    <n v="4.2"/>
    <n v="0.9"/>
  </r>
  <r>
    <x v="33"/>
    <n v="3.3"/>
    <n v="2.6"/>
  </r>
  <r>
    <x v="29"/>
    <n v="2"/>
    <n v="0.1"/>
  </r>
  <r>
    <x v="9"/>
    <n v="1.9"/>
    <n v="1.1000000000000001"/>
  </r>
  <r>
    <x v="25"/>
    <n v="2.9"/>
    <n v="2.5"/>
  </r>
  <r>
    <x v="34"/>
    <n v="3.1"/>
    <n v="1.1000000000000001"/>
  </r>
  <r>
    <x v="30"/>
    <n v="2.7"/>
    <n v="1.5"/>
  </r>
  <r>
    <x v="4"/>
    <n v="2.9"/>
    <n v="2.6"/>
  </r>
  <r>
    <x v="52"/>
    <n v="4.5"/>
    <n v="2.2999999999999998"/>
  </r>
  <r>
    <x v="28"/>
    <n v="3.8"/>
    <n v="2.1"/>
  </r>
  <r>
    <x v="49"/>
    <n v="2.7"/>
    <n v="1.4"/>
  </r>
  <r>
    <x v="38"/>
    <n v="3.6"/>
    <n v="2.2000000000000002"/>
  </r>
  <r>
    <x v="65"/>
    <n v="1.3"/>
    <n v="1.7"/>
  </r>
  <r>
    <x v="51"/>
    <n v="3"/>
    <n v="2.2999999999999998"/>
  </r>
  <r>
    <x v="26"/>
    <n v="4.7"/>
    <n v="1.3"/>
  </r>
  <r>
    <x v="6"/>
    <n v="2.2000000000000002"/>
    <n v="1.6"/>
  </r>
  <r>
    <x v="13"/>
    <n v="1.5"/>
    <n v="0.7"/>
  </r>
  <r>
    <x v="25"/>
    <n v="1.7"/>
    <n v="1.8"/>
  </r>
  <r>
    <x v="51"/>
    <n v="1.2"/>
    <n v="0.9"/>
  </r>
  <r>
    <x v="38"/>
    <n v="1.6"/>
    <n v="0.6"/>
  </r>
  <r>
    <x v="21"/>
    <n v="2.1"/>
    <n v="2.1"/>
  </r>
  <r>
    <x v="4"/>
    <n v="0.8"/>
    <n v="2"/>
  </r>
  <r>
    <x v="48"/>
    <n v="2.5"/>
    <n v="2.7"/>
  </r>
  <r>
    <x v="42"/>
    <n v="3.6"/>
    <n v="1.3"/>
  </r>
  <r>
    <x v="8"/>
    <n v="1.4"/>
    <n v="2.2000000000000002"/>
  </r>
  <r>
    <x v="24"/>
    <n v="4.3"/>
    <n v="2.4"/>
  </r>
  <r>
    <x v="18"/>
    <n v="3.1"/>
    <n v="2.2999999999999998"/>
  </r>
  <r>
    <x v="52"/>
    <n v="3.7"/>
    <n v="0.9"/>
  </r>
  <r>
    <x v="24"/>
    <n v="1.7"/>
    <n v="2"/>
  </r>
  <r>
    <x v="15"/>
    <n v="3.5"/>
    <n v="2.2000000000000002"/>
  </r>
  <r>
    <x v="18"/>
    <n v="1.2"/>
    <n v="1.8"/>
  </r>
  <r>
    <x v="27"/>
    <n v="3.6"/>
    <n v="0"/>
  </r>
  <r>
    <x v="16"/>
    <n v="2.7"/>
    <n v="2"/>
  </r>
  <r>
    <x v="69"/>
    <n v="3.2"/>
    <n v="4.2"/>
  </r>
  <r>
    <x v="27"/>
    <n v="1.1000000000000001"/>
    <n v="1.4"/>
  </r>
  <r>
    <x v="39"/>
    <n v="1.4"/>
    <n v="1"/>
  </r>
  <r>
    <x v="55"/>
    <n v="3.2"/>
    <n v="2.2000000000000002"/>
  </r>
  <r>
    <x v="23"/>
    <n v="1.4"/>
    <n v="2.1"/>
  </r>
  <r>
    <x v="33"/>
    <n v="3.1"/>
    <n v="3.1"/>
  </r>
  <r>
    <x v="26"/>
    <n v="0.9"/>
    <n v="0.4"/>
  </r>
  <r>
    <x v="16"/>
    <n v="3.5"/>
    <n v="2.6"/>
  </r>
  <r>
    <x v="41"/>
    <n v="1"/>
    <n v="2.4"/>
  </r>
  <r>
    <x v="9"/>
    <n v="3.2"/>
    <n v="1.6"/>
  </r>
  <r>
    <x v="7"/>
    <n v="3.3"/>
    <n v="2.2000000000000002"/>
  </r>
  <r>
    <x v="15"/>
    <n v="1.7"/>
    <n v="2.9"/>
  </r>
  <r>
    <x v="28"/>
    <n v="3.2"/>
    <n v="2.8"/>
  </r>
  <r>
    <x v="28"/>
    <n v="2.8"/>
    <n v="0.5"/>
  </r>
  <r>
    <x v="49"/>
    <n v="1.9"/>
    <n v="2.7"/>
  </r>
  <r>
    <x v="45"/>
    <n v="1.3"/>
    <n v="1.7"/>
  </r>
  <r>
    <x v="52"/>
    <n v="0.1"/>
    <n v="1.9"/>
  </r>
  <r>
    <x v="48"/>
    <n v="2.9"/>
    <n v="1.9"/>
  </r>
  <r>
    <x v="57"/>
    <n v="0.6"/>
    <n v="1.6"/>
  </r>
  <r>
    <x v="4"/>
    <n v="2.6"/>
    <n v="3.1"/>
  </r>
  <r>
    <x v="28"/>
    <n v="2.2000000000000002"/>
    <n v="1.7"/>
  </r>
  <r>
    <x v="38"/>
    <n v="3.3"/>
    <n v="0.6"/>
  </r>
  <r>
    <x v="26"/>
    <n v="2.1"/>
    <n v="1.4"/>
  </r>
  <r>
    <x v="49"/>
    <n v="2.1"/>
    <n v="2"/>
  </r>
  <r>
    <x v="24"/>
    <n v="3.4"/>
    <n v="3.2"/>
  </r>
  <r>
    <x v="36"/>
    <n v="2.9"/>
    <n v="2.5"/>
  </r>
  <r>
    <x v="48"/>
    <n v="2.9"/>
    <n v="0.9"/>
  </r>
  <r>
    <x v="61"/>
    <n v="3.1"/>
    <n v="4.5"/>
  </r>
  <r>
    <x v="18"/>
    <n v="0.7"/>
    <n v="2.1"/>
  </r>
  <r>
    <x v="11"/>
    <n v="3.4"/>
    <n v="3.2"/>
  </r>
  <r>
    <x v="15"/>
    <n v="3.2"/>
    <n v="1.6"/>
  </r>
  <r>
    <x v="8"/>
    <n v="1.3"/>
    <n v="2.4"/>
  </r>
  <r>
    <x v="61"/>
    <n v="2.2000000000000002"/>
    <n v="2.7"/>
  </r>
  <r>
    <x v="9"/>
    <n v="2.5"/>
    <n v="3.1"/>
  </r>
  <r>
    <x v="22"/>
    <n v="2.2999999999999998"/>
    <n v="3"/>
  </r>
  <r>
    <x v="12"/>
    <n v="2.9"/>
    <n v="2.8"/>
  </r>
  <r>
    <x v="71"/>
    <n v="4.2"/>
    <n v="1.5"/>
  </r>
  <r>
    <x v="16"/>
    <n v="3.8"/>
    <n v="1.2"/>
  </r>
  <r>
    <x v="30"/>
    <n v="0.9"/>
    <n v="2.2000000000000002"/>
  </r>
  <r>
    <x v="7"/>
    <n v="3.2"/>
    <n v="2.8"/>
  </r>
  <r>
    <x v="18"/>
    <n v="4.0999999999999996"/>
    <n v="1.6"/>
  </r>
  <r>
    <x v="24"/>
    <n v="3"/>
    <n v="3"/>
  </r>
  <r>
    <x v="25"/>
    <n v="3.8"/>
    <n v="3.4"/>
  </r>
  <r>
    <x v="37"/>
    <n v="4.9000000000000004"/>
    <n v="0.8"/>
  </r>
  <r>
    <x v="69"/>
    <n v="3.7"/>
    <n v="0.9"/>
  </r>
  <r>
    <x v="38"/>
    <n v="2.8"/>
    <n v="1.6"/>
  </r>
  <r>
    <x v="15"/>
    <n v="3.8"/>
    <n v="2.1"/>
  </r>
  <r>
    <x v="37"/>
    <n v="2.7"/>
    <n v="1.2"/>
  </r>
  <r>
    <x v="68"/>
    <n v="2.5"/>
    <n v="3.3"/>
  </r>
  <r>
    <x v="39"/>
    <n v="2.1"/>
    <n v="2.2999999999999998"/>
  </r>
  <r>
    <x v="16"/>
    <n v="4.4000000000000004"/>
    <n v="1.8"/>
  </r>
  <r>
    <x v="69"/>
    <n v="1.5"/>
    <n v="0.2"/>
  </r>
  <r>
    <x v="39"/>
    <n v="4.3"/>
    <n v="0.4"/>
  </r>
  <r>
    <x v="72"/>
    <n v="3.1"/>
    <n v="2.1"/>
  </r>
  <r>
    <x v="9"/>
    <n v="0.8"/>
    <n v="0"/>
  </r>
  <r>
    <x v="41"/>
    <n v="2.9"/>
    <n v="2.9"/>
  </r>
  <r>
    <x v="13"/>
    <n v="0"/>
    <n v="1.6"/>
  </r>
  <r>
    <x v="24"/>
    <n v="3.3"/>
    <n v="5.4"/>
  </r>
  <r>
    <x v="18"/>
    <n v="3.6"/>
    <n v="4.3"/>
  </r>
  <r>
    <x v="10"/>
    <n v="1.8"/>
    <n v="1.6"/>
  </r>
  <r>
    <x v="61"/>
    <n v="2.6"/>
    <n v="1.7"/>
  </r>
  <r>
    <x v="7"/>
    <n v="4.8"/>
    <n v="2.9"/>
  </r>
  <r>
    <x v="15"/>
    <n v="1.9"/>
    <n v="3.7"/>
  </r>
  <r>
    <x v="10"/>
    <n v="1.2"/>
    <n v="0"/>
  </r>
  <r>
    <x v="8"/>
    <n v="4.3"/>
    <n v="0"/>
  </r>
  <r>
    <x v="49"/>
    <n v="4.9000000000000004"/>
    <n v="1.1000000000000001"/>
  </r>
  <r>
    <x v="50"/>
    <n v="2.5"/>
    <n v="2.4"/>
  </r>
  <r>
    <x v="41"/>
    <n v="3.7"/>
    <n v="2.2999999999999998"/>
  </r>
  <r>
    <x v="56"/>
    <n v="4.0999999999999996"/>
    <n v="3"/>
  </r>
  <r>
    <x v="38"/>
    <n v="1.6"/>
    <n v="0.5"/>
  </r>
  <r>
    <x v="68"/>
    <n v="1.9"/>
    <n v="0"/>
  </r>
  <r>
    <x v="21"/>
    <n v="4"/>
    <n v="2.7"/>
  </r>
  <r>
    <x v="52"/>
    <n v="4.5"/>
    <n v="0.9"/>
  </r>
  <r>
    <x v="26"/>
    <n v="3.2"/>
    <n v="0"/>
  </r>
  <r>
    <x v="52"/>
    <n v="1.4"/>
    <n v="2"/>
  </r>
  <r>
    <x v="56"/>
    <n v="4.9000000000000004"/>
    <n v="2.7"/>
  </r>
  <r>
    <x v="20"/>
    <n v="1.9"/>
    <n v="1.7"/>
  </r>
  <r>
    <x v="51"/>
    <n v="2.1"/>
    <n v="1.3"/>
  </r>
  <r>
    <x v="51"/>
    <n v="2.9"/>
    <n v="1.6"/>
  </r>
  <r>
    <x v="19"/>
    <n v="4.4000000000000004"/>
    <n v="1.4"/>
  </r>
  <r>
    <x v="31"/>
    <n v="3.5"/>
    <n v="0.3"/>
  </r>
  <r>
    <x v="39"/>
    <n v="3"/>
    <n v="1"/>
  </r>
  <r>
    <x v="21"/>
    <n v="3.1"/>
    <n v="2.4"/>
  </r>
  <r>
    <x v="29"/>
    <n v="2.6"/>
    <n v="2.2000000000000002"/>
  </r>
  <r>
    <x v="69"/>
    <n v="3.2"/>
    <n v="2"/>
  </r>
  <r>
    <x v="49"/>
    <n v="0"/>
    <n v="0.7"/>
  </r>
  <r>
    <x v="11"/>
    <n v="2.1"/>
    <n v="1.6"/>
  </r>
  <r>
    <x v="4"/>
    <n v="2.8"/>
    <n v="0"/>
  </r>
  <r>
    <x v="7"/>
    <n v="1.1000000000000001"/>
    <n v="2"/>
  </r>
  <r>
    <x v="18"/>
    <n v="3"/>
    <n v="3.4"/>
  </r>
  <r>
    <x v="4"/>
    <n v="2.2999999999999998"/>
    <n v="0.2"/>
  </r>
  <r>
    <x v="0"/>
    <n v="4.5999999999999996"/>
    <n v="1.2"/>
  </r>
  <r>
    <x v="37"/>
    <n v="4.4000000000000004"/>
    <n v="2.2000000000000002"/>
  </r>
  <r>
    <x v="30"/>
    <n v="1.9"/>
    <n v="3.2"/>
  </r>
  <r>
    <x v="60"/>
    <n v="2.2999999999999998"/>
    <n v="1.3"/>
  </r>
  <r>
    <x v="7"/>
    <n v="2.4"/>
    <n v="1"/>
  </r>
  <r>
    <x v="6"/>
    <n v="2"/>
    <n v="0"/>
  </r>
  <r>
    <x v="39"/>
    <n v="2.7"/>
    <n v="1.9"/>
  </r>
  <r>
    <x v="19"/>
    <n v="1.6"/>
    <n v="4"/>
  </r>
  <r>
    <x v="45"/>
    <n v="1.1000000000000001"/>
    <n v="2.1"/>
  </r>
  <r>
    <x v="27"/>
    <n v="3.2"/>
    <n v="1.8"/>
  </r>
  <r>
    <x v="44"/>
    <n v="3.3"/>
    <n v="2.2000000000000002"/>
  </r>
  <r>
    <x v="10"/>
    <n v="1.5"/>
    <n v="1.8"/>
  </r>
  <r>
    <x v="29"/>
    <n v="3.6"/>
    <n v="0.9"/>
  </r>
  <r>
    <x v="20"/>
    <n v="1.7"/>
    <n v="2.7"/>
  </r>
  <r>
    <x v="15"/>
    <n v="2.8"/>
    <n v="2"/>
  </r>
  <r>
    <x v="34"/>
    <n v="3.5"/>
    <n v="1.8"/>
  </r>
  <r>
    <x v="40"/>
    <n v="2.5"/>
    <n v="0.7"/>
  </r>
  <r>
    <x v="21"/>
    <n v="3"/>
    <n v="3.2"/>
  </r>
  <r>
    <x v="12"/>
    <n v="1.9"/>
    <n v="2.5"/>
  </r>
  <r>
    <x v="7"/>
    <n v="2.2999999999999998"/>
    <n v="1.2"/>
  </r>
  <r>
    <x v="29"/>
    <n v="2.2999999999999998"/>
    <n v="2.9"/>
  </r>
  <r>
    <x v="44"/>
    <n v="1.6"/>
    <n v="1.3"/>
  </r>
  <r>
    <x v="23"/>
    <n v="2.2999999999999998"/>
    <n v="0.9"/>
  </r>
  <r>
    <x v="18"/>
    <n v="0.6"/>
    <n v="1"/>
  </r>
  <r>
    <x v="14"/>
    <n v="1.9"/>
    <n v="0"/>
  </r>
  <r>
    <x v="22"/>
    <n v="2.2000000000000002"/>
    <n v="2.2999999999999998"/>
  </r>
  <r>
    <x v="23"/>
    <n v="2.2000000000000002"/>
    <n v="0"/>
  </r>
  <r>
    <x v="13"/>
    <n v="2.2000000000000002"/>
    <n v="0.4"/>
  </r>
  <r>
    <x v="28"/>
    <n v="2.4"/>
    <n v="0"/>
  </r>
  <r>
    <x v="30"/>
    <n v="3.1"/>
    <n v="1.7"/>
  </r>
  <r>
    <x v="2"/>
    <n v="3.5"/>
    <n v="1.6"/>
  </r>
  <r>
    <x v="13"/>
    <n v="1.7"/>
    <n v="1.4"/>
  </r>
  <r>
    <x v="46"/>
    <n v="1.1000000000000001"/>
    <n v="0.7"/>
  </r>
  <r>
    <x v="10"/>
    <n v="1.2"/>
    <n v="0.5"/>
  </r>
  <r>
    <x v="29"/>
    <n v="1.9"/>
    <n v="2.2999999999999998"/>
  </r>
  <r>
    <x v="59"/>
    <n v="2.1"/>
    <n v="1.2"/>
  </r>
  <r>
    <x v="52"/>
    <n v="1.6"/>
    <n v="2.1"/>
  </r>
  <r>
    <x v="14"/>
    <n v="0.9"/>
    <n v="0.8"/>
  </r>
  <r>
    <x v="24"/>
    <n v="2"/>
    <n v="2"/>
  </r>
  <r>
    <x v="27"/>
    <n v="2.7"/>
    <n v="3.2"/>
  </r>
  <r>
    <x v="54"/>
    <n v="3.2"/>
    <n v="2.4"/>
  </r>
  <r>
    <x v="12"/>
    <n v="1.8"/>
    <n v="1.3"/>
  </r>
  <r>
    <x v="39"/>
    <n v="2"/>
    <n v="2.1"/>
  </r>
  <r>
    <x v="37"/>
    <n v="1.4"/>
    <n v="1.5"/>
  </r>
  <r>
    <x v="18"/>
    <n v="2.5"/>
    <n v="1.8"/>
  </r>
  <r>
    <x v="14"/>
    <n v="1.5"/>
    <n v="1.4"/>
  </r>
  <r>
    <x v="52"/>
    <n v="3.2"/>
    <n v="1.6"/>
  </r>
  <r>
    <x v="43"/>
    <n v="0.4"/>
    <n v="2"/>
  </r>
  <r>
    <x v="50"/>
    <n v="2.1"/>
    <n v="0.7"/>
  </r>
  <r>
    <x v="26"/>
    <n v="2.9"/>
    <n v="0.7"/>
  </r>
  <r>
    <x v="71"/>
    <n v="2.7"/>
    <n v="0.3"/>
  </r>
  <r>
    <x v="13"/>
    <n v="5.7"/>
    <n v="0"/>
  </r>
  <r>
    <x v="14"/>
    <n v="2.9"/>
    <n v="0.5"/>
  </r>
  <r>
    <x v="46"/>
    <n v="1.3"/>
    <n v="2"/>
  </r>
  <r>
    <x v="60"/>
    <n v="2.4"/>
    <n v="0.8"/>
  </r>
  <r>
    <x v="20"/>
    <n v="0.4"/>
    <n v="2.4"/>
  </r>
  <r>
    <x v="11"/>
    <n v="2.4"/>
    <n v="1.8"/>
  </r>
  <r>
    <x v="7"/>
    <n v="1.5"/>
    <n v="0"/>
  </r>
  <r>
    <x v="20"/>
    <n v="3.6"/>
    <n v="2.5"/>
  </r>
  <r>
    <x v="9"/>
    <n v="1.8"/>
    <n v="2.7"/>
  </r>
  <r>
    <x v="61"/>
    <n v="2.4"/>
    <n v="0.7"/>
  </r>
  <r>
    <x v="12"/>
    <n v="1.7"/>
    <n v="2.2999999999999998"/>
  </r>
  <r>
    <x v="45"/>
    <n v="4.5999999999999996"/>
    <n v="0.9"/>
  </r>
  <r>
    <x v="9"/>
    <n v="2.1"/>
    <n v="1.9"/>
  </r>
  <r>
    <x v="15"/>
    <n v="4.7"/>
    <n v="0.4"/>
  </r>
  <r>
    <x v="34"/>
    <n v="3.5"/>
    <n v="0"/>
  </r>
  <r>
    <x v="55"/>
    <n v="3.1"/>
    <n v="1.4"/>
  </r>
  <r>
    <x v="14"/>
    <n v="2.9"/>
    <n v="1.7"/>
  </r>
  <r>
    <x v="21"/>
    <n v="3"/>
    <n v="1.4"/>
  </r>
  <r>
    <x v="16"/>
    <n v="0.2"/>
    <n v="0.5"/>
  </r>
  <r>
    <x v="39"/>
    <n v="2.2000000000000002"/>
    <n v="1.4"/>
  </r>
  <r>
    <x v="29"/>
    <n v="3.5"/>
    <n v="2.1"/>
  </r>
  <r>
    <x v="21"/>
    <n v="2.4"/>
    <n v="1.8"/>
  </r>
  <r>
    <x v="30"/>
    <n v="0.8"/>
    <n v="2"/>
  </r>
  <r>
    <x v="18"/>
    <n v="2.4"/>
    <n v="1.1000000000000001"/>
  </r>
  <r>
    <x v="25"/>
    <n v="4.5"/>
    <n v="3.1"/>
  </r>
  <r>
    <x v="51"/>
    <n v="4"/>
    <n v="0.5"/>
  </r>
  <r>
    <x v="6"/>
    <n v="2.4"/>
    <n v="2.2999999999999998"/>
  </r>
  <r>
    <x v="13"/>
    <n v="3.6"/>
    <n v="3.1"/>
  </r>
  <r>
    <x v="26"/>
    <n v="2.1"/>
    <n v="2.2999999999999998"/>
  </r>
  <r>
    <x v="10"/>
    <n v="0.5"/>
    <n v="1.6"/>
  </r>
  <r>
    <x v="18"/>
    <n v="1.4"/>
    <n v="1.2"/>
  </r>
  <r>
    <x v="19"/>
    <n v="4.4000000000000004"/>
    <n v="2.9"/>
  </r>
  <r>
    <x v="11"/>
    <n v="2.2000000000000002"/>
    <n v="0.2"/>
  </r>
  <r>
    <x v="23"/>
    <n v="2.2000000000000002"/>
    <n v="0.7"/>
  </r>
  <r>
    <x v="24"/>
    <n v="2.1"/>
    <n v="1.4"/>
  </r>
  <r>
    <x v="17"/>
    <n v="4.8"/>
    <n v="3.2"/>
  </r>
  <r>
    <x v="12"/>
    <n v="4.5"/>
    <n v="2.2000000000000002"/>
  </r>
  <r>
    <x v="26"/>
    <n v="5.2"/>
    <n v="0.7"/>
  </r>
  <r>
    <x v="21"/>
    <n v="2.2999999999999998"/>
    <n v="1.5"/>
  </r>
  <r>
    <x v="39"/>
    <n v="2.9"/>
    <n v="1.1000000000000001"/>
  </r>
  <r>
    <x v="54"/>
    <n v="0.7"/>
    <n v="1"/>
  </r>
  <r>
    <x v="41"/>
    <n v="4.3"/>
    <n v="2.9"/>
  </r>
  <r>
    <x v="29"/>
    <n v="1.1000000000000001"/>
    <n v="0.3"/>
  </r>
  <r>
    <x v="12"/>
    <n v="2.8"/>
    <n v="3.6"/>
  </r>
  <r>
    <x v="16"/>
    <n v="1.2"/>
    <n v="2.7"/>
  </r>
  <r>
    <x v="33"/>
    <n v="1.8"/>
    <n v="3"/>
  </r>
  <r>
    <x v="34"/>
    <n v="1.5"/>
    <n v="1.3"/>
  </r>
  <r>
    <x v="4"/>
    <n v="1.8"/>
    <n v="1.6"/>
  </r>
  <r>
    <x v="38"/>
    <n v="1.9"/>
    <n v="0.2"/>
  </r>
  <r>
    <x v="30"/>
    <n v="1.8"/>
    <n v="1.2"/>
  </r>
  <r>
    <x v="62"/>
    <n v="3.5"/>
    <n v="2.2999999999999998"/>
  </r>
  <r>
    <x v="36"/>
    <n v="1.2"/>
    <n v="3.2"/>
  </r>
  <r>
    <x v="19"/>
    <n v="2.8"/>
    <n v="0.6"/>
  </r>
  <r>
    <x v="4"/>
    <n v="4"/>
    <n v="1.4"/>
  </r>
  <r>
    <x v="30"/>
    <n v="1.9"/>
    <n v="1.6"/>
  </r>
  <r>
    <x v="6"/>
    <n v="1.6"/>
    <n v="0.3"/>
  </r>
  <r>
    <x v="15"/>
    <n v="2.2000000000000002"/>
    <n v="2.5"/>
  </r>
  <r>
    <x v="11"/>
    <n v="3.9"/>
    <n v="1"/>
  </r>
  <r>
    <x v="11"/>
    <n v="2.7"/>
    <n v="1.6"/>
  </r>
  <r>
    <x v="39"/>
    <n v="1.9"/>
    <n v="1.3"/>
  </r>
  <r>
    <x v="56"/>
    <n v="3.1"/>
    <n v="0.9"/>
  </r>
  <r>
    <x v="56"/>
    <n v="1.2"/>
    <n v="1.8"/>
  </r>
  <r>
    <x v="66"/>
    <n v="3.3"/>
    <n v="1.6"/>
  </r>
  <r>
    <x v="27"/>
    <n v="3"/>
    <n v="1.4"/>
  </r>
  <r>
    <x v="3"/>
    <n v="2.1"/>
    <n v="1"/>
  </r>
  <r>
    <x v="4"/>
    <n v="1.5"/>
    <n v="2.2000000000000002"/>
  </r>
  <r>
    <x v="69"/>
    <n v="1.4"/>
    <n v="3.6"/>
  </r>
  <r>
    <x v="51"/>
    <n v="3.1"/>
    <n v="2"/>
  </r>
  <r>
    <x v="28"/>
    <n v="4"/>
    <n v="2.9"/>
  </r>
  <r>
    <x v="17"/>
    <n v="1.7"/>
    <n v="0.3"/>
  </r>
  <r>
    <x v="21"/>
    <n v="3.1"/>
    <n v="2"/>
  </r>
  <r>
    <x v="52"/>
    <n v="0"/>
    <n v="0.6"/>
  </r>
  <r>
    <x v="56"/>
    <n v="1.8"/>
    <n v="0.2"/>
  </r>
  <r>
    <x v="27"/>
    <n v="2.5"/>
    <n v="1"/>
  </r>
  <r>
    <x v="6"/>
    <n v="1.4"/>
    <n v="3.1"/>
  </r>
  <r>
    <x v="41"/>
    <n v="1.4"/>
    <n v="2.8"/>
  </r>
  <r>
    <x v="21"/>
    <n v="1.7"/>
    <n v="2.1"/>
  </r>
  <r>
    <x v="3"/>
    <n v="2.9"/>
    <n v="0.1"/>
  </r>
  <r>
    <x v="43"/>
    <n v="2.2999999999999998"/>
    <n v="1.6"/>
  </r>
  <r>
    <x v="19"/>
    <n v="0"/>
    <n v="2.1"/>
  </r>
  <r>
    <x v="45"/>
    <n v="0"/>
    <n v="2"/>
  </r>
  <r>
    <x v="32"/>
    <n v="1.8"/>
    <n v="0"/>
  </r>
  <r>
    <x v="23"/>
    <n v="3"/>
    <n v="0.8"/>
  </r>
  <r>
    <x v="26"/>
    <n v="0"/>
    <n v="1.7"/>
  </r>
  <r>
    <x v="11"/>
    <n v="1.9"/>
    <n v="2.4"/>
  </r>
  <r>
    <x v="43"/>
    <n v="1.9"/>
    <n v="0"/>
  </r>
  <r>
    <x v="38"/>
    <n v="4.2"/>
    <n v="1.6"/>
  </r>
  <r>
    <x v="61"/>
    <n v="2"/>
    <n v="2"/>
  </r>
  <r>
    <x v="26"/>
    <n v="3"/>
    <n v="2.7"/>
  </r>
  <r>
    <x v="7"/>
    <n v="2.7"/>
    <n v="2.6"/>
  </r>
  <r>
    <x v="26"/>
    <n v="0"/>
    <n v="2.4"/>
  </r>
  <r>
    <x v="61"/>
    <n v="3.4"/>
    <n v="0.9"/>
  </r>
  <r>
    <x v="39"/>
    <n v="2.8"/>
    <n v="0"/>
  </r>
  <r>
    <x v="13"/>
    <n v="3.1"/>
    <n v="1.4"/>
  </r>
  <r>
    <x v="28"/>
    <n v="7.2"/>
    <n v="2.9"/>
  </r>
  <r>
    <x v="15"/>
    <n v="0"/>
    <n v="3.3"/>
  </r>
  <r>
    <x v="45"/>
    <n v="4.5999999999999996"/>
    <n v="2.6"/>
  </r>
  <r>
    <x v="7"/>
    <n v="2.2000000000000002"/>
    <n v="2.2999999999999998"/>
  </r>
  <r>
    <x v="15"/>
    <n v="2.8"/>
    <n v="2.2000000000000002"/>
  </r>
  <r>
    <x v="37"/>
    <n v="2.4"/>
    <n v="1.2"/>
  </r>
  <r>
    <x v="52"/>
    <n v="2"/>
    <n v="1.7"/>
  </r>
  <r>
    <x v="48"/>
    <n v="1.8"/>
    <n v="3.6"/>
  </r>
  <r>
    <x v="38"/>
    <n v="2.9"/>
    <n v="0.8"/>
  </r>
  <r>
    <x v="39"/>
    <n v="0.7"/>
    <n v="3.6"/>
  </r>
  <r>
    <x v="25"/>
    <n v="3.4"/>
    <n v="1.4"/>
  </r>
  <r>
    <x v="20"/>
    <n v="2"/>
    <n v="3.3"/>
  </r>
  <r>
    <x v="17"/>
    <n v="1.1000000000000001"/>
    <n v="0.3"/>
  </r>
  <r>
    <x v="36"/>
    <n v="2"/>
    <n v="2.4"/>
  </r>
  <r>
    <x v="12"/>
    <n v="4"/>
    <n v="1"/>
  </r>
  <r>
    <x v="31"/>
    <n v="1.9"/>
    <n v="0.2"/>
  </r>
  <r>
    <x v="40"/>
    <n v="2.9"/>
    <n v="2"/>
  </r>
  <r>
    <x v="37"/>
    <n v="1.6"/>
    <n v="2.9"/>
  </r>
  <r>
    <x v="7"/>
    <n v="3.4"/>
    <n v="0.9"/>
  </r>
  <r>
    <x v="60"/>
    <n v="3.3"/>
    <n v="0.2"/>
  </r>
  <r>
    <x v="41"/>
    <n v="4.7"/>
    <n v="1.7"/>
  </r>
  <r>
    <x v="43"/>
    <n v="2.2999999999999998"/>
    <n v="1.7"/>
  </r>
  <r>
    <x v="23"/>
    <n v="3.3"/>
    <n v="2.4"/>
  </r>
  <r>
    <x v="21"/>
    <n v="2.6"/>
    <n v="2.8"/>
  </r>
  <r>
    <x v="61"/>
    <n v="4.0999999999999996"/>
    <n v="1.7"/>
  </r>
  <r>
    <x v="47"/>
    <n v="1.6"/>
    <n v="3.8"/>
  </r>
  <r>
    <x v="10"/>
    <n v="3.4"/>
    <n v="2"/>
  </r>
  <r>
    <x v="51"/>
    <n v="2.2999999999999998"/>
    <n v="1.4"/>
  </r>
  <r>
    <x v="11"/>
    <n v="2.4"/>
    <n v="0"/>
  </r>
  <r>
    <x v="65"/>
    <n v="2.6"/>
    <n v="1.5"/>
  </r>
  <r>
    <x v="49"/>
    <n v="2.8"/>
    <n v="1.4"/>
  </r>
  <r>
    <x v="0"/>
    <n v="2.4"/>
    <n v="2.9"/>
  </r>
  <r>
    <x v="15"/>
    <n v="2.8"/>
    <n v="2.2999999999999998"/>
  </r>
  <r>
    <x v="69"/>
    <n v="4.4000000000000004"/>
    <n v="0.5"/>
  </r>
  <r>
    <x v="71"/>
    <n v="3.7"/>
    <n v="2"/>
  </r>
  <r>
    <x v="36"/>
    <n v="3.5"/>
    <n v="2.5"/>
  </r>
  <r>
    <x v="25"/>
    <n v="2"/>
    <n v="3.5"/>
  </r>
  <r>
    <x v="61"/>
    <n v="1.4"/>
    <n v="2.8"/>
  </r>
  <r>
    <x v="39"/>
    <n v="3.6"/>
    <n v="2.6"/>
  </r>
  <r>
    <x v="73"/>
    <n v="3.6"/>
    <n v="1.9"/>
  </r>
  <r>
    <x v="46"/>
    <n v="4.3"/>
    <n v="2.2000000000000002"/>
  </r>
  <r>
    <x v="11"/>
    <n v="1.8"/>
    <n v="3.2"/>
  </r>
  <r>
    <x v="25"/>
    <n v="2.2000000000000002"/>
    <n v="0.3"/>
  </r>
  <r>
    <x v="50"/>
    <n v="0.5"/>
    <n v="1.4"/>
  </r>
  <r>
    <x v="29"/>
    <n v="2"/>
    <n v="1"/>
  </r>
  <r>
    <x v="24"/>
    <n v="3.7"/>
    <n v="2.2000000000000002"/>
  </r>
  <r>
    <x v="28"/>
    <n v="1.9"/>
    <n v="3.2"/>
  </r>
  <r>
    <x v="11"/>
    <n v="3.3"/>
    <n v="1.1000000000000001"/>
  </r>
  <r>
    <x v="52"/>
    <n v="2.2999999999999998"/>
    <n v="0"/>
  </r>
  <r>
    <x v="8"/>
    <n v="2.9"/>
    <n v="1.3"/>
  </r>
  <r>
    <x v="28"/>
    <n v="1.1000000000000001"/>
    <n v="2.8"/>
  </r>
  <r>
    <x v="38"/>
    <n v="2.6"/>
    <n v="2.4"/>
  </r>
  <r>
    <x v="26"/>
    <n v="0"/>
    <n v="2.2999999999999998"/>
  </r>
  <r>
    <x v="69"/>
    <n v="2.2999999999999998"/>
    <n v="1.5"/>
  </r>
  <r>
    <x v="13"/>
    <n v="0.5"/>
    <n v="0.4"/>
  </r>
  <r>
    <x v="60"/>
    <n v="3.9"/>
    <n v="2.4"/>
  </r>
  <r>
    <x v="33"/>
    <n v="3.4"/>
    <n v="0.9"/>
  </r>
  <r>
    <x v="49"/>
    <n v="3.1"/>
    <n v="4.2"/>
  </r>
  <r>
    <x v="30"/>
    <n v="4.3"/>
    <n v="2.4"/>
  </r>
  <r>
    <x v="23"/>
    <n v="1.4"/>
    <n v="1.2"/>
  </r>
  <r>
    <x v="6"/>
    <n v="4.5999999999999996"/>
    <n v="1.1000000000000001"/>
  </r>
  <r>
    <x v="55"/>
    <n v="3.6"/>
    <n v="1.7"/>
  </r>
  <r>
    <x v="74"/>
    <n v="2.2000000000000002"/>
    <n v="1.5"/>
  </r>
  <r>
    <x v="50"/>
    <n v="3.9"/>
    <n v="3"/>
  </r>
  <r>
    <x v="18"/>
    <n v="1.2"/>
    <n v="2"/>
  </r>
  <r>
    <x v="13"/>
    <n v="1.5"/>
    <n v="1"/>
  </r>
  <r>
    <x v="11"/>
    <n v="1.8"/>
    <n v="3.9"/>
  </r>
  <r>
    <x v="7"/>
    <n v="1.9"/>
    <n v="1.9"/>
  </r>
  <r>
    <x v="37"/>
    <n v="1.2"/>
    <n v="2.6"/>
  </r>
  <r>
    <x v="7"/>
    <n v="4"/>
    <n v="1.1000000000000001"/>
  </r>
  <r>
    <x v="29"/>
    <n v="2.2000000000000002"/>
    <n v="2.2000000000000002"/>
  </r>
  <r>
    <x v="21"/>
    <n v="2.9"/>
    <n v="2.1"/>
  </r>
  <r>
    <x v="39"/>
    <n v="1.8"/>
    <n v="0"/>
  </r>
  <r>
    <x v="21"/>
    <n v="0.3"/>
    <n v="4"/>
  </r>
  <r>
    <x v="69"/>
    <n v="2.8"/>
    <n v="3.2"/>
  </r>
  <r>
    <x v="8"/>
    <n v="0.2"/>
    <n v="1.4"/>
  </r>
  <r>
    <x v="0"/>
    <n v="2.4"/>
    <n v="0.6"/>
  </r>
  <r>
    <x v="37"/>
    <n v="0.9"/>
    <n v="2.2000000000000002"/>
  </r>
  <r>
    <x v="18"/>
    <n v="4.9000000000000004"/>
    <n v="1.9"/>
  </r>
  <r>
    <x v="26"/>
    <n v="3.6"/>
    <n v="2.2000000000000002"/>
  </r>
  <r>
    <x v="28"/>
    <n v="2.6"/>
    <n v="2"/>
  </r>
  <r>
    <x v="69"/>
    <n v="4"/>
    <n v="2.4"/>
  </r>
  <r>
    <x v="19"/>
    <n v="1.5"/>
    <n v="3.4"/>
  </r>
  <r>
    <x v="43"/>
    <n v="3.2"/>
    <n v="2.4"/>
  </r>
  <r>
    <x v="38"/>
    <n v="2.7"/>
    <n v="0.6"/>
  </r>
  <r>
    <x v="16"/>
    <n v="2.8"/>
    <n v="3.3"/>
  </r>
  <r>
    <x v="2"/>
    <n v="4"/>
    <n v="3.6"/>
  </r>
  <r>
    <x v="23"/>
    <n v="3.4"/>
    <n v="5.3"/>
  </r>
  <r>
    <x v="9"/>
    <n v="2.8"/>
    <n v="0.6"/>
  </r>
  <r>
    <x v="19"/>
    <n v="0.5"/>
    <n v="2.1"/>
  </r>
  <r>
    <x v="7"/>
    <n v="1.3"/>
    <n v="0"/>
  </r>
  <r>
    <x v="10"/>
    <n v="2.4"/>
    <n v="2.4"/>
  </r>
  <r>
    <x v="7"/>
    <n v="2.6"/>
    <n v="1.2"/>
  </r>
  <r>
    <x v="30"/>
    <n v="1.1000000000000001"/>
    <n v="3.9"/>
  </r>
  <r>
    <x v="38"/>
    <n v="5.4"/>
    <n v="0.9"/>
  </r>
  <r>
    <x v="56"/>
    <n v="4.3"/>
    <n v="0"/>
  </r>
  <r>
    <x v="10"/>
    <n v="3.2"/>
    <n v="1.3"/>
  </r>
  <r>
    <x v="48"/>
    <n v="2.6"/>
    <n v="0"/>
  </r>
  <r>
    <x v="10"/>
    <n v="2.2000000000000002"/>
    <n v="2.6"/>
  </r>
  <r>
    <x v="24"/>
    <n v="1.4"/>
    <n v="0"/>
  </r>
  <r>
    <x v="50"/>
    <n v="2.6"/>
    <n v="1.8"/>
  </r>
  <r>
    <x v="26"/>
    <n v="2.8"/>
    <n v="0"/>
  </r>
  <r>
    <x v="34"/>
    <n v="1"/>
    <n v="1.4"/>
  </r>
  <r>
    <x v="39"/>
    <n v="2.9"/>
    <n v="3.6"/>
  </r>
  <r>
    <x v="14"/>
    <n v="2.2999999999999998"/>
    <n v="2.2000000000000002"/>
  </r>
  <r>
    <x v="30"/>
    <n v="0.2"/>
    <n v="0.9"/>
  </r>
  <r>
    <x v="39"/>
    <n v="1.5"/>
    <n v="1.8"/>
  </r>
  <r>
    <x v="43"/>
    <n v="2"/>
    <n v="1.8"/>
  </r>
  <r>
    <x v="52"/>
    <n v="4.8"/>
    <n v="2.2999999999999998"/>
  </r>
  <r>
    <x v="54"/>
    <n v="3.2"/>
    <n v="0.3"/>
  </r>
  <r>
    <x v="18"/>
    <n v="0.9"/>
    <n v="2.5"/>
  </r>
  <r>
    <x v="26"/>
    <n v="3.1"/>
    <n v="0"/>
  </r>
  <r>
    <x v="43"/>
    <n v="0.6"/>
    <n v="1.1000000000000001"/>
  </r>
  <r>
    <x v="37"/>
    <n v="3.8"/>
    <n v="1.3"/>
  </r>
  <r>
    <x v="19"/>
    <n v="1.9"/>
    <n v="2.5"/>
  </r>
  <r>
    <x v="20"/>
    <n v="2.4"/>
    <n v="1.8"/>
  </r>
  <r>
    <x v="14"/>
    <n v="4.0999999999999996"/>
    <n v="0.3"/>
  </r>
  <r>
    <x v="43"/>
    <n v="1"/>
    <n v="0.7"/>
  </r>
  <r>
    <x v="49"/>
    <n v="0.8"/>
    <n v="2"/>
  </r>
  <r>
    <x v="56"/>
    <n v="1.8"/>
    <n v="1.7"/>
  </r>
  <r>
    <x v="21"/>
    <n v="3.7"/>
    <n v="1.2"/>
  </r>
  <r>
    <x v="15"/>
    <n v="0.7"/>
    <n v="1.3"/>
  </r>
  <r>
    <x v="47"/>
    <n v="0"/>
    <n v="2.6"/>
  </r>
  <r>
    <x v="37"/>
    <n v="2"/>
    <n v="1.2"/>
  </r>
  <r>
    <x v="32"/>
    <n v="3.2"/>
    <n v="1.7"/>
  </r>
  <r>
    <x v="29"/>
    <n v="3.9"/>
    <n v="4.2"/>
  </r>
  <r>
    <x v="11"/>
    <n v="1.9"/>
    <n v="0.2"/>
  </r>
  <r>
    <x v="27"/>
    <n v="2"/>
    <n v="0"/>
  </r>
  <r>
    <x v="22"/>
    <n v="3.9"/>
    <n v="2.7"/>
  </r>
  <r>
    <x v="0"/>
    <n v="0.3"/>
    <n v="1.1000000000000001"/>
  </r>
  <r>
    <x v="18"/>
    <n v="2"/>
    <n v="1.4"/>
  </r>
  <r>
    <x v="62"/>
    <n v="2.7"/>
    <n v="0.9"/>
  </r>
  <r>
    <x v="33"/>
    <n v="3"/>
    <n v="1.5"/>
  </r>
  <r>
    <x v="18"/>
    <n v="1.9"/>
    <n v="3.6"/>
  </r>
  <r>
    <x v="61"/>
    <n v="2.5"/>
    <n v="2.7"/>
  </r>
  <r>
    <x v="56"/>
    <n v="0"/>
    <n v="2.7"/>
  </r>
  <r>
    <x v="16"/>
    <n v="1.7"/>
    <n v="0.2"/>
  </r>
  <r>
    <x v="25"/>
    <n v="3"/>
    <n v="0.5"/>
  </r>
  <r>
    <x v="7"/>
    <n v="1.3"/>
    <n v="0"/>
  </r>
  <r>
    <x v="50"/>
    <n v="2.6"/>
    <n v="0.9"/>
  </r>
  <r>
    <x v="75"/>
    <n v="3"/>
    <n v="2.9"/>
  </r>
  <r>
    <x v="38"/>
    <n v="2.1"/>
    <n v="2.4"/>
  </r>
  <r>
    <x v="41"/>
    <n v="2.7"/>
    <n v="1.6"/>
  </r>
  <r>
    <x v="26"/>
    <n v="1.3"/>
    <n v="1.8"/>
  </r>
  <r>
    <x v="60"/>
    <n v="2.2999999999999998"/>
    <n v="1"/>
  </r>
  <r>
    <x v="30"/>
    <n v="3.2"/>
    <n v="2"/>
  </r>
  <r>
    <x v="28"/>
    <n v="2.7"/>
    <n v="2.6"/>
  </r>
  <r>
    <x v="41"/>
    <n v="1.8"/>
    <n v="0"/>
  </r>
  <r>
    <x v="12"/>
    <n v="2.8"/>
    <n v="2.1"/>
  </r>
  <r>
    <x v="43"/>
    <n v="3.4"/>
    <n v="2.8"/>
  </r>
  <r>
    <x v="69"/>
    <n v="0"/>
    <n v="1.3"/>
  </r>
  <r>
    <x v="26"/>
    <n v="3.9"/>
    <n v="2.6"/>
  </r>
  <r>
    <x v="26"/>
    <n v="2.1"/>
    <n v="4.9000000000000004"/>
  </r>
  <r>
    <x v="52"/>
    <n v="3"/>
    <n v="1.7"/>
  </r>
  <r>
    <x v="12"/>
    <n v="3.9"/>
    <n v="2.2000000000000002"/>
  </r>
  <r>
    <x v="56"/>
    <n v="0.9"/>
    <n v="1"/>
  </r>
  <r>
    <x v="34"/>
    <n v="1.6"/>
    <n v="2"/>
  </r>
  <r>
    <x v="30"/>
    <n v="2.2000000000000002"/>
    <n v="2.2999999999999998"/>
  </r>
  <r>
    <x v="52"/>
    <n v="1.6"/>
    <n v="2"/>
  </r>
  <r>
    <x v="22"/>
    <n v="4.5999999999999996"/>
    <n v="0.7"/>
  </r>
  <r>
    <x v="43"/>
    <n v="1.5"/>
    <n v="2"/>
  </r>
  <r>
    <x v="61"/>
    <n v="1.8"/>
    <n v="3.4"/>
  </r>
  <r>
    <x v="9"/>
    <n v="2.7"/>
    <n v="2.2999999999999998"/>
  </r>
  <r>
    <x v="11"/>
    <n v="1.1000000000000001"/>
    <n v="2.9"/>
  </r>
  <r>
    <x v="18"/>
    <n v="2"/>
    <n v="1.5"/>
  </r>
  <r>
    <x v="9"/>
    <n v="2.9"/>
    <n v="2.6"/>
  </r>
  <r>
    <x v="39"/>
    <n v="2.1"/>
    <n v="2.1"/>
  </r>
  <r>
    <x v="38"/>
    <n v="2.4"/>
    <n v="0.8"/>
  </r>
  <r>
    <x v="39"/>
    <n v="1.9"/>
    <n v="2.2000000000000002"/>
  </r>
  <r>
    <x v="11"/>
    <n v="0.7"/>
    <n v="0.7"/>
  </r>
  <r>
    <x v="23"/>
    <n v="2.9"/>
    <n v="1.1000000000000001"/>
  </r>
  <r>
    <x v="0"/>
    <n v="4.5999999999999996"/>
    <n v="2"/>
  </r>
  <r>
    <x v="39"/>
    <n v="2.5"/>
    <n v="2.1"/>
  </r>
  <r>
    <x v="6"/>
    <n v="2.8"/>
    <n v="0.5"/>
  </r>
  <r>
    <x v="19"/>
    <n v="3.3"/>
    <n v="3"/>
  </r>
  <r>
    <x v="19"/>
    <n v="1"/>
    <n v="2.4"/>
  </r>
  <r>
    <x v="33"/>
    <n v="4.5"/>
    <n v="1"/>
  </r>
  <r>
    <x v="29"/>
    <n v="2.7"/>
    <n v="0.1"/>
  </r>
  <r>
    <x v="18"/>
    <n v="4.5"/>
    <n v="1.6"/>
  </r>
  <r>
    <x v="23"/>
    <n v="1.6"/>
    <n v="1.3"/>
  </r>
  <r>
    <x v="52"/>
    <n v="4.7"/>
    <n v="1.9"/>
  </r>
  <r>
    <x v="8"/>
    <n v="3.4"/>
    <n v="1.4"/>
  </r>
  <r>
    <x v="48"/>
    <n v="3.2"/>
    <n v="0"/>
  </r>
  <r>
    <x v="39"/>
    <n v="2.8"/>
    <n v="1.4"/>
  </r>
  <r>
    <x v="61"/>
    <n v="2.2000000000000002"/>
    <n v="1.5"/>
  </r>
  <r>
    <x v="26"/>
    <n v="3.9"/>
    <n v="2.5"/>
  </r>
  <r>
    <x v="8"/>
    <n v="2.7"/>
    <n v="1"/>
  </r>
  <r>
    <x v="59"/>
    <n v="0.1"/>
    <n v="3.6"/>
  </r>
  <r>
    <x v="76"/>
    <n v="1.2"/>
    <n v="0"/>
  </r>
  <r>
    <x v="41"/>
    <n v="2.2999999999999998"/>
    <n v="3.2"/>
  </r>
  <r>
    <x v="36"/>
    <n v="2.9"/>
    <n v="1.6"/>
  </r>
  <r>
    <x v="41"/>
    <n v="2.4"/>
    <n v="2.7"/>
  </r>
  <r>
    <x v="39"/>
    <n v="4"/>
    <n v="1.9"/>
  </r>
  <r>
    <x v="61"/>
    <n v="0.2"/>
    <n v="3.1"/>
  </r>
  <r>
    <x v="58"/>
    <n v="2.7"/>
    <n v="1.4"/>
  </r>
  <r>
    <x v="24"/>
    <n v="0.3"/>
    <n v="0.6"/>
  </r>
  <r>
    <x v="24"/>
    <n v="3.4"/>
    <n v="3.4"/>
  </r>
  <r>
    <x v="8"/>
    <n v="2.4"/>
    <n v="1.7"/>
  </r>
  <r>
    <x v="17"/>
    <n v="3"/>
    <n v="2"/>
  </r>
  <r>
    <x v="50"/>
    <n v="1.5"/>
    <n v="3.2"/>
  </r>
  <r>
    <x v="13"/>
    <n v="4"/>
    <n v="0.7"/>
  </r>
  <r>
    <x v="37"/>
    <n v="3.8"/>
    <n v="2.5"/>
  </r>
  <r>
    <x v="51"/>
    <n v="3.2"/>
    <n v="1.2"/>
  </r>
  <r>
    <x v="46"/>
    <n v="2.2999999999999998"/>
    <n v="1.7"/>
  </r>
  <r>
    <x v="56"/>
    <n v="3.2"/>
    <n v="1.9"/>
  </r>
  <r>
    <x v="38"/>
    <n v="1.7"/>
    <n v="0.1"/>
  </r>
  <r>
    <x v="49"/>
    <n v="3.5"/>
    <n v="0.9"/>
  </r>
  <r>
    <x v="34"/>
    <n v="4.5"/>
    <n v="3.3"/>
  </r>
  <r>
    <x v="69"/>
    <n v="3.8"/>
    <n v="2.8"/>
  </r>
  <r>
    <x v="36"/>
    <n v="1.6"/>
    <n v="1.7"/>
  </r>
  <r>
    <x v="44"/>
    <n v="2.9"/>
    <n v="2.1"/>
  </r>
  <r>
    <x v="49"/>
    <n v="0.9"/>
    <n v="1.5"/>
  </r>
  <r>
    <x v="37"/>
    <n v="3.2"/>
    <n v="3.3"/>
  </r>
  <r>
    <x v="52"/>
    <n v="3"/>
    <n v="1.6"/>
  </r>
  <r>
    <x v="8"/>
    <n v="0.3"/>
    <n v="2.1"/>
  </r>
  <r>
    <x v="41"/>
    <n v="1.1000000000000001"/>
    <n v="3.1"/>
  </r>
  <r>
    <x v="39"/>
    <n v="2.2000000000000002"/>
    <n v="0.9"/>
  </r>
  <r>
    <x v="29"/>
    <n v="2.1"/>
    <n v="3.5"/>
  </r>
  <r>
    <x v="16"/>
    <n v="1"/>
    <n v="0.1"/>
  </r>
  <r>
    <x v="10"/>
    <n v="3"/>
    <n v="3.6"/>
  </r>
  <r>
    <x v="41"/>
    <n v="2.8"/>
    <n v="1.4"/>
  </r>
  <r>
    <x v="21"/>
    <n v="2.2999999999999998"/>
    <n v="1.5"/>
  </r>
  <r>
    <x v="16"/>
    <n v="1.6"/>
    <n v="0"/>
  </r>
  <r>
    <x v="0"/>
    <n v="3.8"/>
    <n v="1.3"/>
  </r>
  <r>
    <x v="21"/>
    <n v="4.5"/>
    <n v="0.7"/>
  </r>
  <r>
    <x v="77"/>
    <n v="1.9"/>
    <n v="1.1000000000000001"/>
  </r>
  <r>
    <x v="56"/>
    <n v="1.8"/>
    <n v="1.6"/>
  </r>
  <r>
    <x v="26"/>
    <n v="3.1"/>
    <n v="2.9"/>
  </r>
  <r>
    <x v="15"/>
    <n v="2.1"/>
    <n v="2"/>
  </r>
  <r>
    <x v="26"/>
    <n v="2.2999999999999998"/>
    <n v="2.1"/>
  </r>
  <r>
    <x v="7"/>
    <n v="3.4"/>
    <n v="0.6"/>
  </r>
  <r>
    <x v="36"/>
    <n v="0.2"/>
    <n v="0.8"/>
  </r>
  <r>
    <x v="69"/>
    <n v="4.0999999999999996"/>
    <n v="3.8"/>
  </r>
  <r>
    <x v="10"/>
    <n v="2.6"/>
    <n v="1"/>
  </r>
  <r>
    <x v="10"/>
    <n v="2"/>
    <n v="3.6"/>
  </r>
  <r>
    <x v="25"/>
    <n v="2.4"/>
    <n v="1.5"/>
  </r>
  <r>
    <x v="26"/>
    <n v="2.5"/>
    <n v="1.8"/>
  </r>
  <r>
    <x v="37"/>
    <n v="0.4"/>
    <n v="3"/>
  </r>
  <r>
    <x v="8"/>
    <n v="4.3"/>
    <n v="3.2"/>
  </r>
  <r>
    <x v="52"/>
    <n v="2.5"/>
    <n v="1.7"/>
  </r>
  <r>
    <x v="23"/>
    <n v="3"/>
    <n v="1.4"/>
  </r>
  <r>
    <x v="12"/>
    <n v="3.6"/>
    <n v="1.7"/>
  </r>
  <r>
    <x v="57"/>
    <n v="1.3"/>
    <n v="2.2000000000000002"/>
  </r>
  <r>
    <x v="32"/>
    <n v="3.1"/>
    <n v="2.8"/>
  </r>
  <r>
    <x v="59"/>
    <n v="2.2000000000000002"/>
    <n v="1.8"/>
  </r>
  <r>
    <x v="12"/>
    <n v="3.5"/>
    <n v="2.5"/>
  </r>
  <r>
    <x v="29"/>
    <n v="0"/>
    <n v="3.6"/>
  </r>
  <r>
    <x v="18"/>
    <n v="2.4"/>
    <n v="2.2000000000000002"/>
  </r>
  <r>
    <x v="11"/>
    <n v="1.8"/>
    <n v="2.1"/>
  </r>
  <r>
    <x v="21"/>
    <n v="3"/>
    <n v="0.1"/>
  </r>
  <r>
    <x v="58"/>
    <n v="3.1"/>
    <n v="0"/>
  </r>
  <r>
    <x v="20"/>
    <n v="1.7"/>
    <n v="2.2000000000000002"/>
  </r>
  <r>
    <x v="43"/>
    <n v="1.6"/>
    <n v="1.7"/>
  </r>
  <r>
    <x v="39"/>
    <n v="2.4"/>
    <n v="1.2"/>
  </r>
  <r>
    <x v="3"/>
    <n v="1.4"/>
    <n v="2.1"/>
  </r>
  <r>
    <x v="21"/>
    <n v="3.5"/>
    <n v="1.7"/>
  </r>
  <r>
    <x v="44"/>
    <n v="2.1"/>
    <n v="3"/>
  </r>
  <r>
    <x v="26"/>
    <n v="0"/>
    <n v="1.9"/>
  </r>
  <r>
    <x v="18"/>
    <n v="2.1"/>
    <n v="1"/>
  </r>
  <r>
    <x v="32"/>
    <n v="1.3"/>
    <n v="2.9"/>
  </r>
  <r>
    <x v="23"/>
    <n v="0.5"/>
    <n v="1.6"/>
  </r>
  <r>
    <x v="28"/>
    <n v="1"/>
    <n v="2.4"/>
  </r>
  <r>
    <x v="52"/>
    <n v="2.6"/>
    <n v="1.3"/>
  </r>
  <r>
    <x v="33"/>
    <n v="4.0999999999999996"/>
    <n v="1.1000000000000001"/>
  </r>
  <r>
    <x v="7"/>
    <n v="2.9"/>
    <n v="1.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85"/>
  </r>
  <r>
    <x v="0"/>
    <n v="97.3"/>
  </r>
  <r>
    <x v="0"/>
    <n v="94.8"/>
  </r>
  <r>
    <x v="0"/>
    <n v="71"/>
  </r>
  <r>
    <x v="0"/>
    <n v="90.9"/>
  </r>
  <r>
    <x v="0"/>
    <n v="82.9"/>
  </r>
  <r>
    <x v="1"/>
    <n v="85.8"/>
  </r>
  <r>
    <x v="1"/>
    <n v="77.7"/>
  </r>
  <r>
    <x v="0"/>
    <n v="100"/>
  </r>
  <r>
    <x v="0"/>
    <n v="95.4"/>
  </r>
  <r>
    <x v="0"/>
    <n v="77.599999999999994"/>
  </r>
  <r>
    <x v="0"/>
    <n v="71.7"/>
  </r>
  <r>
    <x v="1"/>
    <n v="81.099999999999994"/>
  </r>
  <r>
    <x v="0"/>
    <n v="89.3"/>
  </r>
  <r>
    <x v="0"/>
    <n v="87.4"/>
  </r>
  <r>
    <x v="0"/>
    <n v="97.5"/>
  </r>
  <r>
    <x v="0"/>
    <n v="92.9"/>
  </r>
  <r>
    <x v="0"/>
    <n v="94.7"/>
  </r>
  <r>
    <x v="1"/>
    <n v="88.3"/>
  </r>
  <r>
    <x v="0"/>
    <n v="71.099999999999994"/>
  </r>
  <r>
    <x v="0"/>
    <n v="83"/>
  </r>
  <r>
    <x v="0"/>
    <n v="95.6"/>
  </r>
  <r>
    <x v="0"/>
    <n v="84.5"/>
  </r>
  <r>
    <x v="1"/>
    <n v="90"/>
  </r>
  <r>
    <x v="1"/>
    <n v="81.8"/>
  </r>
  <r>
    <x v="0"/>
    <n v="74.7"/>
  </r>
  <r>
    <x v="0"/>
    <n v="83.8"/>
  </r>
  <r>
    <x v="1"/>
    <n v="88.1"/>
  </r>
  <r>
    <x v="1"/>
    <n v="78.400000000000006"/>
  </r>
  <r>
    <x v="1"/>
    <n v="82.6"/>
  </r>
  <r>
    <x v="0"/>
    <n v="75.599999999999994"/>
  </r>
  <r>
    <x v="1"/>
    <n v="96.2"/>
  </r>
  <r>
    <x v="0"/>
    <n v="82.1"/>
  </r>
  <r>
    <x v="0"/>
    <n v="99.5"/>
  </r>
  <r>
    <x v="0"/>
    <n v="100"/>
  </r>
  <r>
    <x v="1"/>
    <n v="84.2"/>
  </r>
  <r>
    <x v="0"/>
    <n v="74.900000000000006"/>
  </r>
  <r>
    <x v="1"/>
    <n v="64.099999999999994"/>
  </r>
  <r>
    <x v="0"/>
    <n v="70.3"/>
  </r>
  <r>
    <x v="0"/>
    <n v="71.3"/>
  </r>
  <r>
    <x v="0"/>
    <n v="98.8"/>
  </r>
  <r>
    <x v="0"/>
    <n v="86.2"/>
  </r>
  <r>
    <x v="0"/>
    <n v="88.9"/>
  </r>
  <r>
    <x v="0"/>
    <n v="62.8"/>
  </r>
  <r>
    <x v="0"/>
    <n v="73"/>
  </r>
  <r>
    <x v="0"/>
    <n v="93.9"/>
  </r>
  <r>
    <x v="0"/>
    <n v="87.9"/>
  </r>
  <r>
    <x v="0"/>
    <n v="83.5"/>
  </r>
  <r>
    <x v="0"/>
    <n v="90.6"/>
  </r>
  <r>
    <x v="0"/>
    <n v="100"/>
  </r>
  <r>
    <x v="0"/>
    <n v="82.8"/>
  </r>
  <r>
    <x v="0"/>
    <n v="85.7"/>
  </r>
  <r>
    <x v="0"/>
    <n v="86.9"/>
  </r>
  <r>
    <x v="0"/>
    <n v="100"/>
  </r>
  <r>
    <x v="1"/>
    <n v="64"/>
  </r>
  <r>
    <x v="0"/>
    <n v="91.8"/>
  </r>
  <r>
    <x v="0"/>
    <n v="83.9"/>
  </r>
  <r>
    <x v="0"/>
    <n v="90.7"/>
  </r>
  <r>
    <x v="0"/>
    <n v="78.400000000000006"/>
  </r>
  <r>
    <x v="0"/>
    <n v="84.5"/>
  </r>
  <r>
    <x v="1"/>
    <n v="92.1"/>
  </r>
  <r>
    <x v="0"/>
    <n v="100"/>
  </r>
  <r>
    <x v="1"/>
    <n v="93.1"/>
  </r>
  <r>
    <x v="1"/>
    <n v="76.5"/>
  </r>
  <r>
    <x v="0"/>
    <n v="80.8"/>
  </r>
  <r>
    <x v="0"/>
    <n v="80.5"/>
  </r>
  <r>
    <x v="0"/>
    <n v="67"/>
  </r>
  <r>
    <x v="0"/>
    <n v="81.7"/>
  </r>
  <r>
    <x v="1"/>
    <n v="92.3"/>
  </r>
  <r>
    <x v="0"/>
    <n v="72.3"/>
  </r>
  <r>
    <x v="0"/>
    <n v="95.5"/>
  </r>
  <r>
    <x v="0"/>
    <n v="89.9"/>
  </r>
  <r>
    <x v="0"/>
    <n v="77.7"/>
  </r>
  <r>
    <x v="0"/>
    <n v="83.6"/>
  </r>
  <r>
    <x v="0"/>
    <n v="100"/>
  </r>
  <r>
    <x v="1"/>
    <n v="92.3"/>
  </r>
  <r>
    <x v="0"/>
    <n v="85.1"/>
  </r>
  <r>
    <x v="0"/>
    <n v="82.6"/>
  </r>
  <r>
    <x v="1"/>
    <n v="85.8"/>
  </r>
  <r>
    <x v="1"/>
    <n v="79.900000000000006"/>
  </r>
  <r>
    <x v="0"/>
    <n v="64"/>
  </r>
  <r>
    <x v="0"/>
    <n v="100"/>
  </r>
  <r>
    <x v="1"/>
    <n v="86.6"/>
  </r>
  <r>
    <x v="0"/>
    <n v="89"/>
  </r>
  <r>
    <x v="0"/>
    <n v="84.4"/>
  </r>
  <r>
    <x v="0"/>
    <n v="77.599999999999994"/>
  </r>
  <r>
    <x v="0"/>
    <n v="83.1"/>
  </r>
  <r>
    <x v="0"/>
    <n v="69"/>
  </r>
  <r>
    <x v="0"/>
    <n v="100"/>
  </r>
  <r>
    <x v="0"/>
    <n v="72.7"/>
  </r>
  <r>
    <x v="0"/>
    <n v="74.7"/>
  </r>
  <r>
    <x v="0"/>
    <n v="80.599999999999994"/>
  </r>
  <r>
    <x v="1"/>
    <n v="97.9"/>
  </r>
  <r>
    <x v="0"/>
    <n v="85.1"/>
  </r>
  <r>
    <x v="0"/>
    <n v="72.599999999999994"/>
  </r>
  <r>
    <x v="0"/>
    <n v="97.5"/>
  </r>
  <r>
    <x v="0"/>
    <n v="92.3"/>
  </r>
  <r>
    <x v="0"/>
    <n v="90.4"/>
  </r>
  <r>
    <x v="0"/>
    <n v="92.2"/>
  </r>
  <r>
    <x v="0"/>
    <n v="100"/>
  </r>
  <r>
    <x v="0"/>
    <n v="100"/>
  </r>
  <r>
    <x v="0"/>
    <n v="78.099999999999994"/>
  </r>
  <r>
    <x v="0"/>
    <n v="100"/>
  </r>
  <r>
    <x v="0"/>
    <n v="88.8"/>
  </r>
  <r>
    <x v="0"/>
    <n v="90"/>
  </r>
  <r>
    <x v="1"/>
    <n v="68.099999999999994"/>
  </r>
  <r>
    <x v="0"/>
    <n v="83.3"/>
  </r>
  <r>
    <x v="0"/>
    <n v="76.900000000000006"/>
  </r>
  <r>
    <x v="0"/>
    <n v="93.3"/>
  </r>
  <r>
    <x v="0"/>
    <n v="95.7"/>
  </r>
  <r>
    <x v="0"/>
    <n v="64.3"/>
  </r>
  <r>
    <x v="0"/>
    <n v="84.8"/>
  </r>
  <r>
    <x v="0"/>
    <n v="96.2"/>
  </r>
  <r>
    <x v="0"/>
    <n v="83.1"/>
  </r>
  <r>
    <x v="0"/>
    <n v="92.3"/>
  </r>
  <r>
    <x v="0"/>
    <n v="88.5"/>
  </r>
  <r>
    <x v="0"/>
    <n v="88.4"/>
  </r>
  <r>
    <x v="0"/>
    <n v="82.3"/>
  </r>
  <r>
    <x v="0"/>
    <n v="72.8"/>
  </r>
  <r>
    <x v="1"/>
    <n v="73.8"/>
  </r>
  <r>
    <x v="0"/>
    <n v="92.1"/>
  </r>
  <r>
    <x v="0"/>
    <n v="85.2"/>
  </r>
  <r>
    <x v="0"/>
    <n v="83.6"/>
  </r>
  <r>
    <x v="0"/>
    <n v="80.8"/>
  </r>
  <r>
    <x v="0"/>
    <n v="81.900000000000006"/>
  </r>
  <r>
    <x v="0"/>
    <n v="95.5"/>
  </r>
  <r>
    <x v="1"/>
    <n v="81.599999999999994"/>
  </r>
  <r>
    <x v="0"/>
    <n v="71.599999999999994"/>
  </r>
  <r>
    <x v="0"/>
    <n v="92.4"/>
  </r>
  <r>
    <x v="0"/>
    <n v="83"/>
  </r>
  <r>
    <x v="0"/>
    <n v="85.3"/>
  </r>
  <r>
    <x v="0"/>
    <n v="100"/>
  </r>
  <r>
    <x v="1"/>
    <n v="84.8"/>
  </r>
  <r>
    <x v="0"/>
    <n v="87.9"/>
  </r>
  <r>
    <x v="0"/>
    <n v="73.2"/>
  </r>
  <r>
    <x v="0"/>
    <n v="82.8"/>
  </r>
  <r>
    <x v="0"/>
    <n v="91.1"/>
  </r>
  <r>
    <x v="0"/>
    <n v="69.400000000000006"/>
  </r>
  <r>
    <x v="0"/>
    <n v="87"/>
  </r>
  <r>
    <x v="0"/>
    <n v="86"/>
  </r>
  <r>
    <x v="0"/>
    <n v="85.4"/>
  </r>
  <r>
    <x v="0"/>
    <n v="95.4"/>
  </r>
  <r>
    <x v="0"/>
    <n v="88.3"/>
  </r>
  <r>
    <x v="0"/>
    <n v="99.8"/>
  </r>
  <r>
    <x v="0"/>
    <n v="75.099999999999994"/>
  </r>
  <r>
    <x v="0"/>
    <n v="86.4"/>
  </r>
  <r>
    <x v="0"/>
    <n v="85.8"/>
  </r>
  <r>
    <x v="0"/>
    <n v="74.3"/>
  </r>
  <r>
    <x v="0"/>
    <n v="94.6"/>
  </r>
  <r>
    <x v="1"/>
    <n v="100"/>
  </r>
  <r>
    <x v="1"/>
    <n v="84.8"/>
  </r>
  <r>
    <x v="0"/>
    <n v="90.1"/>
  </r>
  <r>
    <x v="0"/>
    <n v="85.8"/>
  </r>
  <r>
    <x v="0"/>
    <n v="77.900000000000006"/>
  </r>
  <r>
    <x v="0"/>
    <n v="66.8"/>
  </r>
  <r>
    <x v="0"/>
    <n v="77.900000000000006"/>
  </r>
  <r>
    <x v="1"/>
    <n v="71.099999999999994"/>
  </r>
  <r>
    <x v="0"/>
    <n v="100"/>
  </r>
  <r>
    <x v="0"/>
    <n v="83.8"/>
  </r>
  <r>
    <x v="0"/>
    <n v="81.5"/>
  </r>
  <r>
    <x v="0"/>
    <n v="93.9"/>
  </r>
  <r>
    <x v="0"/>
    <n v="73.8"/>
  </r>
  <r>
    <x v="0"/>
    <n v="77.3"/>
  </r>
  <r>
    <x v="0"/>
    <n v="85.7"/>
  </r>
  <r>
    <x v="0"/>
    <n v="95.3"/>
  </r>
  <r>
    <x v="0"/>
    <n v="90"/>
  </r>
  <r>
    <x v="0"/>
    <n v="87.5"/>
  </r>
  <r>
    <x v="1"/>
    <n v="85.8"/>
  </r>
  <r>
    <x v="0"/>
    <n v="89"/>
  </r>
  <r>
    <x v="1"/>
    <n v="87"/>
  </r>
  <r>
    <x v="0"/>
    <n v="74.7"/>
  </r>
  <r>
    <x v="0"/>
    <n v="85.5"/>
  </r>
  <r>
    <x v="0"/>
    <n v="74.3"/>
  </r>
  <r>
    <x v="0"/>
    <n v="85.8"/>
  </r>
  <r>
    <x v="1"/>
    <n v="80.2"/>
  </r>
  <r>
    <x v="0"/>
    <n v="100"/>
  </r>
  <r>
    <x v="0"/>
    <n v="84.6"/>
  </r>
  <r>
    <x v="0"/>
    <n v="71"/>
  </r>
  <r>
    <x v="1"/>
    <n v="83.7"/>
  </r>
  <r>
    <x v="0"/>
    <n v="90.2"/>
  </r>
  <r>
    <x v="1"/>
    <n v="100"/>
  </r>
  <r>
    <x v="1"/>
    <n v="79.099999999999994"/>
  </r>
  <r>
    <x v="0"/>
    <n v="69.2"/>
  </r>
  <r>
    <x v="0"/>
    <n v="93.2"/>
  </r>
  <r>
    <x v="0"/>
    <n v="71.2"/>
  </r>
  <r>
    <x v="1"/>
    <n v="80.599999999999994"/>
  </r>
  <r>
    <x v="0"/>
    <n v="82.4"/>
  </r>
  <r>
    <x v="0"/>
    <n v="84.3"/>
  </r>
  <r>
    <x v="0"/>
    <n v="91.9"/>
  </r>
  <r>
    <x v="0"/>
    <n v="78.2"/>
  </r>
  <r>
    <x v="0"/>
    <n v="82.3"/>
  </r>
  <r>
    <x v="0"/>
    <n v="84.9"/>
  </r>
  <r>
    <x v="0"/>
    <n v="86.5"/>
  </r>
  <r>
    <x v="0"/>
    <n v="86"/>
  </r>
  <r>
    <x v="0"/>
    <n v="89.4"/>
  </r>
  <r>
    <x v="0"/>
    <n v="93.4"/>
  </r>
  <r>
    <x v="0"/>
    <n v="88.9"/>
  </r>
  <r>
    <x v="0"/>
    <n v="89.5"/>
  </r>
  <r>
    <x v="1"/>
    <n v="69.2"/>
  </r>
  <r>
    <x v="0"/>
    <n v="85.5"/>
  </r>
  <r>
    <x v="0"/>
    <n v="89.8"/>
  </r>
  <r>
    <x v="0"/>
    <n v="92.3"/>
  </r>
  <r>
    <x v="0"/>
    <n v="78.099999999999994"/>
  </r>
  <r>
    <x v="0"/>
    <n v="78.400000000000006"/>
  </r>
  <r>
    <x v="0"/>
    <n v="79.3"/>
  </r>
  <r>
    <x v="0"/>
    <n v="90.4"/>
  </r>
  <r>
    <x v="0"/>
    <n v="95.3"/>
  </r>
  <r>
    <x v="0"/>
    <n v="80.900000000000006"/>
  </r>
  <r>
    <x v="1"/>
    <n v="94.1"/>
  </r>
  <r>
    <x v="0"/>
    <n v="86.2"/>
  </r>
  <r>
    <x v="1"/>
    <n v="83.8"/>
  </r>
  <r>
    <x v="0"/>
    <n v="82.9"/>
  </r>
  <r>
    <x v="0"/>
    <n v="92.5"/>
  </r>
  <r>
    <x v="0"/>
    <n v="88.3"/>
  </r>
  <r>
    <x v="0"/>
    <n v="100"/>
  </r>
  <r>
    <x v="0"/>
    <n v="76.5"/>
  </r>
  <r>
    <x v="0"/>
    <n v="90.2"/>
  </r>
  <r>
    <x v="0"/>
    <n v="79.7"/>
  </r>
  <r>
    <x v="0"/>
    <n v="76.3"/>
  </r>
  <r>
    <x v="0"/>
    <n v="84.9"/>
  </r>
  <r>
    <x v="0"/>
    <n v="86.4"/>
  </r>
  <r>
    <x v="0"/>
    <n v="100"/>
  </r>
  <r>
    <x v="0"/>
    <n v="83.2"/>
  </r>
  <r>
    <x v="0"/>
    <n v="73.7"/>
  </r>
  <r>
    <x v="0"/>
    <n v="87.7"/>
  </r>
  <r>
    <x v="0"/>
    <n v="64.3"/>
  </r>
  <r>
    <x v="1"/>
    <n v="84.1"/>
  </r>
  <r>
    <x v="0"/>
    <n v="85.2"/>
  </r>
  <r>
    <x v="0"/>
    <n v="92.9"/>
  </r>
  <r>
    <x v="0"/>
    <n v="94.7"/>
  </r>
  <r>
    <x v="0"/>
    <n v="80"/>
  </r>
  <r>
    <x v="0"/>
    <n v="83.5"/>
  </r>
  <r>
    <x v="0"/>
    <n v="77.3"/>
  </r>
  <r>
    <x v="0"/>
    <n v="73.7"/>
  </r>
  <r>
    <x v="0"/>
    <n v="88.1"/>
  </r>
  <r>
    <x v="0"/>
    <n v="72.3"/>
  </r>
  <r>
    <x v="0"/>
    <n v="80.900000000000006"/>
  </r>
  <r>
    <x v="1"/>
    <n v="75"/>
  </r>
  <r>
    <x v="0"/>
    <n v="90.5"/>
  </r>
  <r>
    <x v="0"/>
    <n v="100"/>
  </r>
  <r>
    <x v="0"/>
    <n v="72"/>
  </r>
  <r>
    <x v="1"/>
    <n v="66.5"/>
  </r>
  <r>
    <x v="0"/>
    <n v="83.8"/>
  </r>
  <r>
    <x v="0"/>
    <n v="85.2"/>
  </r>
  <r>
    <x v="0"/>
    <n v="87.2"/>
  </r>
  <r>
    <x v="0"/>
    <n v="80.5"/>
  </r>
  <r>
    <x v="1"/>
    <n v="83"/>
  </r>
  <r>
    <x v="0"/>
    <n v="88.7"/>
  </r>
  <r>
    <x v="0"/>
    <n v="95.4"/>
  </r>
  <r>
    <x v="0"/>
    <n v="65.400000000000006"/>
  </r>
  <r>
    <x v="1"/>
    <n v="81.3"/>
  </r>
  <r>
    <x v="0"/>
    <n v="87.1"/>
  </r>
  <r>
    <x v="0"/>
    <n v="75.8"/>
  </r>
  <r>
    <x v="0"/>
    <n v="100"/>
  </r>
  <r>
    <x v="1"/>
    <n v="78.599999999999994"/>
  </r>
  <r>
    <x v="0"/>
    <n v="84.6"/>
  </r>
  <r>
    <x v="0"/>
    <n v="90.6"/>
  </r>
  <r>
    <x v="0"/>
    <n v="79.099999999999994"/>
  </r>
  <r>
    <x v="0"/>
    <n v="66.5"/>
  </r>
  <r>
    <x v="0"/>
    <n v="80.7"/>
  </r>
  <r>
    <x v="0"/>
    <n v="95.3"/>
  </r>
  <r>
    <x v="1"/>
    <n v="81.599999999999994"/>
  </r>
  <r>
    <x v="0"/>
    <n v="76.5"/>
  </r>
  <r>
    <x v="1"/>
    <n v="94.3"/>
  </r>
  <r>
    <x v="0"/>
    <n v="81.7"/>
  </r>
  <r>
    <x v="0"/>
    <n v="79.900000000000006"/>
  </r>
  <r>
    <x v="0"/>
    <n v="86.5"/>
  </r>
  <r>
    <x v="1"/>
    <n v="92.7"/>
  </r>
  <r>
    <x v="0"/>
    <n v="100"/>
  </r>
  <r>
    <x v="0"/>
    <n v="93.3"/>
  </r>
  <r>
    <x v="1"/>
    <n v="96.6"/>
  </r>
  <r>
    <x v="1"/>
    <n v="79.900000000000006"/>
  </r>
  <r>
    <x v="1"/>
    <n v="74.7"/>
  </r>
  <r>
    <x v="0"/>
    <n v="85.6"/>
  </r>
  <r>
    <x v="0"/>
    <n v="86.1"/>
  </r>
  <r>
    <x v="0"/>
    <n v="74.2"/>
  </r>
  <r>
    <x v="1"/>
    <n v="83.2"/>
  </r>
  <r>
    <x v="0"/>
    <n v="89"/>
  </r>
  <r>
    <x v="0"/>
    <n v="88.6"/>
  </r>
  <r>
    <x v="0"/>
    <n v="90"/>
  </r>
  <r>
    <x v="0"/>
    <n v="87.9"/>
  </r>
  <r>
    <x v="1"/>
    <n v="79.900000000000006"/>
  </r>
  <r>
    <x v="1"/>
    <n v="79.900000000000006"/>
  </r>
  <r>
    <x v="1"/>
    <n v="73"/>
  </r>
  <r>
    <x v="0"/>
    <n v="100"/>
  </r>
  <r>
    <x v="1"/>
    <n v="85.1"/>
  </r>
  <r>
    <x v="0"/>
    <n v="82.8"/>
  </r>
  <r>
    <x v="0"/>
    <n v="75.7"/>
  </r>
  <r>
    <x v="0"/>
    <n v="100"/>
  </r>
  <r>
    <x v="0"/>
    <n v="74.3"/>
  </r>
  <r>
    <x v="0"/>
    <n v="80.7"/>
  </r>
  <r>
    <x v="0"/>
    <n v="89.2"/>
  </r>
  <r>
    <x v="1"/>
    <n v="91"/>
  </r>
  <r>
    <x v="0"/>
    <n v="94.6"/>
  </r>
  <r>
    <x v="0"/>
    <n v="100"/>
  </r>
  <r>
    <x v="0"/>
    <n v="90.1"/>
  </r>
  <r>
    <x v="0"/>
    <n v="74.400000000000006"/>
  </r>
  <r>
    <x v="0"/>
    <n v="82.4"/>
  </r>
  <r>
    <x v="0"/>
    <n v="88.1"/>
  </r>
  <r>
    <x v="0"/>
    <n v="100"/>
  </r>
  <r>
    <x v="0"/>
    <n v="71"/>
  </r>
  <r>
    <x v="1"/>
    <n v="97"/>
  </r>
  <r>
    <x v="0"/>
    <n v="86.8"/>
  </r>
  <r>
    <x v="0"/>
    <n v="93.4"/>
  </r>
  <r>
    <x v="0"/>
    <n v="84"/>
  </r>
  <r>
    <x v="0"/>
    <n v="76.599999999999994"/>
  </r>
  <r>
    <x v="0"/>
    <n v="92.5"/>
  </r>
  <r>
    <x v="1"/>
    <n v="91.5"/>
  </r>
  <r>
    <x v="0"/>
    <n v="94.7"/>
  </r>
  <r>
    <x v="0"/>
    <n v="84.9"/>
  </r>
  <r>
    <x v="0"/>
    <n v="79"/>
  </r>
  <r>
    <x v="1"/>
    <n v="69.400000000000006"/>
  </r>
  <r>
    <x v="0"/>
    <n v="93.2"/>
  </r>
  <r>
    <x v="0"/>
    <n v="89.2"/>
  </r>
  <r>
    <x v="0"/>
    <n v="75.3"/>
  </r>
  <r>
    <x v="0"/>
    <n v="79.599999999999994"/>
  </r>
  <r>
    <x v="1"/>
    <n v="80.3"/>
  </r>
  <r>
    <x v="0"/>
    <n v="70.2"/>
  </r>
  <r>
    <x v="0"/>
    <n v="76.8"/>
  </r>
  <r>
    <x v="0"/>
    <n v="73.7"/>
  </r>
  <r>
    <x v="0"/>
    <n v="80.900000000000006"/>
  </r>
  <r>
    <x v="1"/>
    <n v="77.599999999999994"/>
  </r>
  <r>
    <x v="0"/>
    <n v="68.7"/>
  </r>
  <r>
    <x v="0"/>
    <n v="100"/>
  </r>
  <r>
    <x v="0"/>
    <n v="97.5"/>
  </r>
  <r>
    <x v="0"/>
    <n v="77.2"/>
  </r>
  <r>
    <x v="0"/>
    <n v="87.7"/>
  </r>
  <r>
    <x v="0"/>
    <n v="89.2"/>
  </r>
  <r>
    <x v="1"/>
    <n v="96.9"/>
  </r>
  <r>
    <x v="0"/>
    <n v="76.8"/>
  </r>
  <r>
    <x v="0"/>
    <n v="95.9"/>
  </r>
  <r>
    <x v="0"/>
    <n v="79.5"/>
  </r>
  <r>
    <x v="0"/>
    <n v="71.599999999999994"/>
  </r>
  <r>
    <x v="0"/>
    <n v="92.2"/>
  </r>
  <r>
    <x v="0"/>
    <n v="97.9"/>
  </r>
  <r>
    <x v="0"/>
    <n v="100"/>
  </r>
  <r>
    <x v="0"/>
    <n v="73"/>
  </r>
  <r>
    <x v="0"/>
    <n v="92"/>
  </r>
  <r>
    <x v="1"/>
    <n v="80.900000000000006"/>
  </r>
  <r>
    <x v="0"/>
    <n v="92.8"/>
  </r>
  <r>
    <x v="1"/>
    <n v="70.3"/>
  </r>
  <r>
    <x v="0"/>
    <n v="72.400000000000006"/>
  </r>
  <r>
    <x v="0"/>
    <n v="77.2"/>
  </r>
  <r>
    <x v="0"/>
    <n v="85.8"/>
  </r>
  <r>
    <x v="0"/>
    <n v="78.599999999999994"/>
  </r>
  <r>
    <x v="0"/>
    <n v="91.6"/>
  </r>
  <r>
    <x v="1"/>
    <n v="95.3"/>
  </r>
  <r>
    <x v="0"/>
    <n v="91"/>
  </r>
  <r>
    <x v="0"/>
    <n v="100"/>
  </r>
  <r>
    <x v="0"/>
    <n v="89.2"/>
  </r>
  <r>
    <x v="0"/>
    <n v="72.8"/>
  </r>
  <r>
    <x v="0"/>
    <n v="98.6"/>
  </r>
  <r>
    <x v="0"/>
    <n v="78.900000000000006"/>
  </r>
  <r>
    <x v="0"/>
    <n v="94.1"/>
  </r>
  <r>
    <x v="0"/>
    <n v="100"/>
  </r>
  <r>
    <x v="1"/>
    <n v="89.6"/>
  </r>
  <r>
    <x v="1"/>
    <n v="70"/>
  </r>
  <r>
    <x v="0"/>
    <n v="75.8"/>
  </r>
  <r>
    <x v="0"/>
    <n v="98.2"/>
  </r>
  <r>
    <x v="0"/>
    <n v="83.3"/>
  </r>
  <r>
    <x v="1"/>
    <n v="85.8"/>
  </r>
  <r>
    <x v="0"/>
    <n v="92.6"/>
  </r>
  <r>
    <x v="0"/>
    <n v="92"/>
  </r>
  <r>
    <x v="0"/>
    <n v="87.8"/>
  </r>
  <r>
    <x v="0"/>
    <n v="82.9"/>
  </r>
  <r>
    <x v="1"/>
    <n v="81.900000000000006"/>
  </r>
  <r>
    <x v="0"/>
    <n v="93.6"/>
  </r>
  <r>
    <x v="0"/>
    <n v="90.5"/>
  </r>
  <r>
    <x v="1"/>
    <n v="82.4"/>
  </r>
  <r>
    <x v="1"/>
    <n v="95.8"/>
  </r>
  <r>
    <x v="1"/>
    <n v="83.7"/>
  </r>
  <r>
    <x v="1"/>
    <n v="76.5"/>
  </r>
  <r>
    <x v="0"/>
    <n v="77.400000000000006"/>
  </r>
  <r>
    <x v="0"/>
    <n v="75.2"/>
  </r>
  <r>
    <x v="1"/>
    <n v="82.3"/>
  </r>
  <r>
    <x v="1"/>
    <n v="97.3"/>
  </r>
  <r>
    <x v="0"/>
    <n v="76.900000000000006"/>
  </r>
  <r>
    <x v="0"/>
    <n v="86.9"/>
  </r>
  <r>
    <x v="0"/>
    <n v="78.400000000000006"/>
  </r>
  <r>
    <x v="0"/>
    <n v="82.4"/>
  </r>
  <r>
    <x v="0"/>
    <n v="69.900000000000006"/>
  </r>
  <r>
    <x v="0"/>
    <n v="82.8"/>
  </r>
  <r>
    <x v="1"/>
    <n v="83.1"/>
  </r>
  <r>
    <x v="0"/>
    <n v="90.4"/>
  </r>
  <r>
    <x v="0"/>
    <n v="87.2"/>
  </r>
  <r>
    <x v="0"/>
    <n v="73"/>
  </r>
  <r>
    <x v="0"/>
    <n v="95.8"/>
  </r>
  <r>
    <x v="0"/>
    <n v="87.1"/>
  </r>
  <r>
    <x v="0"/>
    <n v="87"/>
  </r>
  <r>
    <x v="0"/>
    <n v="84.9"/>
  </r>
  <r>
    <x v="1"/>
    <n v="79.8"/>
  </r>
  <r>
    <x v="1"/>
    <n v="87.2"/>
  </r>
  <r>
    <x v="0"/>
    <n v="89.8"/>
  </r>
  <r>
    <x v="0"/>
    <n v="67.5"/>
  </r>
  <r>
    <x v="0"/>
    <n v="79.599999999999994"/>
  </r>
  <r>
    <x v="0"/>
    <n v="82.5"/>
  </r>
  <r>
    <x v="1"/>
    <n v="87.6"/>
  </r>
  <r>
    <x v="1"/>
    <n v="96.9"/>
  </r>
  <r>
    <x v="0"/>
    <n v="77.3"/>
  </r>
  <r>
    <x v="0"/>
    <n v="80"/>
  </r>
  <r>
    <x v="0"/>
    <n v="79.900000000000006"/>
  </r>
  <r>
    <x v="0"/>
    <n v="77"/>
  </r>
  <r>
    <x v="0"/>
    <n v="81.5"/>
  </r>
  <r>
    <x v="0"/>
    <n v="92.7"/>
  </r>
  <r>
    <x v="1"/>
    <n v="74.5"/>
  </r>
  <r>
    <x v="0"/>
    <n v="89.3"/>
  </r>
  <r>
    <x v="0"/>
    <n v="68"/>
  </r>
  <r>
    <x v="0"/>
    <n v="79.400000000000006"/>
  </r>
  <r>
    <x v="0"/>
    <n v="81.7"/>
  </r>
  <r>
    <x v="0"/>
    <n v="100"/>
  </r>
  <r>
    <x v="0"/>
    <n v="82.3"/>
  </r>
  <r>
    <x v="1"/>
    <n v="63"/>
  </r>
  <r>
    <x v="0"/>
    <n v="65"/>
  </r>
  <r>
    <x v="1"/>
    <n v="85.3"/>
  </r>
  <r>
    <x v="0"/>
    <n v="91.1"/>
  </r>
  <r>
    <x v="1"/>
    <n v="88.8"/>
  </r>
  <r>
    <x v="0"/>
    <n v="86.7"/>
  </r>
  <r>
    <x v="0"/>
    <n v="96.6"/>
  </r>
  <r>
    <x v="0"/>
    <n v="79.599999999999994"/>
  </r>
  <r>
    <x v="0"/>
    <n v="93.9"/>
  </r>
  <r>
    <x v="1"/>
    <n v="68.7"/>
  </r>
  <r>
    <x v="0"/>
    <n v="76"/>
  </r>
  <r>
    <x v="0"/>
    <n v="66.900000000000006"/>
  </r>
  <r>
    <x v="0"/>
    <n v="82.3"/>
  </r>
  <r>
    <x v="1"/>
    <n v="84.5"/>
  </r>
  <r>
    <x v="0"/>
    <n v="86.1"/>
  </r>
  <r>
    <x v="0"/>
    <n v="85.6"/>
  </r>
  <r>
    <x v="1"/>
    <n v="75.7"/>
  </r>
  <r>
    <x v="0"/>
    <n v="83.1"/>
  </r>
  <r>
    <x v="0"/>
    <n v="70"/>
  </r>
  <r>
    <x v="0"/>
    <n v="98.6"/>
  </r>
  <r>
    <x v="0"/>
    <n v="82"/>
  </r>
  <r>
    <x v="0"/>
    <n v="80.099999999999994"/>
  </r>
  <r>
    <x v="0"/>
    <n v="100"/>
  </r>
  <r>
    <x v="0"/>
    <n v="72.599999999999994"/>
  </r>
  <r>
    <x v="0"/>
    <n v="73.7"/>
  </r>
  <r>
    <x v="0"/>
    <n v="74"/>
  </r>
  <r>
    <x v="0"/>
    <n v="84.3"/>
  </r>
  <r>
    <x v="0"/>
    <n v="89.3"/>
  </r>
  <r>
    <x v="0"/>
    <n v="92.4"/>
  </r>
  <r>
    <x v="0"/>
    <n v="100"/>
  </r>
  <r>
    <x v="0"/>
    <n v="62.5"/>
  </r>
  <r>
    <x v="0"/>
    <n v="91.1"/>
  </r>
  <r>
    <x v="1"/>
    <n v="79.400000000000006"/>
  </r>
  <r>
    <x v="0"/>
    <n v="79.099999999999994"/>
  </r>
  <r>
    <x v="0"/>
    <n v="78.8"/>
  </r>
  <r>
    <x v="1"/>
    <n v="75.900000000000006"/>
  </r>
  <r>
    <x v="0"/>
    <n v="100"/>
  </r>
  <r>
    <x v="0"/>
    <n v="93.4"/>
  </r>
  <r>
    <x v="0"/>
    <n v="85.2"/>
  </r>
  <r>
    <x v="0"/>
    <n v="98.5"/>
  </r>
  <r>
    <x v="0"/>
    <n v="69.900000000000006"/>
  </r>
  <r>
    <x v="1"/>
    <n v="71.7"/>
  </r>
  <r>
    <x v="0"/>
    <n v="63.2"/>
  </r>
  <r>
    <x v="1"/>
    <n v="78"/>
  </r>
  <r>
    <x v="1"/>
    <n v="86.6"/>
  </r>
  <r>
    <x v="1"/>
    <n v="86"/>
  </r>
  <r>
    <x v="0"/>
    <n v="86.5"/>
  </r>
  <r>
    <x v="0"/>
    <n v="70.900000000000006"/>
  </r>
  <r>
    <x v="1"/>
    <n v="93"/>
  </r>
  <r>
    <x v="1"/>
    <n v="87.4"/>
  </r>
  <r>
    <x v="0"/>
    <n v="92.3"/>
  </r>
  <r>
    <x v="1"/>
    <n v="66.099999999999994"/>
  </r>
  <r>
    <x v="1"/>
    <n v="88.1"/>
  </r>
  <r>
    <x v="1"/>
    <n v="73.099999999999994"/>
  </r>
  <r>
    <x v="0"/>
    <n v="81"/>
  </r>
  <r>
    <x v="0"/>
    <n v="90.3"/>
  </r>
  <r>
    <x v="0"/>
    <n v="85.9"/>
  </r>
  <r>
    <x v="0"/>
    <n v="76.5"/>
  </r>
  <r>
    <x v="0"/>
    <n v="85.1"/>
  </r>
  <r>
    <x v="0"/>
    <n v="69.7"/>
  </r>
  <r>
    <x v="0"/>
    <n v="96.5"/>
  </r>
  <r>
    <x v="0"/>
    <n v="82.9"/>
  </r>
  <r>
    <x v="0"/>
    <n v="96.2"/>
  </r>
  <r>
    <x v="1"/>
    <n v="79.7"/>
  </r>
  <r>
    <x v="0"/>
    <n v="79.8"/>
  </r>
  <r>
    <x v="0"/>
    <n v="77.400000000000006"/>
  </r>
  <r>
    <x v="0"/>
    <n v="93.8"/>
  </r>
  <r>
    <x v="0"/>
    <n v="77.900000000000006"/>
  </r>
  <r>
    <x v="0"/>
    <n v="91.4"/>
  </r>
  <r>
    <x v="1"/>
    <n v="81.2"/>
  </r>
  <r>
    <x v="0"/>
    <n v="65.2"/>
  </r>
  <r>
    <x v="0"/>
    <n v="79.3"/>
  </r>
  <r>
    <x v="0"/>
    <n v="73.2"/>
  </r>
  <r>
    <x v="0"/>
    <n v="85.3"/>
  </r>
  <r>
    <x v="0"/>
    <n v="73.099999999999994"/>
  </r>
  <r>
    <x v="0"/>
    <n v="94.3"/>
  </r>
  <r>
    <x v="0"/>
    <n v="84.1"/>
  </r>
  <r>
    <x v="1"/>
    <n v="83.2"/>
  </r>
  <r>
    <x v="0"/>
    <n v="91.6"/>
  </r>
  <r>
    <x v="0"/>
    <n v="94.6"/>
  </r>
  <r>
    <x v="0"/>
    <n v="84.8"/>
  </r>
  <r>
    <x v="0"/>
    <n v="77.3"/>
  </r>
  <r>
    <x v="0"/>
    <n v="67.3"/>
  </r>
  <r>
    <x v="0"/>
    <n v="78.099999999999994"/>
  </r>
  <r>
    <x v="0"/>
    <n v="78.8"/>
  </r>
  <r>
    <x v="0"/>
    <n v="86.1"/>
  </r>
  <r>
    <x v="0"/>
    <n v="81.5"/>
  </r>
  <r>
    <x v="0"/>
    <n v="91.9"/>
  </r>
  <r>
    <x v="1"/>
    <n v="78.900000000000006"/>
  </r>
  <r>
    <x v="0"/>
    <n v="84.4"/>
  </r>
  <r>
    <x v="0"/>
    <n v="96.8"/>
  </r>
  <r>
    <x v="0"/>
    <n v="88.4"/>
  </r>
  <r>
    <x v="1"/>
    <n v="84.4"/>
  </r>
  <r>
    <x v="0"/>
    <n v="79"/>
  </r>
  <r>
    <x v="0"/>
    <n v="78.7"/>
  </r>
  <r>
    <x v="0"/>
    <n v="76.5"/>
  </r>
  <r>
    <x v="0"/>
    <n v="79.599999999999994"/>
  </r>
  <r>
    <x v="0"/>
    <n v="92.6"/>
  </r>
  <r>
    <x v="0"/>
    <n v="82.8"/>
  </r>
  <r>
    <x v="1"/>
    <n v="71.5"/>
  </r>
  <r>
    <x v="0"/>
    <n v="100"/>
  </r>
  <r>
    <x v="0"/>
    <n v="88.2"/>
  </r>
  <r>
    <x v="1"/>
    <n v="70.900000000000006"/>
  </r>
  <r>
    <x v="0"/>
    <n v="80.599999999999994"/>
  </r>
  <r>
    <x v="0"/>
    <n v="86.1"/>
  </r>
  <r>
    <x v="0"/>
    <n v="100"/>
  </r>
  <r>
    <x v="0"/>
    <n v="73.900000000000006"/>
  </r>
  <r>
    <x v="0"/>
    <n v="94.8"/>
  </r>
  <r>
    <x v="1"/>
    <n v="99"/>
  </r>
  <r>
    <x v="1"/>
    <n v="78.7"/>
  </r>
  <r>
    <x v="0"/>
    <n v="82.2"/>
  </r>
  <r>
    <x v="0"/>
    <n v="74.599999999999994"/>
  </r>
  <r>
    <x v="0"/>
    <n v="83"/>
  </r>
  <r>
    <x v="0"/>
    <n v="84.6"/>
  </r>
  <r>
    <x v="0"/>
    <n v="91.6"/>
  </r>
  <r>
    <x v="0"/>
    <n v="95.9"/>
  </r>
  <r>
    <x v="0"/>
    <n v="77.5"/>
  </r>
  <r>
    <x v="0"/>
    <n v="65.3"/>
  </r>
  <r>
    <x v="0"/>
    <n v="84.8"/>
  </r>
  <r>
    <x v="0"/>
    <n v="87.9"/>
  </r>
  <r>
    <x v="0"/>
    <n v="87.5"/>
  </r>
  <r>
    <x v="1"/>
    <n v="81.7"/>
  </r>
  <r>
    <x v="0"/>
    <n v="86.2"/>
  </r>
  <r>
    <x v="0"/>
    <n v="100"/>
  </r>
  <r>
    <x v="1"/>
    <n v="88.8"/>
  </r>
  <r>
    <x v="0"/>
    <n v="81.3"/>
  </r>
  <r>
    <x v="1"/>
    <n v="80"/>
  </r>
  <r>
    <x v="0"/>
    <n v="83.3"/>
  </r>
  <r>
    <x v="0"/>
    <n v="100"/>
  </r>
  <r>
    <x v="0"/>
    <n v="83.2"/>
  </r>
  <r>
    <x v="1"/>
    <n v="84.8"/>
  </r>
  <r>
    <x v="0"/>
    <n v="80.2"/>
  </r>
  <r>
    <x v="0"/>
    <n v="96"/>
  </r>
  <r>
    <x v="0"/>
    <n v="100"/>
  </r>
  <r>
    <x v="0"/>
    <n v="89.5"/>
  </r>
  <r>
    <x v="1"/>
    <n v="85.8"/>
  </r>
  <r>
    <x v="0"/>
    <n v="85.4"/>
  </r>
  <r>
    <x v="0"/>
    <n v="61.2"/>
  </r>
  <r>
    <x v="0"/>
    <n v="92.5"/>
  </r>
  <r>
    <x v="1"/>
    <n v="86.3"/>
  </r>
  <r>
    <x v="1"/>
    <n v="89.3"/>
  </r>
  <r>
    <x v="1"/>
    <n v="77.900000000000006"/>
  </r>
  <r>
    <x v="0"/>
    <n v="81.2"/>
  </r>
  <r>
    <x v="0"/>
    <n v="80.900000000000006"/>
  </r>
  <r>
    <x v="0"/>
    <n v="95.2"/>
  </r>
  <r>
    <x v="0"/>
    <n v="81.2"/>
  </r>
  <r>
    <x v="0"/>
    <n v="100"/>
  </r>
  <r>
    <x v="0"/>
    <n v="89.3"/>
  </r>
  <r>
    <x v="0"/>
    <n v="72.2"/>
  </r>
  <r>
    <x v="1"/>
    <n v="83.7"/>
  </r>
  <r>
    <x v="0"/>
    <n v="78.5"/>
  </r>
  <r>
    <x v="0"/>
    <n v="63.1"/>
  </r>
  <r>
    <x v="1"/>
    <n v="100"/>
  </r>
  <r>
    <x v="0"/>
    <n v="92"/>
  </r>
  <r>
    <x v="0"/>
    <n v="90.3"/>
  </r>
  <r>
    <x v="0"/>
    <n v="86.7"/>
  </r>
  <r>
    <x v="0"/>
    <n v="71.2"/>
  </r>
  <r>
    <x v="0"/>
    <n v="80.2"/>
  </r>
  <r>
    <x v="0"/>
    <n v="93.4"/>
  </r>
  <r>
    <x v="0"/>
    <n v="74.5"/>
  </r>
  <r>
    <x v="0"/>
    <n v="59.7"/>
  </r>
  <r>
    <x v="0"/>
    <n v="82.7"/>
  </r>
  <r>
    <x v="0"/>
    <n v="83.6"/>
  </r>
  <r>
    <x v="0"/>
    <n v="86.4"/>
  </r>
  <r>
    <x v="0"/>
    <n v="92.3"/>
  </r>
  <r>
    <x v="0"/>
    <n v="91.4"/>
  </r>
  <r>
    <x v="1"/>
    <n v="87.6"/>
  </r>
  <r>
    <x v="1"/>
    <n v="97"/>
  </r>
  <r>
    <x v="1"/>
    <n v="69.8"/>
  </r>
  <r>
    <x v="0"/>
    <n v="90"/>
  </r>
  <r>
    <x v="0"/>
    <n v="91.3"/>
  </r>
  <r>
    <x v="0"/>
    <n v="72.599999999999994"/>
  </r>
  <r>
    <x v="0"/>
    <n v="70"/>
  </r>
  <r>
    <x v="0"/>
    <n v="77.5"/>
  </r>
  <r>
    <x v="0"/>
    <n v="78.400000000000006"/>
  </r>
  <r>
    <x v="1"/>
    <n v="92.5"/>
  </r>
  <r>
    <x v="0"/>
    <n v="78.900000000000006"/>
  </r>
  <r>
    <x v="0"/>
    <n v="76.400000000000006"/>
  </r>
  <r>
    <x v="0"/>
    <n v="78.900000000000006"/>
  </r>
  <r>
    <x v="0"/>
    <n v="96.2"/>
  </r>
  <r>
    <x v="0"/>
    <n v="85.1"/>
  </r>
  <r>
    <x v="1"/>
    <n v="83.2"/>
  </r>
  <r>
    <x v="1"/>
    <n v="83.9"/>
  </r>
  <r>
    <x v="1"/>
    <n v="97.9"/>
  </r>
  <r>
    <x v="0"/>
    <n v="77.5"/>
  </r>
  <r>
    <x v="0"/>
    <n v="98.2"/>
  </r>
  <r>
    <x v="0"/>
    <n v="87.1"/>
  </r>
  <r>
    <x v="1"/>
    <n v="83.4"/>
  </r>
  <r>
    <x v="0"/>
    <n v="100"/>
  </r>
  <r>
    <x v="0"/>
    <n v="74.400000000000006"/>
  </r>
  <r>
    <x v="0"/>
    <n v="81.5"/>
  </r>
  <r>
    <x v="0"/>
    <n v="72.7"/>
  </r>
  <r>
    <x v="0"/>
    <n v="94.5"/>
  </r>
  <r>
    <x v="0"/>
    <n v="100"/>
  </r>
  <r>
    <x v="0"/>
    <n v="100"/>
  </r>
  <r>
    <x v="0"/>
    <n v="97.2"/>
  </r>
  <r>
    <x v="0"/>
    <n v="83"/>
  </r>
  <r>
    <x v="0"/>
    <n v="81.3"/>
  </r>
  <r>
    <x v="0"/>
    <n v="68.3"/>
  </r>
  <r>
    <x v="0"/>
    <n v="100"/>
  </r>
  <r>
    <x v="0"/>
    <n v="89.7"/>
  </r>
  <r>
    <x v="0"/>
    <n v="80.099999999999994"/>
  </r>
  <r>
    <x v="0"/>
    <n v="98.3"/>
  </r>
  <r>
    <x v="0"/>
    <n v="75.3"/>
  </r>
  <r>
    <x v="0"/>
    <n v="89.1"/>
  </r>
  <r>
    <x v="0"/>
    <n v="83.3"/>
  </r>
  <r>
    <x v="0"/>
    <n v="91.4"/>
  </r>
  <r>
    <x v="0"/>
    <n v="84.4"/>
  </r>
  <r>
    <x v="0"/>
    <n v="70.5"/>
  </r>
  <r>
    <x v="0"/>
    <n v="85.8"/>
  </r>
  <r>
    <x v="0"/>
    <n v="95.5"/>
  </r>
  <r>
    <x v="0"/>
    <n v="84.7"/>
  </r>
  <r>
    <x v="0"/>
    <n v="92.8"/>
  </r>
  <r>
    <x v="0"/>
    <n v="74.5"/>
  </r>
  <r>
    <x v="0"/>
    <n v="84.7"/>
  </r>
  <r>
    <x v="0"/>
    <n v="78.8"/>
  </r>
  <r>
    <x v="0"/>
    <n v="92.5"/>
  </r>
  <r>
    <x v="0"/>
    <n v="85.3"/>
  </r>
  <r>
    <x v="1"/>
    <n v="91.9"/>
  </r>
  <r>
    <x v="0"/>
    <n v="95.9"/>
  </r>
  <r>
    <x v="0"/>
    <n v="91.9"/>
  </r>
  <r>
    <x v="0"/>
    <n v="87.7"/>
  </r>
  <r>
    <x v="0"/>
    <n v="75"/>
  </r>
  <r>
    <x v="0"/>
    <n v="85"/>
  </r>
  <r>
    <x v="0"/>
    <n v="79.7"/>
  </r>
  <r>
    <x v="0"/>
    <n v="81.599999999999994"/>
  </r>
  <r>
    <x v="0"/>
    <n v="81.3"/>
  </r>
  <r>
    <x v="1"/>
    <n v="75.2"/>
  </r>
  <r>
    <x v="0"/>
    <n v="65.400000000000006"/>
  </r>
  <r>
    <x v="1"/>
    <n v="78.3"/>
  </r>
  <r>
    <x v="0"/>
    <n v="86.9"/>
  </r>
  <r>
    <x v="0"/>
    <n v="71.5"/>
  </r>
  <r>
    <x v="0"/>
    <n v="85.2"/>
  </r>
  <r>
    <x v="0"/>
    <n v="100"/>
  </r>
  <r>
    <x v="1"/>
    <n v="95.2"/>
  </r>
  <r>
    <x v="0"/>
    <n v="100"/>
  </r>
  <r>
    <x v="0"/>
    <n v="88.9"/>
  </r>
  <r>
    <x v="0"/>
    <n v="96.7"/>
  </r>
  <r>
    <x v="0"/>
    <n v="77.8"/>
  </r>
  <r>
    <x v="0"/>
    <n v="78.599999999999994"/>
  </r>
  <r>
    <x v="1"/>
    <n v="57.6"/>
  </r>
  <r>
    <x v="0"/>
    <n v="96.9"/>
  </r>
  <r>
    <x v="0"/>
    <n v="100"/>
  </r>
  <r>
    <x v="0"/>
    <n v="79.5"/>
  </r>
  <r>
    <x v="0"/>
    <n v="82.5"/>
  </r>
  <r>
    <x v="1"/>
    <n v="77.5"/>
  </r>
  <r>
    <x v="0"/>
    <n v="88.8"/>
  </r>
  <r>
    <x v="1"/>
    <n v="96.2"/>
  </r>
  <r>
    <x v="0"/>
    <n v="67.599999999999994"/>
  </r>
  <r>
    <x v="0"/>
    <n v="89.1"/>
  </r>
  <r>
    <x v="0"/>
    <n v="82.2"/>
  </r>
  <r>
    <x v="0"/>
    <n v="86.1"/>
  </r>
  <r>
    <x v="0"/>
    <n v="89.6"/>
  </r>
  <r>
    <x v="0"/>
    <n v="83.1"/>
  </r>
  <r>
    <x v="0"/>
    <n v="84"/>
  </r>
  <r>
    <x v="1"/>
    <n v="82.9"/>
  </r>
  <r>
    <x v="0"/>
    <n v="94.7"/>
  </r>
  <r>
    <x v="0"/>
    <n v="89.2"/>
  </r>
  <r>
    <x v="0"/>
    <n v="87.2"/>
  </r>
  <r>
    <x v="0"/>
    <n v="72.3"/>
  </r>
  <r>
    <x v="0"/>
    <n v="81.2"/>
  </r>
  <r>
    <x v="0"/>
    <n v="94"/>
  </r>
  <r>
    <x v="0"/>
    <n v="85.4"/>
  </r>
  <r>
    <x v="0"/>
    <n v="91.6"/>
  </r>
  <r>
    <x v="0"/>
    <n v="100"/>
  </r>
  <r>
    <x v="0"/>
    <n v="95.4"/>
  </r>
  <r>
    <x v="0"/>
    <n v="85.9"/>
  </r>
  <r>
    <x v="1"/>
    <n v="79.900000000000006"/>
  </r>
  <r>
    <x v="0"/>
    <n v="59.5"/>
  </r>
  <r>
    <x v="0"/>
    <n v="83.3"/>
  </r>
  <r>
    <x v="0"/>
    <n v="81.7"/>
  </r>
  <r>
    <x v="0"/>
    <n v="88.9"/>
  </r>
  <r>
    <x v="1"/>
    <n v="83.5"/>
  </r>
  <r>
    <x v="0"/>
    <n v="81.8"/>
  </r>
  <r>
    <x v="0"/>
    <n v="67.2"/>
  </r>
  <r>
    <x v="1"/>
    <n v="75.599999999999994"/>
  </r>
  <r>
    <x v="1"/>
    <n v="89.8"/>
  </r>
  <r>
    <x v="0"/>
    <n v="100"/>
  </r>
  <r>
    <x v="0"/>
    <n v="84"/>
  </r>
  <r>
    <x v="1"/>
    <n v="88.3"/>
  </r>
  <r>
    <x v="0"/>
    <n v="94.5"/>
  </r>
  <r>
    <x v="0"/>
    <n v="76.900000000000006"/>
  </r>
  <r>
    <x v="0"/>
    <n v="88.7"/>
  </r>
  <r>
    <x v="0"/>
    <n v="77.599999999999994"/>
  </r>
  <r>
    <x v="0"/>
    <n v="93.6"/>
  </r>
  <r>
    <x v="0"/>
    <n v="86.5"/>
  </r>
  <r>
    <x v="0"/>
    <n v="88"/>
  </r>
  <r>
    <x v="0"/>
    <n v="77.2"/>
  </r>
  <r>
    <x v="0"/>
    <n v="92.1"/>
  </r>
  <r>
    <x v="0"/>
    <n v="100"/>
  </r>
  <r>
    <x v="0"/>
    <n v="74.900000000000006"/>
  </r>
  <r>
    <x v="0"/>
    <n v="81.599999999999994"/>
  </r>
  <r>
    <x v="1"/>
    <n v="87.3"/>
  </r>
  <r>
    <x v="0"/>
    <n v="92.9"/>
  </r>
  <r>
    <x v="0"/>
    <n v="79.400000000000006"/>
  </r>
  <r>
    <x v="0"/>
    <n v="56.7"/>
  </r>
  <r>
    <x v="0"/>
    <n v="98.6"/>
  </r>
  <r>
    <x v="0"/>
    <n v="92.6"/>
  </r>
  <r>
    <x v="0"/>
    <n v="67.599999999999994"/>
  </r>
  <r>
    <x v="0"/>
    <n v="78.900000000000006"/>
  </r>
  <r>
    <x v="0"/>
    <n v="100"/>
  </r>
  <r>
    <x v="1"/>
    <n v="99.5"/>
  </r>
  <r>
    <x v="1"/>
    <n v="94.4"/>
  </r>
  <r>
    <x v="0"/>
    <n v="83.2"/>
  </r>
  <r>
    <x v="0"/>
    <n v="85.8"/>
  </r>
  <r>
    <x v="0"/>
    <n v="83.7"/>
  </r>
  <r>
    <x v="1"/>
    <n v="96.3"/>
  </r>
  <r>
    <x v="0"/>
    <n v="76.2"/>
  </r>
  <r>
    <x v="1"/>
    <n v="76.900000000000006"/>
  </r>
  <r>
    <x v="1"/>
    <n v="95.1"/>
  </r>
  <r>
    <x v="1"/>
    <n v="84.6"/>
  </r>
  <r>
    <x v="0"/>
    <n v="98.8"/>
  </r>
  <r>
    <x v="0"/>
    <n v="78.3"/>
  </r>
  <r>
    <x v="0"/>
    <n v="84.5"/>
  </r>
  <r>
    <x v="0"/>
    <n v="75.8"/>
  </r>
  <r>
    <x v="1"/>
    <n v="85.1"/>
  </r>
  <r>
    <x v="0"/>
    <n v="70.2"/>
  </r>
  <r>
    <x v="0"/>
    <n v="80.099999999999994"/>
  </r>
  <r>
    <x v="0"/>
    <n v="70.599999999999994"/>
  </r>
  <r>
    <x v="1"/>
    <n v="91.9"/>
  </r>
  <r>
    <x v="0"/>
    <n v="92.2"/>
  </r>
  <r>
    <x v="0"/>
    <n v="67.7"/>
  </r>
  <r>
    <x v="0"/>
    <n v="98.3"/>
  </r>
  <r>
    <x v="0"/>
    <n v="100"/>
  </r>
  <r>
    <x v="1"/>
    <n v="85.5"/>
  </r>
  <r>
    <x v="0"/>
    <n v="78.599999999999994"/>
  </r>
  <r>
    <x v="1"/>
    <n v="100"/>
  </r>
  <r>
    <x v="0"/>
    <n v="71.8"/>
  </r>
  <r>
    <x v="0"/>
    <n v="85.2"/>
  </r>
  <r>
    <x v="1"/>
    <n v="86.8"/>
  </r>
  <r>
    <x v="0"/>
    <n v="98.5"/>
  </r>
  <r>
    <x v="0"/>
    <n v="88.6"/>
  </r>
  <r>
    <x v="1"/>
    <n v="80"/>
  </r>
  <r>
    <x v="0"/>
    <n v="75.5"/>
  </r>
  <r>
    <x v="0"/>
    <n v="81.599999999999994"/>
  </r>
  <r>
    <x v="0"/>
    <n v="74.900000000000006"/>
  </r>
  <r>
    <x v="0"/>
    <n v="85.5"/>
  </r>
  <r>
    <x v="0"/>
    <n v="79.400000000000006"/>
  </r>
  <r>
    <x v="0"/>
    <n v="70.099999999999994"/>
  </r>
  <r>
    <x v="0"/>
    <n v="97.6"/>
  </r>
  <r>
    <x v="0"/>
    <n v="80"/>
  </r>
  <r>
    <x v="1"/>
    <n v="72.3"/>
  </r>
  <r>
    <x v="0"/>
    <n v="83.3"/>
  </r>
  <r>
    <x v="0"/>
    <n v="85.7"/>
  </r>
  <r>
    <x v="1"/>
    <n v="67.5"/>
  </r>
  <r>
    <x v="0"/>
    <n v="88.3"/>
  </r>
  <r>
    <x v="0"/>
    <n v="74.5"/>
  </r>
  <r>
    <x v="0"/>
    <n v="100"/>
  </r>
  <r>
    <x v="1"/>
    <n v="90.2"/>
  </r>
  <r>
    <x v="1"/>
    <n v="81"/>
  </r>
  <r>
    <x v="0"/>
    <n v="77.5"/>
  </r>
  <r>
    <x v="0"/>
    <n v="84"/>
  </r>
  <r>
    <x v="1"/>
    <n v="91.1"/>
  </r>
  <r>
    <x v="0"/>
    <n v="84.7"/>
  </r>
  <r>
    <x v="1"/>
    <n v="82.8"/>
  </r>
  <r>
    <x v="0"/>
    <n v="85.6"/>
  </r>
  <r>
    <x v="0"/>
    <n v="79"/>
  </r>
  <r>
    <x v="0"/>
    <n v="81.599999999999994"/>
  </r>
  <r>
    <x v="0"/>
    <n v="64.099999999999994"/>
  </r>
  <r>
    <x v="0"/>
    <n v="94.7"/>
  </r>
  <r>
    <x v="0"/>
    <n v="88"/>
  </r>
  <r>
    <x v="0"/>
    <n v="77.3"/>
  </r>
  <r>
    <x v="0"/>
    <n v="100"/>
  </r>
  <r>
    <x v="1"/>
    <n v="85.9"/>
  </r>
  <r>
    <x v="0"/>
    <n v="74.599999999999994"/>
  </r>
  <r>
    <x v="0"/>
    <n v="93.6"/>
  </r>
  <r>
    <x v="1"/>
    <n v="89"/>
  </r>
  <r>
    <x v="0"/>
    <n v="88.9"/>
  </r>
  <r>
    <x v="1"/>
    <n v="80.7"/>
  </r>
  <r>
    <x v="0"/>
    <n v="89.5"/>
  </r>
  <r>
    <x v="0"/>
    <n v="82.4"/>
  </r>
  <r>
    <x v="1"/>
    <n v="90.6"/>
  </r>
  <r>
    <x v="0"/>
    <n v="66"/>
  </r>
  <r>
    <x v="0"/>
    <n v="80.7"/>
  </r>
  <r>
    <x v="0"/>
    <n v="100"/>
  </r>
  <r>
    <x v="0"/>
    <n v="77.3"/>
  </r>
  <r>
    <x v="0"/>
    <n v="79"/>
  </r>
  <r>
    <x v="0"/>
    <n v="80.5"/>
  </r>
  <r>
    <x v="0"/>
    <n v="72.900000000000006"/>
  </r>
  <r>
    <x v="0"/>
    <n v="62.9"/>
  </r>
  <r>
    <x v="0"/>
    <n v="82.7"/>
  </r>
  <r>
    <x v="0"/>
    <n v="86.4"/>
  </r>
  <r>
    <x v="0"/>
    <n v="84.5"/>
  </r>
  <r>
    <x v="0"/>
    <n v="83.6"/>
  </r>
  <r>
    <x v="0"/>
    <n v="85.4"/>
  </r>
  <r>
    <x v="0"/>
    <n v="95.2"/>
  </r>
  <r>
    <x v="0"/>
    <n v="83.1"/>
  </r>
  <r>
    <x v="0"/>
    <n v="79.3"/>
  </r>
  <r>
    <x v="0"/>
    <n v="82.2"/>
  </r>
  <r>
    <x v="0"/>
    <n v="90.8"/>
  </r>
  <r>
    <x v="0"/>
    <n v="99.1"/>
  </r>
  <r>
    <x v="0"/>
    <n v="78.7"/>
  </r>
  <r>
    <x v="0"/>
    <n v="86"/>
  </r>
  <r>
    <x v="1"/>
    <n v="88.4"/>
  </r>
  <r>
    <x v="0"/>
    <n v="75.099999999999994"/>
  </r>
  <r>
    <x v="0"/>
    <n v="85.2"/>
  </r>
  <r>
    <x v="0"/>
    <n v="70.3"/>
  </r>
  <r>
    <x v="1"/>
    <n v="67.3"/>
  </r>
  <r>
    <x v="0"/>
    <n v="88.7"/>
  </r>
  <r>
    <x v="0"/>
    <n v="81.2"/>
  </r>
  <r>
    <x v="1"/>
    <n v="87"/>
  </r>
  <r>
    <x v="0"/>
    <n v="84.8"/>
  </r>
  <r>
    <x v="0"/>
    <n v="75.2"/>
  </r>
  <r>
    <x v="0"/>
    <n v="84.5"/>
  </r>
  <r>
    <x v="0"/>
    <n v="72.7"/>
  </r>
  <r>
    <x v="0"/>
    <n v="98.9"/>
  </r>
  <r>
    <x v="0"/>
    <n v="71.400000000000006"/>
  </r>
  <r>
    <x v="0"/>
    <n v="83"/>
  </r>
  <r>
    <x v="0"/>
    <n v="74.599999999999994"/>
  </r>
  <r>
    <x v="0"/>
    <n v="90.7"/>
  </r>
  <r>
    <x v="0"/>
    <n v="81.7"/>
  </r>
  <r>
    <x v="0"/>
    <n v="79.8"/>
  </r>
  <r>
    <x v="0"/>
    <n v="93.5"/>
  </r>
  <r>
    <x v="0"/>
    <n v="85.3"/>
  </r>
  <r>
    <x v="1"/>
    <n v="90.2"/>
  </r>
  <r>
    <x v="0"/>
    <n v="75.2"/>
  </r>
  <r>
    <x v="0"/>
    <n v="71"/>
  </r>
  <r>
    <x v="0"/>
    <n v="86.1"/>
  </r>
  <r>
    <x v="0"/>
    <n v="81.8"/>
  </r>
  <r>
    <x v="0"/>
    <n v="91.3"/>
  </r>
  <r>
    <x v="0"/>
    <n v="84.2"/>
  </r>
  <r>
    <x v="1"/>
    <n v="87.1"/>
  </r>
  <r>
    <x v="0"/>
    <n v="68.8"/>
  </r>
  <r>
    <x v="1"/>
    <n v="100"/>
  </r>
  <r>
    <x v="0"/>
    <n v="83.4"/>
  </r>
  <r>
    <x v="0"/>
    <n v="92"/>
  </r>
  <r>
    <x v="0"/>
    <n v="76.599999999999994"/>
  </r>
  <r>
    <x v="0"/>
    <n v="88.1"/>
  </r>
  <r>
    <x v="0"/>
    <n v="72"/>
  </r>
  <r>
    <x v="1"/>
    <n v="89.5"/>
  </r>
  <r>
    <x v="1"/>
    <n v="81.400000000000006"/>
  </r>
  <r>
    <x v="0"/>
    <n v="85.3"/>
  </r>
  <r>
    <x v="1"/>
    <n v="92"/>
  </r>
  <r>
    <x v="1"/>
    <n v="72.7"/>
  </r>
  <r>
    <x v="0"/>
    <n v="78.2"/>
  </r>
  <r>
    <x v="0"/>
    <n v="89.6"/>
  </r>
  <r>
    <x v="0"/>
    <n v="100"/>
  </r>
  <r>
    <x v="0"/>
    <n v="83.6"/>
  </r>
  <r>
    <x v="0"/>
    <n v="90.9"/>
  </r>
  <r>
    <x v="0"/>
    <n v="83.9"/>
  </r>
  <r>
    <x v="0"/>
    <n v="100"/>
  </r>
  <r>
    <x v="0"/>
    <n v="67.5"/>
  </r>
  <r>
    <x v="0"/>
    <n v="85.9"/>
  </r>
  <r>
    <x v="0"/>
    <n v="68.7"/>
  </r>
  <r>
    <x v="0"/>
    <n v="59.9"/>
  </r>
  <r>
    <x v="1"/>
    <n v="88"/>
  </r>
  <r>
    <x v="1"/>
    <n v="86.4"/>
  </r>
  <r>
    <x v="1"/>
    <n v="82.2"/>
  </r>
  <r>
    <x v="0"/>
    <n v="83.9"/>
  </r>
  <r>
    <x v="0"/>
    <n v="100"/>
  </r>
  <r>
    <x v="0"/>
    <n v="82.4"/>
  </r>
  <r>
    <x v="0"/>
    <n v="90.1"/>
  </r>
  <r>
    <x v="0"/>
    <n v="78.5"/>
  </r>
  <r>
    <x v="1"/>
    <n v="88"/>
  </r>
  <r>
    <x v="0"/>
    <n v="82.6"/>
  </r>
  <r>
    <x v="0"/>
    <n v="80.900000000000006"/>
  </r>
  <r>
    <x v="0"/>
    <n v="100"/>
  </r>
  <r>
    <x v="0"/>
    <n v="96.8"/>
  </r>
  <r>
    <x v="1"/>
    <n v="86.4"/>
  </r>
  <r>
    <x v="1"/>
    <n v="62"/>
  </r>
  <r>
    <x v="1"/>
    <n v="81.400000000000006"/>
  </r>
  <r>
    <x v="0"/>
    <n v="100"/>
  </r>
  <r>
    <x v="0"/>
    <n v="82.7"/>
  </r>
  <r>
    <x v="0"/>
    <n v="96"/>
  </r>
  <r>
    <x v="0"/>
    <n v="99.4"/>
  </r>
  <r>
    <x v="0"/>
    <n v="87.2"/>
  </r>
  <r>
    <x v="0"/>
    <n v="76.599999999999994"/>
  </r>
  <r>
    <x v="1"/>
    <n v="60.6"/>
  </r>
  <r>
    <x v="0"/>
    <n v="91.8"/>
  </r>
  <r>
    <x v="0"/>
    <n v="76.900000000000006"/>
  </r>
  <r>
    <x v="1"/>
    <n v="86.8"/>
  </r>
  <r>
    <x v="0"/>
    <n v="72.5"/>
  </r>
  <r>
    <x v="0"/>
    <n v="82.3"/>
  </r>
  <r>
    <x v="0"/>
    <n v="85.3"/>
  </r>
  <r>
    <x v="0"/>
    <n v="87.7"/>
  </r>
  <r>
    <x v="0"/>
    <n v="73.900000000000006"/>
  </r>
  <r>
    <x v="0"/>
    <n v="97"/>
  </r>
  <r>
    <x v="1"/>
    <n v="79"/>
  </r>
  <r>
    <x v="1"/>
    <n v="68.3"/>
  </r>
  <r>
    <x v="1"/>
    <n v="83.9"/>
  </r>
  <r>
    <x v="1"/>
    <n v="85.3"/>
  </r>
  <r>
    <x v="0"/>
    <n v="86.6"/>
  </r>
  <r>
    <x v="0"/>
    <n v="98.6"/>
  </r>
  <r>
    <x v="1"/>
    <n v="82.6"/>
  </r>
  <r>
    <x v="0"/>
    <n v="83.8"/>
  </r>
  <r>
    <x v="1"/>
    <n v="74"/>
  </r>
  <r>
    <x v="0"/>
    <n v="93.2"/>
  </r>
  <r>
    <x v="0"/>
    <n v="86.8"/>
  </r>
  <r>
    <x v="0"/>
    <n v="80.8"/>
  </r>
  <r>
    <x v="0"/>
    <n v="66"/>
  </r>
  <r>
    <x v="0"/>
    <n v="99.4"/>
  </r>
  <r>
    <x v="0"/>
    <n v="72.7"/>
  </r>
  <r>
    <x v="0"/>
    <n v="79.099999999999994"/>
  </r>
  <r>
    <x v="1"/>
    <n v="88.6"/>
  </r>
  <r>
    <x v="1"/>
    <n v="73"/>
  </r>
  <r>
    <x v="1"/>
    <n v="70.099999999999994"/>
  </r>
  <r>
    <x v="0"/>
    <n v="63.8"/>
  </r>
  <r>
    <x v="1"/>
    <n v="92.2"/>
  </r>
  <r>
    <x v="0"/>
    <n v="79.5"/>
  </r>
  <r>
    <x v="0"/>
    <n v="100"/>
  </r>
  <r>
    <x v="0"/>
    <n v="75.099999999999994"/>
  </r>
  <r>
    <x v="0"/>
    <n v="75.8"/>
  </r>
  <r>
    <x v="1"/>
    <n v="79.3"/>
  </r>
  <r>
    <x v="1"/>
    <n v="87.4"/>
  </r>
  <r>
    <x v="0"/>
    <n v="80.3"/>
  </r>
  <r>
    <x v="0"/>
    <n v="91.1"/>
  </r>
  <r>
    <x v="0"/>
    <n v="75.2"/>
  </r>
  <r>
    <x v="1"/>
    <n v="71.2"/>
  </r>
  <r>
    <x v="0"/>
    <n v="67"/>
  </r>
  <r>
    <x v="1"/>
    <n v="62.8"/>
  </r>
  <r>
    <x v="0"/>
    <n v="79.8"/>
  </r>
  <r>
    <x v="0"/>
    <n v="82"/>
  </r>
  <r>
    <x v="0"/>
    <n v="78.7"/>
  </r>
  <r>
    <x v="1"/>
    <n v="97.4"/>
  </r>
  <r>
    <x v="1"/>
    <n v="97.3"/>
  </r>
  <r>
    <x v="0"/>
    <n v="81.7"/>
  </r>
  <r>
    <x v="0"/>
    <n v="67.099999999999994"/>
  </r>
  <r>
    <x v="0"/>
    <n v="79.3"/>
  </r>
  <r>
    <x v="0"/>
    <n v="79"/>
  </r>
  <r>
    <x v="0"/>
    <n v="78.400000000000006"/>
  </r>
  <r>
    <x v="1"/>
    <n v="78"/>
  </r>
  <r>
    <x v="0"/>
    <n v="78.5"/>
  </r>
  <r>
    <x v="0"/>
    <n v="81.099999999999994"/>
  </r>
  <r>
    <x v="0"/>
    <n v="78.599999999999994"/>
  </r>
  <r>
    <x v="1"/>
    <n v="87.1"/>
  </r>
  <r>
    <x v="0"/>
    <n v="88.6"/>
  </r>
  <r>
    <x v="0"/>
    <n v="75.900000000000006"/>
  </r>
  <r>
    <x v="0"/>
    <n v="97.7"/>
  </r>
  <r>
    <x v="0"/>
    <n v="75.2"/>
  </r>
  <r>
    <x v="1"/>
    <n v="68.8"/>
  </r>
  <r>
    <x v="0"/>
    <n v="88.8"/>
  </r>
  <r>
    <x v="0"/>
    <n v="76.8"/>
  </r>
  <r>
    <x v="0"/>
    <n v="88.2"/>
  </r>
  <r>
    <x v="0"/>
    <n v="61"/>
  </r>
  <r>
    <x v="1"/>
    <n v="98.9"/>
  </r>
  <r>
    <x v="0"/>
    <n v="91.7"/>
  </r>
  <r>
    <x v="1"/>
    <n v="70"/>
  </r>
  <r>
    <x v="0"/>
    <n v="70.2"/>
  </r>
  <r>
    <x v="0"/>
    <n v="100"/>
  </r>
  <r>
    <x v="0"/>
    <n v="77.599999999999994"/>
  </r>
  <r>
    <x v="0"/>
    <n v="76.7"/>
  </r>
  <r>
    <x v="1"/>
    <n v="62.3"/>
  </r>
  <r>
    <x v="0"/>
    <n v="81.5"/>
  </r>
  <r>
    <x v="0"/>
    <n v="82.7"/>
  </r>
  <r>
    <x v="1"/>
    <n v="92.2"/>
  </r>
  <r>
    <x v="0"/>
    <n v="71"/>
  </r>
  <r>
    <x v="0"/>
    <n v="69.8"/>
  </r>
  <r>
    <x v="1"/>
    <n v="89.5"/>
  </r>
  <r>
    <x v="0"/>
    <n v="95.1"/>
  </r>
  <r>
    <x v="1"/>
    <n v="69.3"/>
  </r>
  <r>
    <x v="0"/>
    <n v="95.8"/>
  </r>
  <r>
    <x v="1"/>
    <n v="85.4"/>
  </r>
  <r>
    <x v="0"/>
    <n v="95.9"/>
  </r>
  <r>
    <x v="0"/>
    <n v="84.3"/>
  </r>
  <r>
    <x v="0"/>
    <n v="59.8"/>
  </r>
  <r>
    <x v="0"/>
    <n v="83.5"/>
  </r>
  <r>
    <x v="0"/>
    <n v="95.6"/>
  </r>
  <r>
    <x v="0"/>
    <n v="76.099999999999994"/>
  </r>
  <r>
    <x v="1"/>
    <n v="81.099999999999994"/>
  </r>
  <r>
    <x v="0"/>
    <n v="83.2"/>
  </r>
  <r>
    <x v="0"/>
    <n v="56"/>
  </r>
  <r>
    <x v="0"/>
    <n v="100"/>
  </r>
  <r>
    <x v="0"/>
    <n v="76"/>
  </r>
  <r>
    <x v="0"/>
    <n v="90.1"/>
  </r>
  <r>
    <x v="0"/>
    <n v="84.1"/>
  </r>
  <r>
    <x v="0"/>
    <n v="97.6"/>
  </r>
  <r>
    <x v="1"/>
    <n v="89.1"/>
  </r>
  <r>
    <x v="0"/>
    <n v="82.7"/>
  </r>
  <r>
    <x v="0"/>
    <n v="76.099999999999994"/>
  </r>
  <r>
    <x v="0"/>
    <n v="93"/>
  </r>
  <r>
    <x v="0"/>
    <n v="66.3"/>
  </r>
  <r>
    <x v="1"/>
    <n v="91.5"/>
  </r>
  <r>
    <x v="0"/>
    <n v="74"/>
  </r>
  <r>
    <x v="0"/>
    <n v="97.5"/>
  </r>
  <r>
    <x v="1"/>
    <n v="86.6"/>
  </r>
  <r>
    <x v="0"/>
    <n v="91.4"/>
  </r>
  <r>
    <x v="1"/>
    <n v="85.8"/>
  </r>
  <r>
    <x v="0"/>
    <n v="67.5"/>
  </r>
  <r>
    <x v="1"/>
    <n v="76.400000000000006"/>
  </r>
  <r>
    <x v="0"/>
    <n v="91.7"/>
  </r>
  <r>
    <x v="0"/>
    <n v="86.7"/>
  </r>
  <r>
    <x v="0"/>
    <n v="96.8"/>
  </r>
  <r>
    <x v="0"/>
    <n v="89"/>
  </r>
  <r>
    <x v="0"/>
    <n v="75.3"/>
  </r>
  <r>
    <x v="0"/>
    <n v="77"/>
  </r>
  <r>
    <x v="1"/>
    <n v="86"/>
  </r>
  <r>
    <x v="0"/>
    <n v="61.9"/>
  </r>
  <r>
    <x v="1"/>
    <n v="100"/>
  </r>
  <r>
    <x v="0"/>
    <n v="89.4"/>
  </r>
  <r>
    <x v="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23"/>
    <s v="Female"/>
    <x v="0"/>
  </r>
  <r>
    <x v="1"/>
    <n v="20"/>
    <s v="Female"/>
    <x v="1"/>
  </r>
  <r>
    <x v="2"/>
    <n v="21"/>
    <s v="Male"/>
    <x v="2"/>
  </r>
  <r>
    <x v="3"/>
    <n v="23"/>
    <s v="Female"/>
    <x v="3"/>
  </r>
  <r>
    <x v="4"/>
    <n v="19"/>
    <s v="Female"/>
    <x v="4"/>
  </r>
  <r>
    <x v="5"/>
    <n v="24"/>
    <s v="Male"/>
    <x v="5"/>
  </r>
  <r>
    <x v="6"/>
    <n v="21"/>
    <s v="Female"/>
    <x v="6"/>
  </r>
  <r>
    <x v="7"/>
    <n v="21"/>
    <s v="Female"/>
    <x v="7"/>
  </r>
  <r>
    <x v="8"/>
    <n v="23"/>
    <s v="Female"/>
    <x v="8"/>
  </r>
  <r>
    <x v="9"/>
    <n v="18"/>
    <s v="Female"/>
    <x v="9"/>
  </r>
  <r>
    <x v="10"/>
    <n v="19"/>
    <s v="Female"/>
    <x v="10"/>
  </r>
  <r>
    <x v="11"/>
    <n v="23"/>
    <s v="Male"/>
    <x v="11"/>
  </r>
  <r>
    <x v="12"/>
    <n v="19"/>
    <s v="Female"/>
    <x v="12"/>
  </r>
  <r>
    <x v="13"/>
    <n v="19"/>
    <s v="Female"/>
    <x v="13"/>
  </r>
  <r>
    <x v="14"/>
    <n v="24"/>
    <s v="Male"/>
    <x v="14"/>
  </r>
  <r>
    <x v="15"/>
    <n v="21"/>
    <s v="Male"/>
    <x v="15"/>
  </r>
  <r>
    <x v="16"/>
    <n v="20"/>
    <s v="Male"/>
    <x v="3"/>
  </r>
  <r>
    <x v="17"/>
    <n v="24"/>
    <s v="Female"/>
    <x v="13"/>
  </r>
  <r>
    <x v="18"/>
    <n v="24"/>
    <s v="Other"/>
    <x v="16"/>
  </r>
  <r>
    <x v="19"/>
    <n v="19"/>
    <s v="Male"/>
    <x v="17"/>
  </r>
  <r>
    <x v="20"/>
    <n v="22"/>
    <s v="Female"/>
    <x v="18"/>
  </r>
  <r>
    <x v="21"/>
    <n v="21"/>
    <s v="Male"/>
    <x v="6"/>
  </r>
  <r>
    <x v="22"/>
    <n v="18"/>
    <s v="Other"/>
    <x v="19"/>
  </r>
  <r>
    <x v="23"/>
    <n v="24"/>
    <s v="Female"/>
    <x v="20"/>
  </r>
  <r>
    <x v="24"/>
    <n v="20"/>
    <s v="Female"/>
    <x v="16"/>
  </r>
  <r>
    <x v="25"/>
    <n v="22"/>
    <s v="Male"/>
    <x v="19"/>
  </r>
  <r>
    <x v="26"/>
    <n v="22"/>
    <s v="Male"/>
    <x v="16"/>
  </r>
  <r>
    <x v="27"/>
    <n v="18"/>
    <s v="Male"/>
    <x v="21"/>
  </r>
  <r>
    <x v="28"/>
    <n v="24"/>
    <s v="Male"/>
    <x v="7"/>
  </r>
  <r>
    <x v="29"/>
    <n v="20"/>
    <s v="Female"/>
    <x v="16"/>
  </r>
  <r>
    <x v="30"/>
    <n v="21"/>
    <s v="Female"/>
    <x v="12"/>
  </r>
  <r>
    <x v="31"/>
    <n v="17"/>
    <s v="Other"/>
    <x v="22"/>
  </r>
  <r>
    <x v="32"/>
    <n v="20"/>
    <s v="Other"/>
    <x v="23"/>
  </r>
  <r>
    <x v="33"/>
    <n v="18"/>
    <s v="Female"/>
    <x v="24"/>
  </r>
  <r>
    <x v="34"/>
    <n v="22"/>
    <s v="Female"/>
    <x v="20"/>
  </r>
  <r>
    <x v="35"/>
    <n v="21"/>
    <s v="Female"/>
    <x v="25"/>
  </r>
  <r>
    <x v="36"/>
    <n v="20"/>
    <s v="Female"/>
    <x v="26"/>
  </r>
  <r>
    <x v="37"/>
    <n v="17"/>
    <s v="Male"/>
    <x v="7"/>
  </r>
  <r>
    <x v="38"/>
    <n v="17"/>
    <s v="Male"/>
    <x v="18"/>
  </r>
  <r>
    <x v="39"/>
    <n v="19"/>
    <s v="Male"/>
    <x v="27"/>
  </r>
  <r>
    <x v="40"/>
    <n v="19"/>
    <s v="Female"/>
    <x v="12"/>
  </r>
  <r>
    <x v="41"/>
    <n v="23"/>
    <s v="Female"/>
    <x v="28"/>
  </r>
  <r>
    <x v="42"/>
    <n v="18"/>
    <s v="Male"/>
    <x v="12"/>
  </r>
  <r>
    <x v="43"/>
    <n v="24"/>
    <s v="Female"/>
    <x v="7"/>
  </r>
  <r>
    <x v="44"/>
    <n v="20"/>
    <s v="Female"/>
    <x v="29"/>
  </r>
  <r>
    <x v="45"/>
    <n v="20"/>
    <s v="Male"/>
    <x v="29"/>
  </r>
  <r>
    <x v="46"/>
    <n v="24"/>
    <s v="Male"/>
    <x v="14"/>
  </r>
  <r>
    <x v="47"/>
    <n v="23"/>
    <s v="Female"/>
    <x v="30"/>
  </r>
  <r>
    <x v="48"/>
    <n v="22"/>
    <s v="Female"/>
    <x v="2"/>
  </r>
  <r>
    <x v="49"/>
    <n v="22"/>
    <s v="Female"/>
    <x v="31"/>
  </r>
  <r>
    <x v="50"/>
    <n v="23"/>
    <s v="Female"/>
    <x v="32"/>
  </r>
  <r>
    <x v="51"/>
    <n v="22"/>
    <s v="Female"/>
    <x v="30"/>
  </r>
  <r>
    <x v="52"/>
    <n v="19"/>
    <s v="Female"/>
    <x v="14"/>
  </r>
  <r>
    <x v="53"/>
    <n v="20"/>
    <s v="Female"/>
    <x v="9"/>
  </r>
  <r>
    <x v="54"/>
    <n v="23"/>
    <s v="Female"/>
    <x v="15"/>
  </r>
  <r>
    <x v="55"/>
    <n v="20"/>
    <s v="Male"/>
    <x v="33"/>
  </r>
  <r>
    <x v="56"/>
    <n v="24"/>
    <s v="Male"/>
    <x v="30"/>
  </r>
  <r>
    <x v="57"/>
    <n v="17"/>
    <s v="Male"/>
    <x v="11"/>
  </r>
  <r>
    <x v="58"/>
    <n v="19"/>
    <s v="Female"/>
    <x v="34"/>
  </r>
  <r>
    <x v="59"/>
    <n v="21"/>
    <s v="Female"/>
    <x v="35"/>
  </r>
  <r>
    <x v="60"/>
    <n v="19"/>
    <s v="Female"/>
    <x v="36"/>
  </r>
  <r>
    <x v="61"/>
    <n v="23"/>
    <s v="Male"/>
    <x v="24"/>
  </r>
  <r>
    <x v="62"/>
    <n v="21"/>
    <s v="Male"/>
    <x v="37"/>
  </r>
  <r>
    <x v="63"/>
    <n v="17"/>
    <s v="Male"/>
    <x v="38"/>
  </r>
  <r>
    <x v="64"/>
    <n v="23"/>
    <s v="Male"/>
    <x v="21"/>
  </r>
  <r>
    <x v="65"/>
    <n v="18"/>
    <s v="Female"/>
    <x v="39"/>
  </r>
  <r>
    <x v="66"/>
    <n v="20"/>
    <s v="Male"/>
    <x v="29"/>
  </r>
  <r>
    <x v="67"/>
    <n v="17"/>
    <s v="Male"/>
    <x v="39"/>
  </r>
  <r>
    <x v="68"/>
    <n v="20"/>
    <s v="Female"/>
    <x v="19"/>
  </r>
  <r>
    <x v="69"/>
    <n v="22"/>
    <s v="Male"/>
    <x v="40"/>
  </r>
  <r>
    <x v="70"/>
    <n v="18"/>
    <s v="Female"/>
    <x v="41"/>
  </r>
  <r>
    <x v="71"/>
    <n v="18"/>
    <s v="Female"/>
    <x v="2"/>
  </r>
  <r>
    <x v="72"/>
    <n v="17"/>
    <s v="Male"/>
    <x v="13"/>
  </r>
  <r>
    <x v="73"/>
    <n v="18"/>
    <s v="Female"/>
    <x v="42"/>
  </r>
  <r>
    <x v="74"/>
    <n v="21"/>
    <s v="Female"/>
    <x v="43"/>
  </r>
  <r>
    <x v="75"/>
    <n v="18"/>
    <s v="Female"/>
    <x v="44"/>
  </r>
  <r>
    <x v="76"/>
    <n v="20"/>
    <s v="Male"/>
    <x v="44"/>
  </r>
  <r>
    <x v="77"/>
    <n v="20"/>
    <s v="Female"/>
    <x v="41"/>
  </r>
  <r>
    <x v="78"/>
    <n v="23"/>
    <s v="Female"/>
    <x v="8"/>
  </r>
  <r>
    <x v="79"/>
    <n v="20"/>
    <s v="Male"/>
    <x v="45"/>
  </r>
  <r>
    <x v="80"/>
    <n v="23"/>
    <s v="Male"/>
    <x v="28"/>
  </r>
  <r>
    <x v="81"/>
    <n v="20"/>
    <s v="Other"/>
    <x v="21"/>
  </r>
  <r>
    <x v="82"/>
    <n v="21"/>
    <s v="Female"/>
    <x v="23"/>
  </r>
  <r>
    <x v="83"/>
    <n v="24"/>
    <s v="Male"/>
    <x v="16"/>
  </r>
  <r>
    <x v="84"/>
    <n v="23"/>
    <s v="Female"/>
    <x v="30"/>
  </r>
  <r>
    <x v="85"/>
    <n v="19"/>
    <s v="Male"/>
    <x v="36"/>
  </r>
  <r>
    <x v="86"/>
    <n v="22"/>
    <s v="Male"/>
    <x v="29"/>
  </r>
  <r>
    <x v="87"/>
    <n v="17"/>
    <s v="Male"/>
    <x v="43"/>
  </r>
  <r>
    <x v="88"/>
    <n v="20"/>
    <s v="Male"/>
    <x v="11"/>
  </r>
  <r>
    <x v="89"/>
    <n v="18"/>
    <s v="Male"/>
    <x v="46"/>
  </r>
  <r>
    <x v="90"/>
    <n v="24"/>
    <s v="Male"/>
    <x v="24"/>
  </r>
  <r>
    <x v="91"/>
    <n v="20"/>
    <s v="Female"/>
    <x v="9"/>
  </r>
  <r>
    <x v="92"/>
    <n v="18"/>
    <s v="Male"/>
    <x v="47"/>
  </r>
  <r>
    <x v="93"/>
    <n v="22"/>
    <s v="Male"/>
    <x v="38"/>
  </r>
  <r>
    <x v="94"/>
    <n v="22"/>
    <s v="Female"/>
    <x v="48"/>
  </r>
  <r>
    <x v="95"/>
    <n v="22"/>
    <s v="Male"/>
    <x v="36"/>
  </r>
  <r>
    <x v="96"/>
    <n v="18"/>
    <s v="Female"/>
    <x v="44"/>
  </r>
  <r>
    <x v="97"/>
    <n v="20"/>
    <s v="Male"/>
    <x v="38"/>
  </r>
  <r>
    <x v="98"/>
    <n v="22"/>
    <s v="Male"/>
    <x v="14"/>
  </r>
  <r>
    <x v="99"/>
    <n v="21"/>
    <s v="Male"/>
    <x v="13"/>
  </r>
  <r>
    <x v="100"/>
    <n v="23"/>
    <s v="Male"/>
    <x v="7"/>
  </r>
  <r>
    <x v="101"/>
    <n v="18"/>
    <s v="Male"/>
    <x v="29"/>
  </r>
  <r>
    <x v="102"/>
    <n v="18"/>
    <s v="Male"/>
    <x v="7"/>
  </r>
  <r>
    <x v="103"/>
    <n v="20"/>
    <s v="Male"/>
    <x v="49"/>
  </r>
  <r>
    <x v="104"/>
    <n v="18"/>
    <s v="Male"/>
    <x v="18"/>
  </r>
  <r>
    <x v="105"/>
    <n v="18"/>
    <s v="Male"/>
    <x v="2"/>
  </r>
  <r>
    <x v="106"/>
    <n v="22"/>
    <s v="Male"/>
    <x v="39"/>
  </r>
  <r>
    <x v="107"/>
    <n v="20"/>
    <s v="Male"/>
    <x v="49"/>
  </r>
  <r>
    <x v="108"/>
    <n v="22"/>
    <s v="Female"/>
    <x v="14"/>
  </r>
  <r>
    <x v="109"/>
    <n v="23"/>
    <s v="Female"/>
    <x v="33"/>
  </r>
  <r>
    <x v="110"/>
    <n v="24"/>
    <s v="Male"/>
    <x v="50"/>
  </r>
  <r>
    <x v="111"/>
    <n v="23"/>
    <s v="Female"/>
    <x v="8"/>
  </r>
  <r>
    <x v="112"/>
    <n v="24"/>
    <s v="Female"/>
    <x v="51"/>
  </r>
  <r>
    <x v="113"/>
    <n v="22"/>
    <s v="Male"/>
    <x v="52"/>
  </r>
  <r>
    <x v="114"/>
    <n v="23"/>
    <s v="Female"/>
    <x v="48"/>
  </r>
  <r>
    <x v="115"/>
    <n v="20"/>
    <s v="Female"/>
    <x v="12"/>
  </r>
  <r>
    <x v="116"/>
    <n v="17"/>
    <s v="Male"/>
    <x v="53"/>
  </r>
  <r>
    <x v="117"/>
    <n v="22"/>
    <s v="Male"/>
    <x v="38"/>
  </r>
  <r>
    <x v="118"/>
    <n v="24"/>
    <s v="Female"/>
    <x v="18"/>
  </r>
  <r>
    <x v="119"/>
    <n v="21"/>
    <s v="Female"/>
    <x v="52"/>
  </r>
  <r>
    <x v="120"/>
    <n v="24"/>
    <s v="Male"/>
    <x v="12"/>
  </r>
  <r>
    <x v="121"/>
    <n v="21"/>
    <s v="Male"/>
    <x v="39"/>
  </r>
  <r>
    <x v="122"/>
    <n v="18"/>
    <s v="Male"/>
    <x v="10"/>
  </r>
  <r>
    <x v="123"/>
    <n v="23"/>
    <s v="Female"/>
    <x v="19"/>
  </r>
  <r>
    <x v="124"/>
    <n v="21"/>
    <s v="Female"/>
    <x v="43"/>
  </r>
  <r>
    <x v="125"/>
    <n v="24"/>
    <s v="Male"/>
    <x v="22"/>
  </r>
  <r>
    <x v="126"/>
    <n v="18"/>
    <s v="Male"/>
    <x v="54"/>
  </r>
  <r>
    <x v="127"/>
    <n v="17"/>
    <s v="Female"/>
    <x v="7"/>
  </r>
  <r>
    <x v="128"/>
    <n v="20"/>
    <s v="Male"/>
    <x v="17"/>
  </r>
  <r>
    <x v="129"/>
    <n v="20"/>
    <s v="Male"/>
    <x v="55"/>
  </r>
  <r>
    <x v="130"/>
    <n v="20"/>
    <s v="Female"/>
    <x v="38"/>
  </r>
  <r>
    <x v="131"/>
    <n v="21"/>
    <s v="Female"/>
    <x v="5"/>
  </r>
  <r>
    <x v="132"/>
    <n v="17"/>
    <s v="Female"/>
    <x v="26"/>
  </r>
  <r>
    <x v="133"/>
    <n v="21"/>
    <s v="Female"/>
    <x v="9"/>
  </r>
  <r>
    <x v="134"/>
    <n v="23"/>
    <s v="Male"/>
    <x v="29"/>
  </r>
  <r>
    <x v="135"/>
    <n v="21"/>
    <s v="Male"/>
    <x v="13"/>
  </r>
  <r>
    <x v="136"/>
    <n v="17"/>
    <s v="Female"/>
    <x v="19"/>
  </r>
  <r>
    <x v="137"/>
    <n v="17"/>
    <s v="Male"/>
    <x v="15"/>
  </r>
  <r>
    <x v="138"/>
    <n v="23"/>
    <s v="Male"/>
    <x v="11"/>
  </r>
  <r>
    <x v="139"/>
    <n v="17"/>
    <s v="Male"/>
    <x v="24"/>
  </r>
  <r>
    <x v="140"/>
    <n v="24"/>
    <s v="Male"/>
    <x v="30"/>
  </r>
  <r>
    <x v="141"/>
    <n v="17"/>
    <s v="Male"/>
    <x v="4"/>
  </r>
  <r>
    <x v="142"/>
    <n v="20"/>
    <s v="Male"/>
    <x v="21"/>
  </r>
  <r>
    <x v="143"/>
    <n v="24"/>
    <s v="Male"/>
    <x v="14"/>
  </r>
  <r>
    <x v="144"/>
    <n v="24"/>
    <s v="Male"/>
    <x v="7"/>
  </r>
  <r>
    <x v="145"/>
    <n v="23"/>
    <s v="Female"/>
    <x v="34"/>
  </r>
  <r>
    <x v="146"/>
    <n v="19"/>
    <s v="Female"/>
    <x v="26"/>
  </r>
  <r>
    <x v="147"/>
    <n v="19"/>
    <s v="Female"/>
    <x v="26"/>
  </r>
  <r>
    <x v="148"/>
    <n v="17"/>
    <s v="Female"/>
    <x v="50"/>
  </r>
  <r>
    <x v="149"/>
    <n v="24"/>
    <s v="Female"/>
    <x v="25"/>
  </r>
  <r>
    <x v="150"/>
    <n v="19"/>
    <s v="Male"/>
    <x v="26"/>
  </r>
  <r>
    <x v="151"/>
    <n v="19"/>
    <s v="Female"/>
    <x v="56"/>
  </r>
  <r>
    <x v="152"/>
    <n v="17"/>
    <s v="Female"/>
    <x v="6"/>
  </r>
  <r>
    <x v="153"/>
    <n v="19"/>
    <s v="Female"/>
    <x v="7"/>
  </r>
  <r>
    <x v="154"/>
    <n v="21"/>
    <s v="Male"/>
    <x v="26"/>
  </r>
  <r>
    <x v="155"/>
    <n v="18"/>
    <s v="Male"/>
    <x v="22"/>
  </r>
  <r>
    <x v="156"/>
    <n v="23"/>
    <s v="Male"/>
    <x v="51"/>
  </r>
  <r>
    <x v="157"/>
    <n v="18"/>
    <s v="Male"/>
    <x v="52"/>
  </r>
  <r>
    <x v="158"/>
    <n v="17"/>
    <s v="Female"/>
    <x v="23"/>
  </r>
  <r>
    <x v="159"/>
    <n v="20"/>
    <s v="Female"/>
    <x v="21"/>
  </r>
  <r>
    <x v="160"/>
    <n v="23"/>
    <s v="Male"/>
    <x v="29"/>
  </r>
  <r>
    <x v="161"/>
    <n v="17"/>
    <s v="Other"/>
    <x v="7"/>
  </r>
  <r>
    <x v="162"/>
    <n v="24"/>
    <s v="Female"/>
    <x v="13"/>
  </r>
  <r>
    <x v="163"/>
    <n v="20"/>
    <s v="Male"/>
    <x v="25"/>
  </r>
  <r>
    <x v="164"/>
    <n v="18"/>
    <s v="Male"/>
    <x v="29"/>
  </r>
  <r>
    <x v="165"/>
    <n v="17"/>
    <s v="Male"/>
    <x v="47"/>
  </r>
  <r>
    <x v="166"/>
    <n v="24"/>
    <s v="Male"/>
    <x v="49"/>
  </r>
  <r>
    <x v="167"/>
    <n v="23"/>
    <s v="Male"/>
    <x v="39"/>
  </r>
  <r>
    <x v="168"/>
    <n v="23"/>
    <s v="Male"/>
    <x v="36"/>
  </r>
  <r>
    <x v="169"/>
    <n v="22"/>
    <s v="Male"/>
    <x v="8"/>
  </r>
  <r>
    <x v="170"/>
    <n v="24"/>
    <s v="Male"/>
    <x v="57"/>
  </r>
  <r>
    <x v="171"/>
    <n v="21"/>
    <s v="Female"/>
    <x v="48"/>
  </r>
  <r>
    <x v="172"/>
    <n v="19"/>
    <s v="Male"/>
    <x v="21"/>
  </r>
  <r>
    <x v="173"/>
    <n v="20"/>
    <s v="Female"/>
    <x v="58"/>
  </r>
  <r>
    <x v="174"/>
    <n v="24"/>
    <s v="Male"/>
    <x v="12"/>
  </r>
  <r>
    <x v="175"/>
    <n v="22"/>
    <s v="Other"/>
    <x v="52"/>
  </r>
  <r>
    <x v="176"/>
    <n v="19"/>
    <s v="Male"/>
    <x v="23"/>
  </r>
  <r>
    <x v="177"/>
    <n v="19"/>
    <s v="Male"/>
    <x v="52"/>
  </r>
  <r>
    <x v="178"/>
    <n v="17"/>
    <s v="Other"/>
    <x v="28"/>
  </r>
  <r>
    <x v="179"/>
    <n v="19"/>
    <s v="Female"/>
    <x v="18"/>
  </r>
  <r>
    <x v="180"/>
    <n v="21"/>
    <s v="Female"/>
    <x v="12"/>
  </r>
  <r>
    <x v="181"/>
    <n v="23"/>
    <s v="Male"/>
    <x v="26"/>
  </r>
  <r>
    <x v="182"/>
    <n v="22"/>
    <s v="Male"/>
    <x v="25"/>
  </r>
  <r>
    <x v="183"/>
    <n v="19"/>
    <s v="Female"/>
    <x v="48"/>
  </r>
  <r>
    <x v="184"/>
    <n v="17"/>
    <s v="Female"/>
    <x v="19"/>
  </r>
  <r>
    <x v="185"/>
    <n v="21"/>
    <s v="Female"/>
    <x v="59"/>
  </r>
  <r>
    <x v="186"/>
    <n v="18"/>
    <s v="Female"/>
    <x v="0"/>
  </r>
  <r>
    <x v="187"/>
    <n v="23"/>
    <s v="Male"/>
    <x v="19"/>
  </r>
  <r>
    <x v="188"/>
    <n v="23"/>
    <s v="Female"/>
    <x v="2"/>
  </r>
  <r>
    <x v="189"/>
    <n v="22"/>
    <s v="Male"/>
    <x v="21"/>
  </r>
  <r>
    <x v="190"/>
    <n v="23"/>
    <s v="Male"/>
    <x v="36"/>
  </r>
  <r>
    <x v="191"/>
    <n v="19"/>
    <s v="Male"/>
    <x v="60"/>
  </r>
  <r>
    <x v="192"/>
    <n v="17"/>
    <s v="Female"/>
    <x v="7"/>
  </r>
  <r>
    <x v="193"/>
    <n v="23"/>
    <s v="Male"/>
    <x v="10"/>
  </r>
  <r>
    <x v="194"/>
    <n v="23"/>
    <s v="Male"/>
    <x v="23"/>
  </r>
  <r>
    <x v="195"/>
    <n v="18"/>
    <s v="Female"/>
    <x v="0"/>
  </r>
  <r>
    <x v="196"/>
    <n v="18"/>
    <s v="Male"/>
    <x v="41"/>
  </r>
  <r>
    <x v="197"/>
    <n v="20"/>
    <s v="Female"/>
    <x v="38"/>
  </r>
  <r>
    <x v="198"/>
    <n v="21"/>
    <s v="Male"/>
    <x v="59"/>
  </r>
  <r>
    <x v="199"/>
    <n v="19"/>
    <s v="Female"/>
    <x v="18"/>
  </r>
  <r>
    <x v="200"/>
    <n v="23"/>
    <s v="Female"/>
    <x v="26"/>
  </r>
  <r>
    <x v="201"/>
    <n v="24"/>
    <s v="Male"/>
    <x v="8"/>
  </r>
  <r>
    <x v="202"/>
    <n v="23"/>
    <s v="Male"/>
    <x v="12"/>
  </r>
  <r>
    <x v="203"/>
    <n v="17"/>
    <s v="Male"/>
    <x v="16"/>
  </r>
  <r>
    <x v="204"/>
    <n v="20"/>
    <s v="Male"/>
    <x v="48"/>
  </r>
  <r>
    <x v="205"/>
    <n v="21"/>
    <s v="Other"/>
    <x v="39"/>
  </r>
  <r>
    <x v="206"/>
    <n v="24"/>
    <s v="Male"/>
    <x v="26"/>
  </r>
  <r>
    <x v="207"/>
    <n v="20"/>
    <s v="Female"/>
    <x v="49"/>
  </r>
  <r>
    <x v="208"/>
    <n v="22"/>
    <s v="Male"/>
    <x v="61"/>
  </r>
  <r>
    <x v="209"/>
    <n v="21"/>
    <s v="Female"/>
    <x v="34"/>
  </r>
  <r>
    <x v="210"/>
    <n v="23"/>
    <s v="Female"/>
    <x v="21"/>
  </r>
  <r>
    <x v="211"/>
    <n v="23"/>
    <s v="Female"/>
    <x v="31"/>
  </r>
  <r>
    <x v="212"/>
    <n v="21"/>
    <s v="Male"/>
    <x v="2"/>
  </r>
  <r>
    <x v="213"/>
    <n v="23"/>
    <s v="Male"/>
    <x v="20"/>
  </r>
  <r>
    <x v="214"/>
    <n v="19"/>
    <s v="Male"/>
    <x v="58"/>
  </r>
  <r>
    <x v="215"/>
    <n v="21"/>
    <s v="Female"/>
    <x v="21"/>
  </r>
  <r>
    <x v="216"/>
    <n v="20"/>
    <s v="Female"/>
    <x v="30"/>
  </r>
  <r>
    <x v="217"/>
    <n v="21"/>
    <s v="Other"/>
    <x v="50"/>
  </r>
  <r>
    <x v="218"/>
    <n v="24"/>
    <s v="Male"/>
    <x v="23"/>
  </r>
  <r>
    <x v="219"/>
    <n v="23"/>
    <s v="Female"/>
    <x v="62"/>
  </r>
  <r>
    <x v="220"/>
    <n v="19"/>
    <s v="Female"/>
    <x v="37"/>
  </r>
  <r>
    <x v="221"/>
    <n v="19"/>
    <s v="Male"/>
    <x v="61"/>
  </r>
  <r>
    <x v="222"/>
    <n v="22"/>
    <s v="Male"/>
    <x v="35"/>
  </r>
  <r>
    <x v="223"/>
    <n v="20"/>
    <s v="Female"/>
    <x v="23"/>
  </r>
  <r>
    <x v="224"/>
    <n v="18"/>
    <s v="Female"/>
    <x v="10"/>
  </r>
  <r>
    <x v="225"/>
    <n v="18"/>
    <s v="Female"/>
    <x v="11"/>
  </r>
  <r>
    <x v="226"/>
    <n v="21"/>
    <s v="Male"/>
    <x v="27"/>
  </r>
  <r>
    <x v="227"/>
    <n v="22"/>
    <s v="Female"/>
    <x v="57"/>
  </r>
  <r>
    <x v="228"/>
    <n v="17"/>
    <s v="Male"/>
    <x v="26"/>
  </r>
  <r>
    <x v="229"/>
    <n v="21"/>
    <s v="Male"/>
    <x v="14"/>
  </r>
  <r>
    <x v="230"/>
    <n v="22"/>
    <s v="Male"/>
    <x v="25"/>
  </r>
  <r>
    <x v="231"/>
    <n v="20"/>
    <s v="Female"/>
    <x v="30"/>
  </r>
  <r>
    <x v="232"/>
    <n v="20"/>
    <s v="Female"/>
    <x v="63"/>
  </r>
  <r>
    <x v="233"/>
    <n v="20"/>
    <s v="Female"/>
    <x v="12"/>
  </r>
  <r>
    <x v="234"/>
    <n v="20"/>
    <s v="Male"/>
    <x v="52"/>
  </r>
  <r>
    <x v="235"/>
    <n v="20"/>
    <s v="Female"/>
    <x v="18"/>
  </r>
  <r>
    <x v="236"/>
    <n v="22"/>
    <s v="Male"/>
    <x v="22"/>
  </r>
  <r>
    <x v="237"/>
    <n v="22"/>
    <s v="Female"/>
    <x v="16"/>
  </r>
  <r>
    <x v="238"/>
    <n v="19"/>
    <s v="Male"/>
    <x v="48"/>
  </r>
  <r>
    <x v="239"/>
    <n v="24"/>
    <s v="Male"/>
    <x v="30"/>
  </r>
  <r>
    <x v="240"/>
    <n v="18"/>
    <s v="Male"/>
    <x v="51"/>
  </r>
  <r>
    <x v="241"/>
    <n v="23"/>
    <s v="Male"/>
    <x v="7"/>
  </r>
  <r>
    <x v="242"/>
    <n v="20"/>
    <s v="Female"/>
    <x v="48"/>
  </r>
  <r>
    <x v="243"/>
    <n v="17"/>
    <s v="Female"/>
    <x v="10"/>
  </r>
  <r>
    <x v="244"/>
    <n v="23"/>
    <s v="Male"/>
    <x v="4"/>
  </r>
  <r>
    <x v="245"/>
    <n v="22"/>
    <s v="Female"/>
    <x v="14"/>
  </r>
  <r>
    <x v="246"/>
    <n v="17"/>
    <s v="Male"/>
    <x v="2"/>
  </r>
  <r>
    <x v="247"/>
    <n v="17"/>
    <s v="Female"/>
    <x v="57"/>
  </r>
  <r>
    <x v="248"/>
    <n v="17"/>
    <s v="Female"/>
    <x v="52"/>
  </r>
  <r>
    <x v="249"/>
    <n v="19"/>
    <s v="Female"/>
    <x v="15"/>
  </r>
  <r>
    <x v="250"/>
    <n v="22"/>
    <s v="Male"/>
    <x v="27"/>
  </r>
  <r>
    <x v="251"/>
    <n v="17"/>
    <s v="Female"/>
    <x v="7"/>
  </r>
  <r>
    <x v="252"/>
    <n v="20"/>
    <s v="Female"/>
    <x v="25"/>
  </r>
  <r>
    <x v="253"/>
    <n v="21"/>
    <s v="Male"/>
    <x v="35"/>
  </r>
  <r>
    <x v="254"/>
    <n v="17"/>
    <s v="Male"/>
    <x v="30"/>
  </r>
  <r>
    <x v="255"/>
    <n v="19"/>
    <s v="Female"/>
    <x v="19"/>
  </r>
  <r>
    <x v="256"/>
    <n v="23"/>
    <s v="Female"/>
    <x v="29"/>
  </r>
  <r>
    <x v="257"/>
    <n v="22"/>
    <s v="Female"/>
    <x v="11"/>
  </r>
  <r>
    <x v="258"/>
    <n v="24"/>
    <s v="Female"/>
    <x v="57"/>
  </r>
  <r>
    <x v="259"/>
    <n v="19"/>
    <s v="Female"/>
    <x v="7"/>
  </r>
  <r>
    <x v="260"/>
    <n v="17"/>
    <s v="Male"/>
    <x v="7"/>
  </r>
  <r>
    <x v="261"/>
    <n v="22"/>
    <s v="Male"/>
    <x v="50"/>
  </r>
  <r>
    <x v="262"/>
    <n v="21"/>
    <s v="Male"/>
    <x v="52"/>
  </r>
  <r>
    <x v="263"/>
    <n v="17"/>
    <s v="Female"/>
    <x v="34"/>
  </r>
  <r>
    <x v="264"/>
    <n v="19"/>
    <s v="Male"/>
    <x v="51"/>
  </r>
  <r>
    <x v="265"/>
    <n v="18"/>
    <s v="Female"/>
    <x v="64"/>
  </r>
  <r>
    <x v="266"/>
    <n v="20"/>
    <s v="Female"/>
    <x v="65"/>
  </r>
  <r>
    <x v="267"/>
    <n v="24"/>
    <s v="Female"/>
    <x v="17"/>
  </r>
  <r>
    <x v="268"/>
    <n v="23"/>
    <s v="Male"/>
    <x v="21"/>
  </r>
  <r>
    <x v="269"/>
    <n v="19"/>
    <s v="Female"/>
    <x v="15"/>
  </r>
  <r>
    <x v="270"/>
    <n v="22"/>
    <s v="Male"/>
    <x v="24"/>
  </r>
  <r>
    <x v="271"/>
    <n v="24"/>
    <s v="Female"/>
    <x v="56"/>
  </r>
  <r>
    <x v="272"/>
    <n v="24"/>
    <s v="Male"/>
    <x v="9"/>
  </r>
  <r>
    <x v="273"/>
    <n v="24"/>
    <s v="Male"/>
    <x v="23"/>
  </r>
  <r>
    <x v="274"/>
    <n v="17"/>
    <s v="Female"/>
    <x v="21"/>
  </r>
  <r>
    <x v="275"/>
    <n v="20"/>
    <s v="Male"/>
    <x v="11"/>
  </r>
  <r>
    <x v="276"/>
    <n v="17"/>
    <s v="Male"/>
    <x v="15"/>
  </r>
  <r>
    <x v="277"/>
    <n v="22"/>
    <s v="Female"/>
    <x v="45"/>
  </r>
  <r>
    <x v="278"/>
    <n v="17"/>
    <s v="Female"/>
    <x v="25"/>
  </r>
  <r>
    <x v="279"/>
    <n v="18"/>
    <s v="Female"/>
    <x v="10"/>
  </r>
  <r>
    <x v="280"/>
    <n v="20"/>
    <s v="Female"/>
    <x v="37"/>
  </r>
  <r>
    <x v="281"/>
    <n v="20"/>
    <s v="Female"/>
    <x v="48"/>
  </r>
  <r>
    <x v="282"/>
    <n v="22"/>
    <s v="Male"/>
    <x v="18"/>
  </r>
  <r>
    <x v="283"/>
    <n v="23"/>
    <s v="Male"/>
    <x v="32"/>
  </r>
  <r>
    <x v="284"/>
    <n v="18"/>
    <s v="Male"/>
    <x v="38"/>
  </r>
  <r>
    <x v="285"/>
    <n v="19"/>
    <s v="Female"/>
    <x v="30"/>
  </r>
  <r>
    <x v="286"/>
    <n v="17"/>
    <s v="Female"/>
    <x v="41"/>
  </r>
  <r>
    <x v="287"/>
    <n v="21"/>
    <s v="Male"/>
    <x v="8"/>
  </r>
  <r>
    <x v="288"/>
    <n v="17"/>
    <s v="Male"/>
    <x v="33"/>
  </r>
  <r>
    <x v="289"/>
    <n v="24"/>
    <s v="Female"/>
    <x v="26"/>
  </r>
  <r>
    <x v="290"/>
    <n v="17"/>
    <s v="Male"/>
    <x v="24"/>
  </r>
  <r>
    <x v="291"/>
    <n v="19"/>
    <s v="Female"/>
    <x v="31"/>
  </r>
  <r>
    <x v="292"/>
    <n v="17"/>
    <s v="Female"/>
    <x v="11"/>
  </r>
  <r>
    <x v="293"/>
    <n v="18"/>
    <s v="Female"/>
    <x v="42"/>
  </r>
  <r>
    <x v="294"/>
    <n v="18"/>
    <s v="Male"/>
    <x v="7"/>
  </r>
  <r>
    <x v="295"/>
    <n v="20"/>
    <s v="Female"/>
    <x v="66"/>
  </r>
  <r>
    <x v="296"/>
    <n v="22"/>
    <s v="Female"/>
    <x v="10"/>
  </r>
  <r>
    <x v="297"/>
    <n v="23"/>
    <s v="Female"/>
    <x v="38"/>
  </r>
  <r>
    <x v="298"/>
    <n v="21"/>
    <s v="Female"/>
    <x v="33"/>
  </r>
  <r>
    <x v="299"/>
    <n v="24"/>
    <s v="Female"/>
    <x v="37"/>
  </r>
  <r>
    <x v="300"/>
    <n v="17"/>
    <s v="Female"/>
    <x v="39"/>
  </r>
  <r>
    <x v="301"/>
    <n v="17"/>
    <s v="Male"/>
    <x v="36"/>
  </r>
  <r>
    <x v="302"/>
    <n v="19"/>
    <s v="Female"/>
    <x v="21"/>
  </r>
  <r>
    <x v="303"/>
    <n v="22"/>
    <s v="Female"/>
    <x v="34"/>
  </r>
  <r>
    <x v="304"/>
    <n v="18"/>
    <s v="Male"/>
    <x v="23"/>
  </r>
  <r>
    <x v="305"/>
    <n v="21"/>
    <s v="Female"/>
    <x v="8"/>
  </r>
  <r>
    <x v="306"/>
    <n v="20"/>
    <s v="Female"/>
    <x v="44"/>
  </r>
  <r>
    <x v="307"/>
    <n v="18"/>
    <s v="Female"/>
    <x v="38"/>
  </r>
  <r>
    <x v="308"/>
    <n v="24"/>
    <s v="Male"/>
    <x v="36"/>
  </r>
  <r>
    <x v="309"/>
    <n v="22"/>
    <s v="Male"/>
    <x v="25"/>
  </r>
  <r>
    <x v="310"/>
    <n v="24"/>
    <s v="Other"/>
    <x v="48"/>
  </r>
  <r>
    <x v="311"/>
    <n v="23"/>
    <s v="Female"/>
    <x v="23"/>
  </r>
  <r>
    <x v="312"/>
    <n v="20"/>
    <s v="Male"/>
    <x v="39"/>
  </r>
  <r>
    <x v="313"/>
    <n v="23"/>
    <s v="Female"/>
    <x v="26"/>
  </r>
  <r>
    <x v="314"/>
    <n v="19"/>
    <s v="Female"/>
    <x v="43"/>
  </r>
  <r>
    <x v="315"/>
    <n v="24"/>
    <s v="Female"/>
    <x v="37"/>
  </r>
  <r>
    <x v="316"/>
    <n v="19"/>
    <s v="Female"/>
    <x v="39"/>
  </r>
  <r>
    <x v="317"/>
    <n v="17"/>
    <s v="Male"/>
    <x v="38"/>
  </r>
  <r>
    <x v="318"/>
    <n v="23"/>
    <s v="Male"/>
    <x v="34"/>
  </r>
  <r>
    <x v="319"/>
    <n v="22"/>
    <s v="Male"/>
    <x v="61"/>
  </r>
  <r>
    <x v="320"/>
    <n v="24"/>
    <s v="Female"/>
    <x v="10"/>
  </r>
  <r>
    <x v="321"/>
    <n v="21"/>
    <s v="Male"/>
    <x v="28"/>
  </r>
  <r>
    <x v="322"/>
    <n v="20"/>
    <s v="Male"/>
    <x v="31"/>
  </r>
  <r>
    <x v="323"/>
    <n v="18"/>
    <s v="Male"/>
    <x v="28"/>
  </r>
  <r>
    <x v="324"/>
    <n v="22"/>
    <s v="Female"/>
    <x v="18"/>
  </r>
  <r>
    <x v="325"/>
    <n v="22"/>
    <s v="Female"/>
    <x v="19"/>
  </r>
  <r>
    <x v="326"/>
    <n v="19"/>
    <s v="Male"/>
    <x v="2"/>
  </r>
  <r>
    <x v="327"/>
    <n v="23"/>
    <s v="Male"/>
    <x v="66"/>
  </r>
  <r>
    <x v="328"/>
    <n v="24"/>
    <s v="Female"/>
    <x v="46"/>
  </r>
  <r>
    <x v="329"/>
    <n v="24"/>
    <s v="Male"/>
    <x v="33"/>
  </r>
  <r>
    <x v="330"/>
    <n v="17"/>
    <s v="Male"/>
    <x v="41"/>
  </r>
  <r>
    <x v="331"/>
    <n v="17"/>
    <s v="Male"/>
    <x v="67"/>
  </r>
  <r>
    <x v="332"/>
    <n v="20"/>
    <s v="Male"/>
    <x v="41"/>
  </r>
  <r>
    <x v="333"/>
    <n v="19"/>
    <s v="Male"/>
    <x v="18"/>
  </r>
  <r>
    <x v="334"/>
    <n v="22"/>
    <s v="Female"/>
    <x v="57"/>
  </r>
  <r>
    <x v="335"/>
    <n v="24"/>
    <s v="Male"/>
    <x v="63"/>
  </r>
  <r>
    <x v="336"/>
    <n v="21"/>
    <s v="Female"/>
    <x v="65"/>
  </r>
  <r>
    <x v="337"/>
    <n v="19"/>
    <s v="Male"/>
    <x v="48"/>
  </r>
  <r>
    <x v="338"/>
    <n v="20"/>
    <s v="Female"/>
    <x v="4"/>
  </r>
  <r>
    <x v="339"/>
    <n v="20"/>
    <s v="Female"/>
    <x v="8"/>
  </r>
  <r>
    <x v="340"/>
    <n v="19"/>
    <s v="Male"/>
    <x v="56"/>
  </r>
  <r>
    <x v="341"/>
    <n v="20"/>
    <s v="Female"/>
    <x v="41"/>
  </r>
  <r>
    <x v="342"/>
    <n v="19"/>
    <s v="Male"/>
    <x v="43"/>
  </r>
  <r>
    <x v="343"/>
    <n v="18"/>
    <s v="Other"/>
    <x v="26"/>
  </r>
  <r>
    <x v="344"/>
    <n v="19"/>
    <s v="Male"/>
    <x v="21"/>
  </r>
  <r>
    <x v="345"/>
    <n v="23"/>
    <s v="Male"/>
    <x v="61"/>
  </r>
  <r>
    <x v="346"/>
    <n v="19"/>
    <s v="Male"/>
    <x v="37"/>
  </r>
  <r>
    <x v="347"/>
    <n v="20"/>
    <s v="Other"/>
    <x v="19"/>
  </r>
  <r>
    <x v="348"/>
    <n v="24"/>
    <s v="Female"/>
    <x v="29"/>
  </r>
  <r>
    <x v="349"/>
    <n v="23"/>
    <s v="Female"/>
    <x v="58"/>
  </r>
  <r>
    <x v="350"/>
    <n v="20"/>
    <s v="Male"/>
    <x v="17"/>
  </r>
  <r>
    <x v="351"/>
    <n v="17"/>
    <s v="Female"/>
    <x v="21"/>
  </r>
  <r>
    <x v="352"/>
    <n v="17"/>
    <s v="Male"/>
    <x v="14"/>
  </r>
  <r>
    <x v="353"/>
    <n v="24"/>
    <s v="Female"/>
    <x v="54"/>
  </r>
  <r>
    <x v="354"/>
    <n v="24"/>
    <s v="Male"/>
    <x v="13"/>
  </r>
  <r>
    <x v="355"/>
    <n v="23"/>
    <s v="Male"/>
    <x v="39"/>
  </r>
  <r>
    <x v="356"/>
    <n v="18"/>
    <s v="Male"/>
    <x v="57"/>
  </r>
  <r>
    <x v="357"/>
    <n v="24"/>
    <s v="Male"/>
    <x v="8"/>
  </r>
  <r>
    <x v="358"/>
    <n v="17"/>
    <s v="Female"/>
    <x v="16"/>
  </r>
  <r>
    <x v="359"/>
    <n v="19"/>
    <s v="Male"/>
    <x v="68"/>
  </r>
  <r>
    <x v="360"/>
    <n v="20"/>
    <s v="Female"/>
    <x v="48"/>
  </r>
  <r>
    <x v="361"/>
    <n v="17"/>
    <s v="Male"/>
    <x v="8"/>
  </r>
  <r>
    <x v="362"/>
    <n v="17"/>
    <s v="Female"/>
    <x v="21"/>
  </r>
  <r>
    <x v="363"/>
    <n v="18"/>
    <s v="Male"/>
    <x v="49"/>
  </r>
  <r>
    <x v="364"/>
    <n v="23"/>
    <s v="Male"/>
    <x v="28"/>
  </r>
  <r>
    <x v="365"/>
    <n v="23"/>
    <s v="Female"/>
    <x v="50"/>
  </r>
  <r>
    <x v="366"/>
    <n v="22"/>
    <s v="Male"/>
    <x v="68"/>
  </r>
  <r>
    <x v="367"/>
    <n v="18"/>
    <s v="Male"/>
    <x v="57"/>
  </r>
  <r>
    <x v="368"/>
    <n v="19"/>
    <s v="Female"/>
    <x v="61"/>
  </r>
  <r>
    <x v="369"/>
    <n v="23"/>
    <s v="Female"/>
    <x v="17"/>
  </r>
  <r>
    <x v="370"/>
    <n v="20"/>
    <s v="Male"/>
    <x v="12"/>
  </r>
  <r>
    <x v="371"/>
    <n v="24"/>
    <s v="Male"/>
    <x v="60"/>
  </r>
  <r>
    <x v="372"/>
    <n v="18"/>
    <s v="Female"/>
    <x v="24"/>
  </r>
  <r>
    <x v="373"/>
    <n v="24"/>
    <s v="Male"/>
    <x v="39"/>
  </r>
  <r>
    <x v="374"/>
    <n v="17"/>
    <s v="Male"/>
    <x v="61"/>
  </r>
  <r>
    <x v="375"/>
    <n v="20"/>
    <s v="Male"/>
    <x v="20"/>
  </r>
  <r>
    <x v="376"/>
    <n v="20"/>
    <s v="Female"/>
    <x v="7"/>
  </r>
  <r>
    <x v="377"/>
    <n v="17"/>
    <s v="Female"/>
    <x v="41"/>
  </r>
  <r>
    <x v="378"/>
    <n v="18"/>
    <s v="Male"/>
    <x v="36"/>
  </r>
  <r>
    <x v="379"/>
    <n v="17"/>
    <s v="Male"/>
    <x v="0"/>
  </r>
  <r>
    <x v="380"/>
    <n v="24"/>
    <s v="Male"/>
    <x v="26"/>
  </r>
  <r>
    <x v="381"/>
    <n v="22"/>
    <s v="Female"/>
    <x v="62"/>
  </r>
  <r>
    <x v="382"/>
    <n v="20"/>
    <s v="Male"/>
    <x v="44"/>
  </r>
  <r>
    <x v="383"/>
    <n v="21"/>
    <s v="Male"/>
    <x v="61"/>
  </r>
  <r>
    <x v="384"/>
    <n v="21"/>
    <s v="Female"/>
    <x v="23"/>
  </r>
  <r>
    <x v="385"/>
    <n v="24"/>
    <s v="Male"/>
    <x v="25"/>
  </r>
  <r>
    <x v="386"/>
    <n v="19"/>
    <s v="Female"/>
    <x v="16"/>
  </r>
  <r>
    <x v="387"/>
    <n v="23"/>
    <s v="Male"/>
    <x v="24"/>
  </r>
  <r>
    <x v="388"/>
    <n v="17"/>
    <s v="Male"/>
    <x v="10"/>
  </r>
  <r>
    <x v="389"/>
    <n v="17"/>
    <s v="Male"/>
    <x v="48"/>
  </r>
  <r>
    <x v="390"/>
    <n v="19"/>
    <s v="Female"/>
    <x v="39"/>
  </r>
  <r>
    <x v="391"/>
    <n v="19"/>
    <s v="Female"/>
    <x v="21"/>
  </r>
  <r>
    <x v="392"/>
    <n v="24"/>
    <s v="Female"/>
    <x v="34"/>
  </r>
  <r>
    <x v="393"/>
    <n v="24"/>
    <s v="Male"/>
    <x v="43"/>
  </r>
  <r>
    <x v="394"/>
    <n v="19"/>
    <s v="Female"/>
    <x v="21"/>
  </r>
  <r>
    <x v="395"/>
    <n v="20"/>
    <s v="Male"/>
    <x v="38"/>
  </r>
  <r>
    <x v="396"/>
    <n v="24"/>
    <s v="Male"/>
    <x v="19"/>
  </r>
  <r>
    <x v="397"/>
    <n v="22"/>
    <s v="Female"/>
    <x v="43"/>
  </r>
  <r>
    <x v="398"/>
    <n v="24"/>
    <s v="Male"/>
    <x v="58"/>
  </r>
  <r>
    <x v="399"/>
    <n v="17"/>
    <s v="Male"/>
    <x v="15"/>
  </r>
  <r>
    <x v="400"/>
    <n v="24"/>
    <s v="Male"/>
    <x v="26"/>
  </r>
  <r>
    <x v="401"/>
    <n v="20"/>
    <s v="Male"/>
    <x v="14"/>
  </r>
  <r>
    <x v="402"/>
    <n v="19"/>
    <s v="Male"/>
    <x v="0"/>
  </r>
  <r>
    <x v="403"/>
    <n v="17"/>
    <s v="Female"/>
    <x v="9"/>
  </r>
  <r>
    <x v="404"/>
    <n v="24"/>
    <s v="Male"/>
    <x v="10"/>
  </r>
  <r>
    <x v="405"/>
    <n v="20"/>
    <s v="Female"/>
    <x v="15"/>
  </r>
  <r>
    <x v="406"/>
    <n v="22"/>
    <s v="Female"/>
    <x v="29"/>
  </r>
  <r>
    <x v="407"/>
    <n v="24"/>
    <s v="Male"/>
    <x v="7"/>
  </r>
  <r>
    <x v="408"/>
    <n v="20"/>
    <s v="Male"/>
    <x v="46"/>
  </r>
  <r>
    <x v="409"/>
    <n v="22"/>
    <s v="Male"/>
    <x v="41"/>
  </r>
  <r>
    <x v="410"/>
    <n v="19"/>
    <s v="Female"/>
    <x v="56"/>
  </r>
  <r>
    <x v="411"/>
    <n v="24"/>
    <s v="Male"/>
    <x v="32"/>
  </r>
  <r>
    <x v="412"/>
    <n v="22"/>
    <s v="Female"/>
    <x v="11"/>
  </r>
  <r>
    <x v="413"/>
    <n v="17"/>
    <s v="Male"/>
    <x v="22"/>
  </r>
  <r>
    <x v="414"/>
    <n v="19"/>
    <s v="Female"/>
    <x v="25"/>
  </r>
  <r>
    <x v="415"/>
    <n v="17"/>
    <s v="Male"/>
    <x v="13"/>
  </r>
  <r>
    <x v="416"/>
    <n v="21"/>
    <s v="Male"/>
    <x v="20"/>
  </r>
  <r>
    <x v="417"/>
    <n v="18"/>
    <s v="Female"/>
    <x v="69"/>
  </r>
  <r>
    <x v="418"/>
    <n v="24"/>
    <s v="Female"/>
    <x v="14"/>
  </r>
  <r>
    <x v="419"/>
    <n v="22"/>
    <s v="Male"/>
    <x v="43"/>
  </r>
  <r>
    <x v="420"/>
    <n v="18"/>
    <s v="Female"/>
    <x v="18"/>
  </r>
  <r>
    <x v="421"/>
    <n v="18"/>
    <s v="Female"/>
    <x v="69"/>
  </r>
  <r>
    <x v="422"/>
    <n v="22"/>
    <s v="Female"/>
    <x v="16"/>
  </r>
  <r>
    <x v="423"/>
    <n v="19"/>
    <s v="Female"/>
    <x v="29"/>
  </r>
  <r>
    <x v="424"/>
    <n v="24"/>
    <s v="Male"/>
    <x v="38"/>
  </r>
  <r>
    <x v="425"/>
    <n v="21"/>
    <s v="Male"/>
    <x v="37"/>
  </r>
  <r>
    <x v="426"/>
    <n v="17"/>
    <s v="Male"/>
    <x v="18"/>
  </r>
  <r>
    <x v="427"/>
    <n v="20"/>
    <s v="Female"/>
    <x v="28"/>
  </r>
  <r>
    <x v="428"/>
    <n v="17"/>
    <s v="Female"/>
    <x v="43"/>
  </r>
  <r>
    <x v="429"/>
    <n v="20"/>
    <s v="Male"/>
    <x v="29"/>
  </r>
  <r>
    <x v="430"/>
    <n v="17"/>
    <s v="Male"/>
    <x v="51"/>
  </r>
  <r>
    <x v="431"/>
    <n v="22"/>
    <s v="Female"/>
    <x v="0"/>
  </r>
  <r>
    <x v="432"/>
    <n v="21"/>
    <s v="Other"/>
    <x v="25"/>
  </r>
  <r>
    <x v="433"/>
    <n v="24"/>
    <s v="Female"/>
    <x v="19"/>
  </r>
  <r>
    <x v="434"/>
    <n v="20"/>
    <s v="Male"/>
    <x v="0"/>
  </r>
  <r>
    <x v="435"/>
    <n v="24"/>
    <s v="Male"/>
    <x v="16"/>
  </r>
  <r>
    <x v="436"/>
    <n v="24"/>
    <s v="Male"/>
    <x v="8"/>
  </r>
  <r>
    <x v="437"/>
    <n v="24"/>
    <s v="Female"/>
    <x v="65"/>
  </r>
  <r>
    <x v="438"/>
    <n v="23"/>
    <s v="Male"/>
    <x v="26"/>
  </r>
  <r>
    <x v="439"/>
    <n v="19"/>
    <s v="Female"/>
    <x v="14"/>
  </r>
  <r>
    <x v="440"/>
    <n v="17"/>
    <s v="Male"/>
    <x v="21"/>
  </r>
  <r>
    <x v="441"/>
    <n v="24"/>
    <s v="Female"/>
    <x v="6"/>
  </r>
  <r>
    <x v="442"/>
    <n v="17"/>
    <s v="Female"/>
    <x v="30"/>
  </r>
  <r>
    <x v="443"/>
    <n v="24"/>
    <s v="Female"/>
    <x v="43"/>
  </r>
  <r>
    <x v="444"/>
    <n v="20"/>
    <s v="Male"/>
    <x v="61"/>
  </r>
  <r>
    <x v="445"/>
    <n v="19"/>
    <s v="Male"/>
    <x v="49"/>
  </r>
  <r>
    <x v="446"/>
    <n v="19"/>
    <s v="Male"/>
    <x v="12"/>
  </r>
  <r>
    <x v="447"/>
    <n v="22"/>
    <s v="Female"/>
    <x v="45"/>
  </r>
  <r>
    <x v="448"/>
    <n v="23"/>
    <s v="Female"/>
    <x v="24"/>
  </r>
  <r>
    <x v="449"/>
    <n v="22"/>
    <s v="Female"/>
    <x v="15"/>
  </r>
  <r>
    <x v="450"/>
    <n v="22"/>
    <s v="Female"/>
    <x v="15"/>
  </r>
  <r>
    <x v="451"/>
    <n v="22"/>
    <s v="Female"/>
    <x v="46"/>
  </r>
  <r>
    <x v="452"/>
    <n v="22"/>
    <s v="Male"/>
    <x v="9"/>
  </r>
  <r>
    <x v="453"/>
    <n v="22"/>
    <s v="Female"/>
    <x v="13"/>
  </r>
  <r>
    <x v="454"/>
    <n v="21"/>
    <s v="Male"/>
    <x v="21"/>
  </r>
  <r>
    <x v="455"/>
    <n v="19"/>
    <s v="Male"/>
    <x v="70"/>
  </r>
  <r>
    <x v="456"/>
    <n v="22"/>
    <s v="Female"/>
    <x v="11"/>
  </r>
  <r>
    <x v="457"/>
    <n v="24"/>
    <s v="Male"/>
    <x v="14"/>
  </r>
  <r>
    <x v="458"/>
    <n v="19"/>
    <s v="Male"/>
    <x v="28"/>
  </r>
  <r>
    <x v="459"/>
    <n v="19"/>
    <s v="Female"/>
    <x v="69"/>
  </r>
  <r>
    <x v="460"/>
    <n v="18"/>
    <s v="Male"/>
    <x v="12"/>
  </r>
  <r>
    <x v="461"/>
    <n v="21"/>
    <s v="Female"/>
    <x v="59"/>
  </r>
  <r>
    <x v="462"/>
    <n v="22"/>
    <s v="Male"/>
    <x v="19"/>
  </r>
  <r>
    <x v="463"/>
    <n v="17"/>
    <s v="Male"/>
    <x v="30"/>
  </r>
  <r>
    <x v="464"/>
    <n v="20"/>
    <s v="Male"/>
    <x v="68"/>
  </r>
  <r>
    <x v="465"/>
    <n v="23"/>
    <s v="Male"/>
    <x v="50"/>
  </r>
  <r>
    <x v="466"/>
    <n v="24"/>
    <s v="Female"/>
    <x v="61"/>
  </r>
  <r>
    <x v="467"/>
    <n v="17"/>
    <s v="Male"/>
    <x v="33"/>
  </r>
  <r>
    <x v="468"/>
    <n v="21"/>
    <s v="Female"/>
    <x v="29"/>
  </r>
  <r>
    <x v="469"/>
    <n v="20"/>
    <s v="Male"/>
    <x v="9"/>
  </r>
  <r>
    <x v="470"/>
    <n v="21"/>
    <s v="Female"/>
    <x v="25"/>
  </r>
  <r>
    <x v="471"/>
    <n v="24"/>
    <s v="Female"/>
    <x v="34"/>
  </r>
  <r>
    <x v="472"/>
    <n v="19"/>
    <s v="Female"/>
    <x v="30"/>
  </r>
  <r>
    <x v="473"/>
    <n v="20"/>
    <s v="Male"/>
    <x v="4"/>
  </r>
  <r>
    <x v="474"/>
    <n v="19"/>
    <s v="Male"/>
    <x v="52"/>
  </r>
  <r>
    <x v="475"/>
    <n v="24"/>
    <s v="Male"/>
    <x v="28"/>
  </r>
  <r>
    <x v="476"/>
    <n v="17"/>
    <s v="Female"/>
    <x v="49"/>
  </r>
  <r>
    <x v="477"/>
    <n v="24"/>
    <s v="Male"/>
    <x v="38"/>
  </r>
  <r>
    <x v="478"/>
    <n v="17"/>
    <s v="Female"/>
    <x v="65"/>
  </r>
  <r>
    <x v="479"/>
    <n v="20"/>
    <s v="Female"/>
    <x v="51"/>
  </r>
  <r>
    <x v="480"/>
    <n v="20"/>
    <s v="Male"/>
    <x v="26"/>
  </r>
  <r>
    <x v="481"/>
    <n v="22"/>
    <s v="Female"/>
    <x v="6"/>
  </r>
  <r>
    <x v="482"/>
    <n v="21"/>
    <s v="Male"/>
    <x v="13"/>
  </r>
  <r>
    <x v="483"/>
    <n v="22"/>
    <s v="Male"/>
    <x v="25"/>
  </r>
  <r>
    <x v="484"/>
    <n v="21"/>
    <s v="Female"/>
    <x v="51"/>
  </r>
  <r>
    <x v="485"/>
    <n v="22"/>
    <s v="Female"/>
    <x v="38"/>
  </r>
  <r>
    <x v="486"/>
    <n v="19"/>
    <s v="Female"/>
    <x v="21"/>
  </r>
  <r>
    <x v="487"/>
    <n v="20"/>
    <s v="Male"/>
    <x v="4"/>
  </r>
  <r>
    <x v="488"/>
    <n v="17"/>
    <s v="Male"/>
    <x v="48"/>
  </r>
  <r>
    <x v="489"/>
    <n v="21"/>
    <s v="Female"/>
    <x v="42"/>
  </r>
  <r>
    <x v="490"/>
    <n v="24"/>
    <s v="Female"/>
    <x v="8"/>
  </r>
  <r>
    <x v="491"/>
    <n v="21"/>
    <s v="Female"/>
    <x v="24"/>
  </r>
  <r>
    <x v="492"/>
    <n v="17"/>
    <s v="Male"/>
    <x v="18"/>
  </r>
  <r>
    <x v="493"/>
    <n v="22"/>
    <s v="Female"/>
    <x v="52"/>
  </r>
  <r>
    <x v="494"/>
    <n v="21"/>
    <s v="Male"/>
    <x v="24"/>
  </r>
  <r>
    <x v="495"/>
    <n v="23"/>
    <s v="Male"/>
    <x v="15"/>
  </r>
  <r>
    <x v="496"/>
    <n v="19"/>
    <s v="Female"/>
    <x v="18"/>
  </r>
  <r>
    <x v="497"/>
    <n v="20"/>
    <s v="Male"/>
    <x v="27"/>
  </r>
  <r>
    <x v="498"/>
    <n v="17"/>
    <s v="Female"/>
    <x v="16"/>
  </r>
  <r>
    <x v="499"/>
    <n v="20"/>
    <s v="Male"/>
    <x v="69"/>
  </r>
  <r>
    <x v="500"/>
    <n v="23"/>
    <s v="Male"/>
    <x v="27"/>
  </r>
  <r>
    <x v="501"/>
    <n v="21"/>
    <s v="Female"/>
    <x v="39"/>
  </r>
  <r>
    <x v="502"/>
    <n v="21"/>
    <s v="Female"/>
    <x v="55"/>
  </r>
  <r>
    <x v="503"/>
    <n v="24"/>
    <s v="Female"/>
    <x v="23"/>
  </r>
  <r>
    <x v="504"/>
    <n v="23"/>
    <s v="Female"/>
    <x v="33"/>
  </r>
  <r>
    <x v="505"/>
    <n v="17"/>
    <s v="Female"/>
    <x v="26"/>
  </r>
  <r>
    <x v="506"/>
    <n v="24"/>
    <s v="Female"/>
    <x v="16"/>
  </r>
  <r>
    <x v="507"/>
    <n v="19"/>
    <s v="Female"/>
    <x v="41"/>
  </r>
  <r>
    <x v="508"/>
    <n v="24"/>
    <s v="Male"/>
    <x v="9"/>
  </r>
  <r>
    <x v="509"/>
    <n v="18"/>
    <s v="Female"/>
    <x v="7"/>
  </r>
  <r>
    <x v="510"/>
    <n v="17"/>
    <s v="Male"/>
    <x v="15"/>
  </r>
  <r>
    <x v="511"/>
    <n v="18"/>
    <s v="Other"/>
    <x v="28"/>
  </r>
  <r>
    <x v="512"/>
    <n v="23"/>
    <s v="Female"/>
    <x v="28"/>
  </r>
  <r>
    <x v="513"/>
    <n v="22"/>
    <s v="Male"/>
    <x v="49"/>
  </r>
  <r>
    <x v="514"/>
    <n v="18"/>
    <s v="Female"/>
    <x v="45"/>
  </r>
  <r>
    <x v="515"/>
    <n v="19"/>
    <s v="Female"/>
    <x v="52"/>
  </r>
  <r>
    <x v="516"/>
    <n v="24"/>
    <s v="Male"/>
    <x v="48"/>
  </r>
  <r>
    <x v="517"/>
    <n v="22"/>
    <s v="Female"/>
    <x v="57"/>
  </r>
  <r>
    <x v="518"/>
    <n v="24"/>
    <s v="Female"/>
    <x v="4"/>
  </r>
  <r>
    <x v="519"/>
    <n v="18"/>
    <s v="Male"/>
    <x v="28"/>
  </r>
  <r>
    <x v="520"/>
    <n v="24"/>
    <s v="Female"/>
    <x v="38"/>
  </r>
  <r>
    <x v="521"/>
    <n v="23"/>
    <s v="Male"/>
    <x v="26"/>
  </r>
  <r>
    <x v="522"/>
    <n v="22"/>
    <s v="Female"/>
    <x v="49"/>
  </r>
  <r>
    <x v="523"/>
    <n v="23"/>
    <s v="Other"/>
    <x v="24"/>
  </r>
  <r>
    <x v="524"/>
    <n v="18"/>
    <s v="Female"/>
    <x v="36"/>
  </r>
  <r>
    <x v="525"/>
    <n v="23"/>
    <s v="Male"/>
    <x v="48"/>
  </r>
  <r>
    <x v="526"/>
    <n v="19"/>
    <s v="Female"/>
    <x v="61"/>
  </r>
  <r>
    <x v="527"/>
    <n v="18"/>
    <s v="Female"/>
    <x v="18"/>
  </r>
  <r>
    <x v="528"/>
    <n v="18"/>
    <s v="Male"/>
    <x v="11"/>
  </r>
  <r>
    <x v="529"/>
    <n v="18"/>
    <s v="Female"/>
    <x v="15"/>
  </r>
  <r>
    <x v="530"/>
    <n v="17"/>
    <s v="Male"/>
    <x v="8"/>
  </r>
  <r>
    <x v="531"/>
    <n v="24"/>
    <s v="Female"/>
    <x v="61"/>
  </r>
  <r>
    <x v="532"/>
    <n v="17"/>
    <s v="Male"/>
    <x v="9"/>
  </r>
  <r>
    <x v="533"/>
    <n v="17"/>
    <s v="Male"/>
    <x v="22"/>
  </r>
  <r>
    <x v="534"/>
    <n v="19"/>
    <s v="Male"/>
    <x v="12"/>
  </r>
  <r>
    <x v="535"/>
    <n v="22"/>
    <s v="Female"/>
    <x v="71"/>
  </r>
  <r>
    <x v="536"/>
    <n v="24"/>
    <s v="Male"/>
    <x v="16"/>
  </r>
  <r>
    <x v="537"/>
    <n v="23"/>
    <s v="Female"/>
    <x v="30"/>
  </r>
  <r>
    <x v="538"/>
    <n v="21"/>
    <s v="Male"/>
    <x v="7"/>
  </r>
  <r>
    <x v="539"/>
    <n v="18"/>
    <s v="Male"/>
    <x v="18"/>
  </r>
  <r>
    <x v="540"/>
    <n v="23"/>
    <s v="Female"/>
    <x v="24"/>
  </r>
  <r>
    <x v="541"/>
    <n v="18"/>
    <s v="Female"/>
    <x v="25"/>
  </r>
  <r>
    <x v="542"/>
    <n v="19"/>
    <s v="Male"/>
    <x v="37"/>
  </r>
  <r>
    <x v="543"/>
    <n v="18"/>
    <s v="Female"/>
    <x v="69"/>
  </r>
  <r>
    <x v="544"/>
    <n v="17"/>
    <s v="Female"/>
    <x v="38"/>
  </r>
  <r>
    <x v="545"/>
    <n v="24"/>
    <s v="Female"/>
    <x v="15"/>
  </r>
  <r>
    <x v="546"/>
    <n v="21"/>
    <s v="Male"/>
    <x v="37"/>
  </r>
  <r>
    <x v="547"/>
    <n v="20"/>
    <s v="Male"/>
    <x v="68"/>
  </r>
  <r>
    <x v="548"/>
    <n v="18"/>
    <s v="Female"/>
    <x v="39"/>
  </r>
  <r>
    <x v="549"/>
    <n v="23"/>
    <s v="Male"/>
    <x v="16"/>
  </r>
  <r>
    <x v="550"/>
    <n v="17"/>
    <s v="Female"/>
    <x v="69"/>
  </r>
  <r>
    <x v="551"/>
    <n v="20"/>
    <s v="Female"/>
    <x v="39"/>
  </r>
  <r>
    <x v="552"/>
    <n v="21"/>
    <s v="Female"/>
    <x v="72"/>
  </r>
  <r>
    <x v="553"/>
    <n v="20"/>
    <s v="Female"/>
    <x v="9"/>
  </r>
  <r>
    <x v="554"/>
    <n v="17"/>
    <s v="Other"/>
    <x v="41"/>
  </r>
  <r>
    <x v="555"/>
    <n v="24"/>
    <s v="Male"/>
    <x v="13"/>
  </r>
  <r>
    <x v="556"/>
    <n v="24"/>
    <s v="Female"/>
    <x v="24"/>
  </r>
  <r>
    <x v="557"/>
    <n v="22"/>
    <s v="Male"/>
    <x v="18"/>
  </r>
  <r>
    <x v="558"/>
    <n v="24"/>
    <s v="Male"/>
    <x v="10"/>
  </r>
  <r>
    <x v="559"/>
    <n v="22"/>
    <s v="Female"/>
    <x v="61"/>
  </r>
  <r>
    <x v="560"/>
    <n v="20"/>
    <s v="Female"/>
    <x v="7"/>
  </r>
  <r>
    <x v="561"/>
    <n v="19"/>
    <s v="Other"/>
    <x v="15"/>
  </r>
  <r>
    <x v="562"/>
    <n v="23"/>
    <s v="Female"/>
    <x v="10"/>
  </r>
  <r>
    <x v="563"/>
    <n v="23"/>
    <s v="Male"/>
    <x v="8"/>
  </r>
  <r>
    <x v="564"/>
    <n v="20"/>
    <s v="Male"/>
    <x v="49"/>
  </r>
  <r>
    <x v="565"/>
    <n v="18"/>
    <s v="Female"/>
    <x v="50"/>
  </r>
  <r>
    <x v="566"/>
    <n v="18"/>
    <s v="Male"/>
    <x v="41"/>
  </r>
  <r>
    <x v="567"/>
    <n v="24"/>
    <s v="Male"/>
    <x v="56"/>
  </r>
  <r>
    <x v="568"/>
    <n v="23"/>
    <s v="Male"/>
    <x v="38"/>
  </r>
  <r>
    <x v="569"/>
    <n v="23"/>
    <s v="Male"/>
    <x v="68"/>
  </r>
  <r>
    <x v="570"/>
    <n v="22"/>
    <s v="Male"/>
    <x v="21"/>
  </r>
  <r>
    <x v="571"/>
    <n v="19"/>
    <s v="Male"/>
    <x v="52"/>
  </r>
  <r>
    <x v="572"/>
    <n v="17"/>
    <s v="Male"/>
    <x v="26"/>
  </r>
  <r>
    <x v="573"/>
    <n v="18"/>
    <s v="Male"/>
    <x v="52"/>
  </r>
  <r>
    <x v="574"/>
    <n v="23"/>
    <s v="Other"/>
    <x v="56"/>
  </r>
  <r>
    <x v="575"/>
    <n v="22"/>
    <s v="Male"/>
    <x v="20"/>
  </r>
  <r>
    <x v="576"/>
    <n v="21"/>
    <s v="Male"/>
    <x v="51"/>
  </r>
  <r>
    <x v="577"/>
    <n v="22"/>
    <s v="Female"/>
    <x v="51"/>
  </r>
  <r>
    <x v="578"/>
    <n v="18"/>
    <s v="Male"/>
    <x v="19"/>
  </r>
  <r>
    <x v="579"/>
    <n v="18"/>
    <s v="Female"/>
    <x v="31"/>
  </r>
  <r>
    <x v="580"/>
    <n v="22"/>
    <s v="Female"/>
    <x v="39"/>
  </r>
  <r>
    <x v="581"/>
    <n v="17"/>
    <s v="Male"/>
    <x v="21"/>
  </r>
  <r>
    <x v="582"/>
    <n v="20"/>
    <s v="Male"/>
    <x v="29"/>
  </r>
  <r>
    <x v="583"/>
    <n v="18"/>
    <s v="Female"/>
    <x v="69"/>
  </r>
  <r>
    <x v="584"/>
    <n v="22"/>
    <s v="Female"/>
    <x v="49"/>
  </r>
  <r>
    <x v="585"/>
    <n v="23"/>
    <s v="Male"/>
    <x v="11"/>
  </r>
  <r>
    <x v="586"/>
    <n v="22"/>
    <s v="Female"/>
    <x v="4"/>
  </r>
  <r>
    <x v="587"/>
    <n v="19"/>
    <s v="Male"/>
    <x v="7"/>
  </r>
  <r>
    <x v="588"/>
    <n v="20"/>
    <s v="Other"/>
    <x v="18"/>
  </r>
  <r>
    <x v="589"/>
    <n v="21"/>
    <s v="Male"/>
    <x v="4"/>
  </r>
  <r>
    <x v="590"/>
    <n v="17"/>
    <s v="Female"/>
    <x v="0"/>
  </r>
  <r>
    <x v="591"/>
    <n v="24"/>
    <s v="Female"/>
    <x v="37"/>
  </r>
  <r>
    <x v="592"/>
    <n v="21"/>
    <s v="Female"/>
    <x v="30"/>
  </r>
  <r>
    <x v="593"/>
    <n v="20"/>
    <s v="Female"/>
    <x v="60"/>
  </r>
  <r>
    <x v="594"/>
    <n v="20"/>
    <s v="Male"/>
    <x v="7"/>
  </r>
  <r>
    <x v="595"/>
    <n v="20"/>
    <s v="Male"/>
    <x v="6"/>
  </r>
  <r>
    <x v="596"/>
    <n v="21"/>
    <s v="Male"/>
    <x v="39"/>
  </r>
  <r>
    <x v="597"/>
    <n v="23"/>
    <s v="Male"/>
    <x v="19"/>
  </r>
  <r>
    <x v="598"/>
    <n v="20"/>
    <s v="Female"/>
    <x v="45"/>
  </r>
  <r>
    <x v="599"/>
    <n v="22"/>
    <s v="Male"/>
    <x v="27"/>
  </r>
  <r>
    <x v="600"/>
    <n v="21"/>
    <s v="Male"/>
    <x v="44"/>
  </r>
  <r>
    <x v="601"/>
    <n v="24"/>
    <s v="Other"/>
    <x v="10"/>
  </r>
  <r>
    <x v="602"/>
    <n v="20"/>
    <s v="Female"/>
    <x v="29"/>
  </r>
  <r>
    <x v="603"/>
    <n v="22"/>
    <s v="Female"/>
    <x v="20"/>
  </r>
  <r>
    <x v="604"/>
    <n v="23"/>
    <s v="Other"/>
    <x v="15"/>
  </r>
  <r>
    <x v="605"/>
    <n v="19"/>
    <s v="Male"/>
    <x v="34"/>
  </r>
  <r>
    <x v="606"/>
    <n v="23"/>
    <s v="Male"/>
    <x v="40"/>
  </r>
  <r>
    <x v="607"/>
    <n v="24"/>
    <s v="Female"/>
    <x v="21"/>
  </r>
  <r>
    <x v="608"/>
    <n v="20"/>
    <s v="Female"/>
    <x v="12"/>
  </r>
  <r>
    <x v="609"/>
    <n v="24"/>
    <s v="Male"/>
    <x v="7"/>
  </r>
  <r>
    <x v="610"/>
    <n v="21"/>
    <s v="Female"/>
    <x v="29"/>
  </r>
  <r>
    <x v="611"/>
    <n v="18"/>
    <s v="Male"/>
    <x v="44"/>
  </r>
  <r>
    <x v="612"/>
    <n v="20"/>
    <s v="Male"/>
    <x v="23"/>
  </r>
  <r>
    <x v="613"/>
    <n v="18"/>
    <s v="Female"/>
    <x v="18"/>
  </r>
  <r>
    <x v="614"/>
    <n v="22"/>
    <s v="Female"/>
    <x v="14"/>
  </r>
  <r>
    <x v="615"/>
    <n v="19"/>
    <s v="Female"/>
    <x v="22"/>
  </r>
  <r>
    <x v="616"/>
    <n v="17"/>
    <s v="Male"/>
    <x v="23"/>
  </r>
  <r>
    <x v="617"/>
    <n v="24"/>
    <s v="Female"/>
    <x v="13"/>
  </r>
  <r>
    <x v="618"/>
    <n v="23"/>
    <s v="Male"/>
    <x v="28"/>
  </r>
  <r>
    <x v="619"/>
    <n v="19"/>
    <s v="Male"/>
    <x v="30"/>
  </r>
  <r>
    <x v="620"/>
    <n v="20"/>
    <s v="Female"/>
    <x v="2"/>
  </r>
  <r>
    <x v="621"/>
    <n v="18"/>
    <s v="Female"/>
    <x v="13"/>
  </r>
  <r>
    <x v="622"/>
    <n v="23"/>
    <s v="Female"/>
    <x v="46"/>
  </r>
  <r>
    <x v="623"/>
    <n v="18"/>
    <s v="Female"/>
    <x v="10"/>
  </r>
  <r>
    <x v="624"/>
    <n v="21"/>
    <s v="Female"/>
    <x v="29"/>
  </r>
  <r>
    <x v="625"/>
    <n v="18"/>
    <s v="Female"/>
    <x v="59"/>
  </r>
  <r>
    <x v="626"/>
    <n v="21"/>
    <s v="Male"/>
    <x v="52"/>
  </r>
  <r>
    <x v="627"/>
    <n v="22"/>
    <s v="Male"/>
    <x v="14"/>
  </r>
  <r>
    <x v="628"/>
    <n v="23"/>
    <s v="Male"/>
    <x v="24"/>
  </r>
  <r>
    <x v="629"/>
    <n v="23"/>
    <s v="Male"/>
    <x v="27"/>
  </r>
  <r>
    <x v="630"/>
    <n v="17"/>
    <s v="Female"/>
    <x v="54"/>
  </r>
  <r>
    <x v="631"/>
    <n v="20"/>
    <s v="Female"/>
    <x v="12"/>
  </r>
  <r>
    <x v="632"/>
    <n v="21"/>
    <s v="Male"/>
    <x v="39"/>
  </r>
  <r>
    <x v="633"/>
    <n v="17"/>
    <s v="Male"/>
    <x v="37"/>
  </r>
  <r>
    <x v="634"/>
    <n v="18"/>
    <s v="Female"/>
    <x v="18"/>
  </r>
  <r>
    <x v="635"/>
    <n v="18"/>
    <s v="Male"/>
    <x v="14"/>
  </r>
  <r>
    <x v="636"/>
    <n v="17"/>
    <s v="Female"/>
    <x v="52"/>
  </r>
  <r>
    <x v="637"/>
    <n v="23"/>
    <s v="Female"/>
    <x v="43"/>
  </r>
  <r>
    <x v="638"/>
    <n v="18"/>
    <s v="Female"/>
    <x v="50"/>
  </r>
  <r>
    <x v="639"/>
    <n v="24"/>
    <s v="Female"/>
    <x v="26"/>
  </r>
  <r>
    <x v="640"/>
    <n v="22"/>
    <s v="Female"/>
    <x v="71"/>
  </r>
  <r>
    <x v="641"/>
    <n v="22"/>
    <s v="Male"/>
    <x v="13"/>
  </r>
  <r>
    <x v="642"/>
    <n v="24"/>
    <s v="Female"/>
    <x v="14"/>
  </r>
  <r>
    <x v="643"/>
    <n v="17"/>
    <s v="Female"/>
    <x v="46"/>
  </r>
  <r>
    <x v="644"/>
    <n v="24"/>
    <s v="Male"/>
    <x v="60"/>
  </r>
  <r>
    <x v="645"/>
    <n v="21"/>
    <s v="Female"/>
    <x v="20"/>
  </r>
  <r>
    <x v="646"/>
    <n v="21"/>
    <s v="Female"/>
    <x v="11"/>
  </r>
  <r>
    <x v="647"/>
    <n v="17"/>
    <s v="Female"/>
    <x v="7"/>
  </r>
  <r>
    <x v="648"/>
    <n v="24"/>
    <s v="Female"/>
    <x v="20"/>
  </r>
  <r>
    <x v="649"/>
    <n v="21"/>
    <s v="Female"/>
    <x v="9"/>
  </r>
  <r>
    <x v="650"/>
    <n v="23"/>
    <s v="Female"/>
    <x v="61"/>
  </r>
  <r>
    <x v="651"/>
    <n v="24"/>
    <s v="Female"/>
    <x v="12"/>
  </r>
  <r>
    <x v="652"/>
    <n v="23"/>
    <s v="Female"/>
    <x v="45"/>
  </r>
  <r>
    <x v="653"/>
    <n v="21"/>
    <s v="Female"/>
    <x v="9"/>
  </r>
  <r>
    <x v="654"/>
    <n v="22"/>
    <s v="Female"/>
    <x v="15"/>
  </r>
  <r>
    <x v="655"/>
    <n v="21"/>
    <s v="Female"/>
    <x v="34"/>
  </r>
  <r>
    <x v="656"/>
    <n v="23"/>
    <s v="Male"/>
    <x v="55"/>
  </r>
  <r>
    <x v="657"/>
    <n v="19"/>
    <s v="Female"/>
    <x v="14"/>
  </r>
  <r>
    <x v="658"/>
    <n v="20"/>
    <s v="Female"/>
    <x v="21"/>
  </r>
  <r>
    <x v="659"/>
    <n v="18"/>
    <s v="Male"/>
    <x v="16"/>
  </r>
  <r>
    <x v="660"/>
    <n v="24"/>
    <s v="Female"/>
    <x v="39"/>
  </r>
  <r>
    <x v="661"/>
    <n v="19"/>
    <s v="Male"/>
    <x v="29"/>
  </r>
  <r>
    <x v="662"/>
    <n v="21"/>
    <s v="Male"/>
    <x v="21"/>
  </r>
  <r>
    <x v="663"/>
    <n v="22"/>
    <s v="Female"/>
    <x v="30"/>
  </r>
  <r>
    <x v="664"/>
    <n v="17"/>
    <s v="Male"/>
    <x v="18"/>
  </r>
  <r>
    <x v="665"/>
    <n v="21"/>
    <s v="Female"/>
    <x v="25"/>
  </r>
  <r>
    <x v="666"/>
    <n v="22"/>
    <s v="Female"/>
    <x v="51"/>
  </r>
  <r>
    <x v="667"/>
    <n v="20"/>
    <s v="Female"/>
    <x v="6"/>
  </r>
  <r>
    <x v="668"/>
    <n v="21"/>
    <s v="Male"/>
    <x v="13"/>
  </r>
  <r>
    <x v="669"/>
    <n v="23"/>
    <s v="Male"/>
    <x v="26"/>
  </r>
  <r>
    <x v="670"/>
    <n v="17"/>
    <s v="Female"/>
    <x v="10"/>
  </r>
  <r>
    <x v="671"/>
    <n v="22"/>
    <s v="Other"/>
    <x v="18"/>
  </r>
  <r>
    <x v="672"/>
    <n v="22"/>
    <s v="Female"/>
    <x v="19"/>
  </r>
  <r>
    <x v="673"/>
    <n v="22"/>
    <s v="Male"/>
    <x v="11"/>
  </r>
  <r>
    <x v="674"/>
    <n v="20"/>
    <s v="Female"/>
    <x v="23"/>
  </r>
  <r>
    <x v="675"/>
    <n v="21"/>
    <s v="Female"/>
    <x v="24"/>
  </r>
  <r>
    <x v="676"/>
    <n v="20"/>
    <s v="Female"/>
    <x v="17"/>
  </r>
  <r>
    <x v="677"/>
    <n v="24"/>
    <s v="Male"/>
    <x v="12"/>
  </r>
  <r>
    <x v="678"/>
    <n v="18"/>
    <s v="Female"/>
    <x v="26"/>
  </r>
  <r>
    <x v="679"/>
    <n v="18"/>
    <s v="Female"/>
    <x v="21"/>
  </r>
  <r>
    <x v="680"/>
    <n v="24"/>
    <s v="Other"/>
    <x v="39"/>
  </r>
  <r>
    <x v="681"/>
    <n v="21"/>
    <s v="Male"/>
    <x v="54"/>
  </r>
  <r>
    <x v="682"/>
    <n v="23"/>
    <s v="Female"/>
    <x v="41"/>
  </r>
  <r>
    <x v="683"/>
    <n v="20"/>
    <s v="Female"/>
    <x v="29"/>
  </r>
  <r>
    <x v="684"/>
    <n v="17"/>
    <s v="Male"/>
    <x v="12"/>
  </r>
  <r>
    <x v="685"/>
    <n v="22"/>
    <s v="Female"/>
    <x v="16"/>
  </r>
  <r>
    <x v="686"/>
    <n v="22"/>
    <s v="Female"/>
    <x v="33"/>
  </r>
  <r>
    <x v="687"/>
    <n v="21"/>
    <s v="Male"/>
    <x v="34"/>
  </r>
  <r>
    <x v="688"/>
    <n v="23"/>
    <s v="Male"/>
    <x v="4"/>
  </r>
  <r>
    <x v="689"/>
    <n v="18"/>
    <s v="Female"/>
    <x v="38"/>
  </r>
  <r>
    <x v="690"/>
    <n v="18"/>
    <s v="Male"/>
    <x v="30"/>
  </r>
  <r>
    <x v="691"/>
    <n v="22"/>
    <s v="Female"/>
    <x v="62"/>
  </r>
  <r>
    <x v="692"/>
    <n v="21"/>
    <s v="Male"/>
    <x v="36"/>
  </r>
  <r>
    <x v="693"/>
    <n v="20"/>
    <s v="Female"/>
    <x v="19"/>
  </r>
  <r>
    <x v="694"/>
    <n v="18"/>
    <s v="Male"/>
    <x v="4"/>
  </r>
  <r>
    <x v="695"/>
    <n v="20"/>
    <s v="Female"/>
    <x v="30"/>
  </r>
  <r>
    <x v="696"/>
    <n v="23"/>
    <s v="Other"/>
    <x v="6"/>
  </r>
  <r>
    <x v="697"/>
    <n v="18"/>
    <s v="Other"/>
    <x v="15"/>
  </r>
  <r>
    <x v="698"/>
    <n v="18"/>
    <s v="Female"/>
    <x v="11"/>
  </r>
  <r>
    <x v="699"/>
    <n v="19"/>
    <s v="Male"/>
    <x v="11"/>
  </r>
  <r>
    <x v="700"/>
    <n v="18"/>
    <s v="Female"/>
    <x v="39"/>
  </r>
  <r>
    <x v="701"/>
    <n v="24"/>
    <s v="Male"/>
    <x v="56"/>
  </r>
  <r>
    <x v="702"/>
    <n v="17"/>
    <s v="Male"/>
    <x v="56"/>
  </r>
  <r>
    <x v="703"/>
    <n v="24"/>
    <s v="Male"/>
    <x v="66"/>
  </r>
  <r>
    <x v="704"/>
    <n v="21"/>
    <s v="Female"/>
    <x v="27"/>
  </r>
  <r>
    <x v="705"/>
    <n v="21"/>
    <s v="Female"/>
    <x v="3"/>
  </r>
  <r>
    <x v="706"/>
    <n v="20"/>
    <s v="Female"/>
    <x v="4"/>
  </r>
  <r>
    <x v="707"/>
    <n v="24"/>
    <s v="Male"/>
    <x v="69"/>
  </r>
  <r>
    <x v="708"/>
    <n v="24"/>
    <s v="Male"/>
    <x v="51"/>
  </r>
  <r>
    <x v="709"/>
    <n v="24"/>
    <s v="Other"/>
    <x v="28"/>
  </r>
  <r>
    <x v="710"/>
    <n v="23"/>
    <s v="Male"/>
    <x v="17"/>
  </r>
  <r>
    <x v="711"/>
    <n v="18"/>
    <s v="Male"/>
    <x v="21"/>
  </r>
  <r>
    <x v="712"/>
    <n v="17"/>
    <s v="Male"/>
    <x v="52"/>
  </r>
  <r>
    <x v="713"/>
    <n v="20"/>
    <s v="Female"/>
    <x v="56"/>
  </r>
  <r>
    <x v="714"/>
    <n v="24"/>
    <s v="Female"/>
    <x v="27"/>
  </r>
  <r>
    <x v="715"/>
    <n v="24"/>
    <s v="Male"/>
    <x v="6"/>
  </r>
  <r>
    <x v="716"/>
    <n v="19"/>
    <s v="Male"/>
    <x v="41"/>
  </r>
  <r>
    <x v="717"/>
    <n v="20"/>
    <s v="Female"/>
    <x v="21"/>
  </r>
  <r>
    <x v="718"/>
    <n v="24"/>
    <s v="Female"/>
    <x v="3"/>
  </r>
  <r>
    <x v="719"/>
    <n v="20"/>
    <s v="Male"/>
    <x v="43"/>
  </r>
  <r>
    <x v="720"/>
    <n v="18"/>
    <s v="Female"/>
    <x v="19"/>
  </r>
  <r>
    <x v="721"/>
    <n v="19"/>
    <s v="Male"/>
    <x v="45"/>
  </r>
  <r>
    <x v="722"/>
    <n v="20"/>
    <s v="Male"/>
    <x v="32"/>
  </r>
  <r>
    <x v="723"/>
    <n v="17"/>
    <s v="Female"/>
    <x v="23"/>
  </r>
  <r>
    <x v="724"/>
    <n v="17"/>
    <s v="Male"/>
    <x v="26"/>
  </r>
  <r>
    <x v="725"/>
    <n v="21"/>
    <s v="Female"/>
    <x v="11"/>
  </r>
  <r>
    <x v="726"/>
    <n v="19"/>
    <s v="Male"/>
    <x v="43"/>
  </r>
  <r>
    <x v="727"/>
    <n v="19"/>
    <s v="Male"/>
    <x v="38"/>
  </r>
  <r>
    <x v="728"/>
    <n v="21"/>
    <s v="Other"/>
    <x v="61"/>
  </r>
  <r>
    <x v="729"/>
    <n v="20"/>
    <s v="Male"/>
    <x v="26"/>
  </r>
  <r>
    <x v="730"/>
    <n v="19"/>
    <s v="Female"/>
    <x v="7"/>
  </r>
  <r>
    <x v="731"/>
    <n v="17"/>
    <s v="Male"/>
    <x v="26"/>
  </r>
  <r>
    <x v="732"/>
    <n v="17"/>
    <s v="Male"/>
    <x v="61"/>
  </r>
  <r>
    <x v="733"/>
    <n v="24"/>
    <s v="Male"/>
    <x v="39"/>
  </r>
  <r>
    <x v="734"/>
    <n v="18"/>
    <s v="Female"/>
    <x v="13"/>
  </r>
  <r>
    <x v="735"/>
    <n v="19"/>
    <s v="Male"/>
    <x v="28"/>
  </r>
  <r>
    <x v="736"/>
    <n v="20"/>
    <s v="Female"/>
    <x v="15"/>
  </r>
  <r>
    <x v="737"/>
    <n v="21"/>
    <s v="Male"/>
    <x v="45"/>
  </r>
  <r>
    <x v="738"/>
    <n v="21"/>
    <s v="Other"/>
    <x v="7"/>
  </r>
  <r>
    <x v="739"/>
    <n v="20"/>
    <s v="Male"/>
    <x v="15"/>
  </r>
  <r>
    <x v="740"/>
    <n v="23"/>
    <s v="Female"/>
    <x v="37"/>
  </r>
  <r>
    <x v="741"/>
    <n v="22"/>
    <s v="Female"/>
    <x v="52"/>
  </r>
  <r>
    <x v="742"/>
    <n v="18"/>
    <s v="Female"/>
    <x v="48"/>
  </r>
  <r>
    <x v="743"/>
    <n v="21"/>
    <s v="Female"/>
    <x v="38"/>
  </r>
  <r>
    <x v="744"/>
    <n v="19"/>
    <s v="Female"/>
    <x v="39"/>
  </r>
  <r>
    <x v="745"/>
    <n v="18"/>
    <s v="Female"/>
    <x v="25"/>
  </r>
  <r>
    <x v="746"/>
    <n v="19"/>
    <s v="Male"/>
    <x v="20"/>
  </r>
  <r>
    <x v="747"/>
    <n v="23"/>
    <s v="Male"/>
    <x v="17"/>
  </r>
  <r>
    <x v="748"/>
    <n v="17"/>
    <s v="Female"/>
    <x v="36"/>
  </r>
  <r>
    <x v="749"/>
    <n v="18"/>
    <s v="Female"/>
    <x v="12"/>
  </r>
  <r>
    <x v="750"/>
    <n v="24"/>
    <s v="Female"/>
    <x v="31"/>
  </r>
  <r>
    <x v="751"/>
    <n v="21"/>
    <s v="Female"/>
    <x v="40"/>
  </r>
  <r>
    <x v="752"/>
    <n v="18"/>
    <s v="Male"/>
    <x v="37"/>
  </r>
  <r>
    <x v="753"/>
    <n v="18"/>
    <s v="Male"/>
    <x v="7"/>
  </r>
  <r>
    <x v="754"/>
    <n v="18"/>
    <s v="Female"/>
    <x v="60"/>
  </r>
  <r>
    <x v="755"/>
    <n v="22"/>
    <s v="Male"/>
    <x v="41"/>
  </r>
  <r>
    <x v="756"/>
    <n v="18"/>
    <s v="Male"/>
    <x v="43"/>
  </r>
  <r>
    <x v="757"/>
    <n v="19"/>
    <s v="Female"/>
    <x v="23"/>
  </r>
  <r>
    <x v="758"/>
    <n v="17"/>
    <s v="Male"/>
    <x v="21"/>
  </r>
  <r>
    <x v="759"/>
    <n v="23"/>
    <s v="Female"/>
    <x v="61"/>
  </r>
  <r>
    <x v="760"/>
    <n v="20"/>
    <s v="Male"/>
    <x v="47"/>
  </r>
  <r>
    <x v="761"/>
    <n v="18"/>
    <s v="Female"/>
    <x v="10"/>
  </r>
  <r>
    <x v="762"/>
    <n v="21"/>
    <s v="Male"/>
    <x v="51"/>
  </r>
  <r>
    <x v="763"/>
    <n v="18"/>
    <s v="Male"/>
    <x v="11"/>
  </r>
  <r>
    <x v="764"/>
    <n v="21"/>
    <s v="Male"/>
    <x v="65"/>
  </r>
  <r>
    <x v="765"/>
    <n v="19"/>
    <s v="Male"/>
    <x v="49"/>
  </r>
  <r>
    <x v="766"/>
    <n v="21"/>
    <s v="Male"/>
    <x v="0"/>
  </r>
  <r>
    <x v="767"/>
    <n v="24"/>
    <s v="Male"/>
    <x v="15"/>
  </r>
  <r>
    <x v="768"/>
    <n v="20"/>
    <s v="Female"/>
    <x v="69"/>
  </r>
  <r>
    <x v="769"/>
    <n v="17"/>
    <s v="Male"/>
    <x v="71"/>
  </r>
  <r>
    <x v="770"/>
    <n v="21"/>
    <s v="Female"/>
    <x v="36"/>
  </r>
  <r>
    <x v="771"/>
    <n v="21"/>
    <s v="Female"/>
    <x v="25"/>
  </r>
  <r>
    <x v="772"/>
    <n v="17"/>
    <s v="Female"/>
    <x v="61"/>
  </r>
  <r>
    <x v="773"/>
    <n v="20"/>
    <s v="Male"/>
    <x v="39"/>
  </r>
  <r>
    <x v="774"/>
    <n v="18"/>
    <s v="Female"/>
    <x v="73"/>
  </r>
  <r>
    <x v="775"/>
    <n v="21"/>
    <s v="Male"/>
    <x v="46"/>
  </r>
  <r>
    <x v="776"/>
    <n v="17"/>
    <s v="Male"/>
    <x v="11"/>
  </r>
  <r>
    <x v="777"/>
    <n v="24"/>
    <s v="Other"/>
    <x v="25"/>
  </r>
  <r>
    <x v="778"/>
    <n v="24"/>
    <s v="Male"/>
    <x v="50"/>
  </r>
  <r>
    <x v="779"/>
    <n v="19"/>
    <s v="Female"/>
    <x v="29"/>
  </r>
  <r>
    <x v="780"/>
    <n v="17"/>
    <s v="Female"/>
    <x v="24"/>
  </r>
  <r>
    <x v="781"/>
    <n v="19"/>
    <s v="Female"/>
    <x v="28"/>
  </r>
  <r>
    <x v="782"/>
    <n v="24"/>
    <s v="Female"/>
    <x v="11"/>
  </r>
  <r>
    <x v="783"/>
    <n v="20"/>
    <s v="Male"/>
    <x v="52"/>
  </r>
  <r>
    <x v="784"/>
    <n v="18"/>
    <s v="Male"/>
    <x v="8"/>
  </r>
  <r>
    <x v="785"/>
    <n v="17"/>
    <s v="Female"/>
    <x v="28"/>
  </r>
  <r>
    <x v="786"/>
    <n v="23"/>
    <s v="Male"/>
    <x v="38"/>
  </r>
  <r>
    <x v="787"/>
    <n v="24"/>
    <s v="Male"/>
    <x v="26"/>
  </r>
  <r>
    <x v="788"/>
    <n v="24"/>
    <s v="Male"/>
    <x v="69"/>
  </r>
  <r>
    <x v="789"/>
    <n v="23"/>
    <s v="Male"/>
    <x v="13"/>
  </r>
  <r>
    <x v="790"/>
    <n v="22"/>
    <s v="Male"/>
    <x v="60"/>
  </r>
  <r>
    <x v="791"/>
    <n v="24"/>
    <s v="Male"/>
    <x v="33"/>
  </r>
  <r>
    <x v="792"/>
    <n v="21"/>
    <s v="Female"/>
    <x v="49"/>
  </r>
  <r>
    <x v="793"/>
    <n v="20"/>
    <s v="Female"/>
    <x v="30"/>
  </r>
  <r>
    <x v="794"/>
    <n v="17"/>
    <s v="Female"/>
    <x v="23"/>
  </r>
  <r>
    <x v="795"/>
    <n v="23"/>
    <s v="Male"/>
    <x v="6"/>
  </r>
  <r>
    <x v="796"/>
    <n v="21"/>
    <s v="Male"/>
    <x v="55"/>
  </r>
  <r>
    <x v="797"/>
    <n v="23"/>
    <s v="Male"/>
    <x v="74"/>
  </r>
  <r>
    <x v="798"/>
    <n v="17"/>
    <s v="Female"/>
    <x v="50"/>
  </r>
  <r>
    <x v="799"/>
    <n v="19"/>
    <s v="Female"/>
    <x v="18"/>
  </r>
  <r>
    <x v="800"/>
    <n v="17"/>
    <s v="Male"/>
    <x v="13"/>
  </r>
  <r>
    <x v="801"/>
    <n v="22"/>
    <s v="Female"/>
    <x v="11"/>
  </r>
  <r>
    <x v="802"/>
    <n v="17"/>
    <s v="Male"/>
    <x v="7"/>
  </r>
  <r>
    <x v="803"/>
    <n v="17"/>
    <s v="Female"/>
    <x v="37"/>
  </r>
  <r>
    <x v="804"/>
    <n v="22"/>
    <s v="Female"/>
    <x v="7"/>
  </r>
  <r>
    <x v="805"/>
    <n v="20"/>
    <s v="Female"/>
    <x v="29"/>
  </r>
  <r>
    <x v="806"/>
    <n v="24"/>
    <s v="Female"/>
    <x v="21"/>
  </r>
  <r>
    <x v="807"/>
    <n v="17"/>
    <s v="Female"/>
    <x v="39"/>
  </r>
  <r>
    <x v="808"/>
    <n v="22"/>
    <s v="Male"/>
    <x v="21"/>
  </r>
  <r>
    <x v="809"/>
    <n v="21"/>
    <s v="Female"/>
    <x v="69"/>
  </r>
  <r>
    <x v="810"/>
    <n v="19"/>
    <s v="Male"/>
    <x v="8"/>
  </r>
  <r>
    <x v="811"/>
    <n v="19"/>
    <s v="Female"/>
    <x v="0"/>
  </r>
  <r>
    <x v="812"/>
    <n v="17"/>
    <s v="Female"/>
    <x v="37"/>
  </r>
  <r>
    <x v="813"/>
    <n v="20"/>
    <s v="Female"/>
    <x v="18"/>
  </r>
  <r>
    <x v="814"/>
    <n v="20"/>
    <s v="Male"/>
    <x v="26"/>
  </r>
  <r>
    <x v="815"/>
    <n v="21"/>
    <s v="Female"/>
    <x v="28"/>
  </r>
  <r>
    <x v="816"/>
    <n v="17"/>
    <s v="Female"/>
    <x v="69"/>
  </r>
  <r>
    <x v="817"/>
    <n v="19"/>
    <s v="Female"/>
    <x v="19"/>
  </r>
  <r>
    <x v="818"/>
    <n v="20"/>
    <s v="Male"/>
    <x v="43"/>
  </r>
  <r>
    <x v="819"/>
    <n v="17"/>
    <s v="Male"/>
    <x v="38"/>
  </r>
  <r>
    <x v="820"/>
    <n v="23"/>
    <s v="Male"/>
    <x v="16"/>
  </r>
  <r>
    <x v="821"/>
    <n v="20"/>
    <s v="Male"/>
    <x v="2"/>
  </r>
  <r>
    <x v="822"/>
    <n v="22"/>
    <s v="Female"/>
    <x v="23"/>
  </r>
  <r>
    <x v="823"/>
    <n v="23"/>
    <s v="Male"/>
    <x v="9"/>
  </r>
  <r>
    <x v="824"/>
    <n v="24"/>
    <s v="Other"/>
    <x v="19"/>
  </r>
  <r>
    <x v="825"/>
    <n v="20"/>
    <s v="Male"/>
    <x v="7"/>
  </r>
  <r>
    <x v="826"/>
    <n v="19"/>
    <s v="Male"/>
    <x v="10"/>
  </r>
  <r>
    <x v="827"/>
    <n v="18"/>
    <s v="Female"/>
    <x v="7"/>
  </r>
  <r>
    <x v="828"/>
    <n v="23"/>
    <s v="Female"/>
    <x v="30"/>
  </r>
  <r>
    <x v="829"/>
    <n v="24"/>
    <s v="Female"/>
    <x v="38"/>
  </r>
  <r>
    <x v="830"/>
    <n v="21"/>
    <s v="Female"/>
    <x v="56"/>
  </r>
  <r>
    <x v="831"/>
    <n v="21"/>
    <s v="Female"/>
    <x v="10"/>
  </r>
  <r>
    <x v="832"/>
    <n v="19"/>
    <s v="Male"/>
    <x v="48"/>
  </r>
  <r>
    <x v="833"/>
    <n v="20"/>
    <s v="Other"/>
    <x v="10"/>
  </r>
  <r>
    <x v="834"/>
    <n v="17"/>
    <s v="Other"/>
    <x v="24"/>
  </r>
  <r>
    <x v="835"/>
    <n v="20"/>
    <s v="Female"/>
    <x v="50"/>
  </r>
  <r>
    <x v="836"/>
    <n v="19"/>
    <s v="Male"/>
    <x v="26"/>
  </r>
  <r>
    <x v="837"/>
    <n v="21"/>
    <s v="Female"/>
    <x v="34"/>
  </r>
  <r>
    <x v="838"/>
    <n v="20"/>
    <s v="Male"/>
    <x v="39"/>
  </r>
  <r>
    <x v="839"/>
    <n v="21"/>
    <s v="Male"/>
    <x v="14"/>
  </r>
  <r>
    <x v="840"/>
    <n v="23"/>
    <s v="Male"/>
    <x v="30"/>
  </r>
  <r>
    <x v="841"/>
    <n v="24"/>
    <s v="Male"/>
    <x v="39"/>
  </r>
  <r>
    <x v="842"/>
    <n v="17"/>
    <s v="Female"/>
    <x v="43"/>
  </r>
  <r>
    <x v="843"/>
    <n v="23"/>
    <s v="Female"/>
    <x v="52"/>
  </r>
  <r>
    <x v="844"/>
    <n v="21"/>
    <s v="Female"/>
    <x v="54"/>
  </r>
  <r>
    <x v="845"/>
    <n v="21"/>
    <s v="Male"/>
    <x v="18"/>
  </r>
  <r>
    <x v="846"/>
    <n v="18"/>
    <s v="Male"/>
    <x v="26"/>
  </r>
  <r>
    <x v="847"/>
    <n v="18"/>
    <s v="Male"/>
    <x v="43"/>
  </r>
  <r>
    <x v="848"/>
    <n v="23"/>
    <s v="Other"/>
    <x v="37"/>
  </r>
  <r>
    <x v="849"/>
    <n v="22"/>
    <s v="Male"/>
    <x v="19"/>
  </r>
  <r>
    <x v="850"/>
    <n v="23"/>
    <s v="Female"/>
    <x v="20"/>
  </r>
  <r>
    <x v="851"/>
    <n v="18"/>
    <s v="Female"/>
    <x v="14"/>
  </r>
  <r>
    <x v="852"/>
    <n v="21"/>
    <s v="Male"/>
    <x v="43"/>
  </r>
  <r>
    <x v="853"/>
    <n v="19"/>
    <s v="Female"/>
    <x v="49"/>
  </r>
  <r>
    <x v="854"/>
    <n v="23"/>
    <s v="Female"/>
    <x v="56"/>
  </r>
  <r>
    <x v="855"/>
    <n v="21"/>
    <s v="Female"/>
    <x v="21"/>
  </r>
  <r>
    <x v="856"/>
    <n v="19"/>
    <s v="Female"/>
    <x v="15"/>
  </r>
  <r>
    <x v="857"/>
    <n v="19"/>
    <s v="Male"/>
    <x v="47"/>
  </r>
  <r>
    <x v="858"/>
    <n v="18"/>
    <s v="Male"/>
    <x v="37"/>
  </r>
  <r>
    <x v="859"/>
    <n v="23"/>
    <s v="Female"/>
    <x v="32"/>
  </r>
  <r>
    <x v="860"/>
    <n v="20"/>
    <s v="Female"/>
    <x v="29"/>
  </r>
  <r>
    <x v="861"/>
    <n v="17"/>
    <s v="Male"/>
    <x v="11"/>
  </r>
  <r>
    <x v="862"/>
    <n v="18"/>
    <s v="Female"/>
    <x v="27"/>
  </r>
  <r>
    <x v="863"/>
    <n v="18"/>
    <s v="Female"/>
    <x v="22"/>
  </r>
  <r>
    <x v="864"/>
    <n v="20"/>
    <s v="Female"/>
    <x v="0"/>
  </r>
  <r>
    <x v="865"/>
    <n v="17"/>
    <s v="Male"/>
    <x v="18"/>
  </r>
  <r>
    <x v="866"/>
    <n v="21"/>
    <s v="Female"/>
    <x v="62"/>
  </r>
  <r>
    <x v="867"/>
    <n v="22"/>
    <s v="Female"/>
    <x v="33"/>
  </r>
  <r>
    <x v="868"/>
    <n v="23"/>
    <s v="Male"/>
    <x v="18"/>
  </r>
  <r>
    <x v="869"/>
    <n v="22"/>
    <s v="Male"/>
    <x v="61"/>
  </r>
  <r>
    <x v="870"/>
    <n v="21"/>
    <s v="Other"/>
    <x v="56"/>
  </r>
  <r>
    <x v="871"/>
    <n v="24"/>
    <s v="Male"/>
    <x v="16"/>
  </r>
  <r>
    <x v="872"/>
    <n v="18"/>
    <s v="Female"/>
    <x v="25"/>
  </r>
  <r>
    <x v="873"/>
    <n v="17"/>
    <s v="Female"/>
    <x v="7"/>
  </r>
  <r>
    <x v="874"/>
    <n v="18"/>
    <s v="Male"/>
    <x v="50"/>
  </r>
  <r>
    <x v="875"/>
    <n v="19"/>
    <s v="Female"/>
    <x v="75"/>
  </r>
  <r>
    <x v="876"/>
    <n v="18"/>
    <s v="Male"/>
    <x v="38"/>
  </r>
  <r>
    <x v="877"/>
    <n v="18"/>
    <s v="Female"/>
    <x v="41"/>
  </r>
  <r>
    <x v="878"/>
    <n v="21"/>
    <s v="Male"/>
    <x v="26"/>
  </r>
  <r>
    <x v="879"/>
    <n v="21"/>
    <s v="Female"/>
    <x v="60"/>
  </r>
  <r>
    <x v="880"/>
    <n v="21"/>
    <s v="Male"/>
    <x v="30"/>
  </r>
  <r>
    <x v="881"/>
    <n v="22"/>
    <s v="Male"/>
    <x v="28"/>
  </r>
  <r>
    <x v="882"/>
    <n v="19"/>
    <s v="Other"/>
    <x v="41"/>
  </r>
  <r>
    <x v="883"/>
    <n v="24"/>
    <s v="Male"/>
    <x v="12"/>
  </r>
  <r>
    <x v="884"/>
    <n v="24"/>
    <s v="Female"/>
    <x v="43"/>
  </r>
  <r>
    <x v="885"/>
    <n v="21"/>
    <s v="Male"/>
    <x v="69"/>
  </r>
  <r>
    <x v="886"/>
    <n v="17"/>
    <s v="Female"/>
    <x v="26"/>
  </r>
  <r>
    <x v="887"/>
    <n v="22"/>
    <s v="Male"/>
    <x v="26"/>
  </r>
  <r>
    <x v="888"/>
    <n v="20"/>
    <s v="Other"/>
    <x v="52"/>
  </r>
  <r>
    <x v="889"/>
    <n v="17"/>
    <s v="Male"/>
    <x v="12"/>
  </r>
  <r>
    <x v="890"/>
    <n v="23"/>
    <s v="Male"/>
    <x v="56"/>
  </r>
  <r>
    <x v="891"/>
    <n v="23"/>
    <s v="Male"/>
    <x v="34"/>
  </r>
  <r>
    <x v="892"/>
    <n v="17"/>
    <s v="Male"/>
    <x v="30"/>
  </r>
  <r>
    <x v="893"/>
    <n v="21"/>
    <s v="Female"/>
    <x v="52"/>
  </r>
  <r>
    <x v="894"/>
    <n v="20"/>
    <s v="Male"/>
    <x v="22"/>
  </r>
  <r>
    <x v="895"/>
    <n v="20"/>
    <s v="Female"/>
    <x v="43"/>
  </r>
  <r>
    <x v="896"/>
    <n v="22"/>
    <s v="Male"/>
    <x v="61"/>
  </r>
  <r>
    <x v="897"/>
    <n v="20"/>
    <s v="Male"/>
    <x v="9"/>
  </r>
  <r>
    <x v="898"/>
    <n v="23"/>
    <s v="Female"/>
    <x v="11"/>
  </r>
  <r>
    <x v="899"/>
    <n v="19"/>
    <s v="Female"/>
    <x v="18"/>
  </r>
  <r>
    <x v="900"/>
    <n v="21"/>
    <s v="Male"/>
    <x v="9"/>
  </r>
  <r>
    <x v="901"/>
    <n v="20"/>
    <s v="Male"/>
    <x v="39"/>
  </r>
  <r>
    <x v="902"/>
    <n v="22"/>
    <s v="Male"/>
    <x v="38"/>
  </r>
  <r>
    <x v="903"/>
    <n v="23"/>
    <s v="Female"/>
    <x v="39"/>
  </r>
  <r>
    <x v="904"/>
    <n v="19"/>
    <s v="Female"/>
    <x v="11"/>
  </r>
  <r>
    <x v="905"/>
    <n v="18"/>
    <s v="Male"/>
    <x v="23"/>
  </r>
  <r>
    <x v="906"/>
    <n v="18"/>
    <s v="Female"/>
    <x v="0"/>
  </r>
  <r>
    <x v="907"/>
    <n v="19"/>
    <s v="Female"/>
    <x v="39"/>
  </r>
  <r>
    <x v="908"/>
    <n v="23"/>
    <s v="Female"/>
    <x v="6"/>
  </r>
  <r>
    <x v="909"/>
    <n v="22"/>
    <s v="Female"/>
    <x v="19"/>
  </r>
  <r>
    <x v="910"/>
    <n v="19"/>
    <s v="Male"/>
    <x v="19"/>
  </r>
  <r>
    <x v="911"/>
    <n v="21"/>
    <s v="Male"/>
    <x v="33"/>
  </r>
  <r>
    <x v="912"/>
    <n v="21"/>
    <s v="Male"/>
    <x v="29"/>
  </r>
  <r>
    <x v="913"/>
    <n v="18"/>
    <s v="Male"/>
    <x v="18"/>
  </r>
  <r>
    <x v="914"/>
    <n v="20"/>
    <s v="Female"/>
    <x v="23"/>
  </r>
  <r>
    <x v="915"/>
    <n v="22"/>
    <s v="Female"/>
    <x v="52"/>
  </r>
  <r>
    <x v="916"/>
    <n v="18"/>
    <s v="Male"/>
    <x v="8"/>
  </r>
  <r>
    <x v="917"/>
    <n v="20"/>
    <s v="Male"/>
    <x v="48"/>
  </r>
  <r>
    <x v="918"/>
    <n v="20"/>
    <s v="Male"/>
    <x v="39"/>
  </r>
  <r>
    <x v="919"/>
    <n v="24"/>
    <s v="Female"/>
    <x v="61"/>
  </r>
  <r>
    <x v="920"/>
    <n v="21"/>
    <s v="Male"/>
    <x v="26"/>
  </r>
  <r>
    <x v="921"/>
    <n v="23"/>
    <s v="Female"/>
    <x v="8"/>
  </r>
  <r>
    <x v="922"/>
    <n v="17"/>
    <s v="Male"/>
    <x v="59"/>
  </r>
  <r>
    <x v="923"/>
    <n v="23"/>
    <s v="Male"/>
    <x v="76"/>
  </r>
  <r>
    <x v="924"/>
    <n v="17"/>
    <s v="Other"/>
    <x v="41"/>
  </r>
  <r>
    <x v="925"/>
    <n v="19"/>
    <s v="Other"/>
    <x v="36"/>
  </r>
  <r>
    <x v="926"/>
    <n v="21"/>
    <s v="Male"/>
    <x v="41"/>
  </r>
  <r>
    <x v="927"/>
    <n v="20"/>
    <s v="Female"/>
    <x v="39"/>
  </r>
  <r>
    <x v="928"/>
    <n v="22"/>
    <s v="Female"/>
    <x v="61"/>
  </r>
  <r>
    <x v="929"/>
    <n v="17"/>
    <s v="Female"/>
    <x v="58"/>
  </r>
  <r>
    <x v="930"/>
    <n v="23"/>
    <s v="Male"/>
    <x v="24"/>
  </r>
  <r>
    <x v="931"/>
    <n v="20"/>
    <s v="Female"/>
    <x v="24"/>
  </r>
  <r>
    <x v="932"/>
    <n v="17"/>
    <s v="Female"/>
    <x v="8"/>
  </r>
  <r>
    <x v="933"/>
    <n v="17"/>
    <s v="Female"/>
    <x v="17"/>
  </r>
  <r>
    <x v="934"/>
    <n v="24"/>
    <s v="Male"/>
    <x v="50"/>
  </r>
  <r>
    <x v="935"/>
    <n v="17"/>
    <s v="Male"/>
    <x v="13"/>
  </r>
  <r>
    <x v="936"/>
    <n v="22"/>
    <s v="Male"/>
    <x v="37"/>
  </r>
  <r>
    <x v="937"/>
    <n v="21"/>
    <s v="Female"/>
    <x v="51"/>
  </r>
  <r>
    <x v="938"/>
    <n v="22"/>
    <s v="Male"/>
    <x v="46"/>
  </r>
  <r>
    <x v="939"/>
    <n v="18"/>
    <s v="Female"/>
    <x v="56"/>
  </r>
  <r>
    <x v="940"/>
    <n v="20"/>
    <s v="Other"/>
    <x v="38"/>
  </r>
  <r>
    <x v="941"/>
    <n v="21"/>
    <s v="Male"/>
    <x v="49"/>
  </r>
  <r>
    <x v="942"/>
    <n v="24"/>
    <s v="Female"/>
    <x v="34"/>
  </r>
  <r>
    <x v="943"/>
    <n v="21"/>
    <s v="Male"/>
    <x v="69"/>
  </r>
  <r>
    <x v="944"/>
    <n v="21"/>
    <s v="Female"/>
    <x v="36"/>
  </r>
  <r>
    <x v="945"/>
    <n v="23"/>
    <s v="Male"/>
    <x v="44"/>
  </r>
  <r>
    <x v="946"/>
    <n v="21"/>
    <s v="Female"/>
    <x v="49"/>
  </r>
  <r>
    <x v="947"/>
    <n v="24"/>
    <s v="Female"/>
    <x v="37"/>
  </r>
  <r>
    <x v="948"/>
    <n v="22"/>
    <s v="Female"/>
    <x v="52"/>
  </r>
  <r>
    <x v="949"/>
    <n v="21"/>
    <s v="Female"/>
    <x v="8"/>
  </r>
  <r>
    <x v="950"/>
    <n v="19"/>
    <s v="Female"/>
    <x v="41"/>
  </r>
  <r>
    <x v="951"/>
    <n v="20"/>
    <s v="Female"/>
    <x v="39"/>
  </r>
  <r>
    <x v="952"/>
    <n v="21"/>
    <s v="Female"/>
    <x v="29"/>
  </r>
  <r>
    <x v="953"/>
    <n v="20"/>
    <s v="Female"/>
    <x v="16"/>
  </r>
  <r>
    <x v="954"/>
    <n v="19"/>
    <s v="Male"/>
    <x v="10"/>
  </r>
  <r>
    <x v="955"/>
    <n v="19"/>
    <s v="Female"/>
    <x v="41"/>
  </r>
  <r>
    <x v="956"/>
    <n v="20"/>
    <s v="Female"/>
    <x v="21"/>
  </r>
  <r>
    <x v="957"/>
    <n v="17"/>
    <s v="Female"/>
    <x v="16"/>
  </r>
  <r>
    <x v="958"/>
    <n v="18"/>
    <s v="Male"/>
    <x v="0"/>
  </r>
  <r>
    <x v="959"/>
    <n v="23"/>
    <s v="Female"/>
    <x v="21"/>
  </r>
  <r>
    <x v="960"/>
    <n v="17"/>
    <s v="Male"/>
    <x v="77"/>
  </r>
  <r>
    <x v="961"/>
    <n v="17"/>
    <s v="Female"/>
    <x v="56"/>
  </r>
  <r>
    <x v="962"/>
    <n v="22"/>
    <s v="Male"/>
    <x v="26"/>
  </r>
  <r>
    <x v="963"/>
    <n v="23"/>
    <s v="Female"/>
    <x v="15"/>
  </r>
  <r>
    <x v="964"/>
    <n v="23"/>
    <s v="Other"/>
    <x v="26"/>
  </r>
  <r>
    <x v="965"/>
    <n v="17"/>
    <s v="Male"/>
    <x v="7"/>
  </r>
  <r>
    <x v="966"/>
    <n v="21"/>
    <s v="Other"/>
    <x v="36"/>
  </r>
  <r>
    <x v="967"/>
    <n v="22"/>
    <s v="Male"/>
    <x v="69"/>
  </r>
  <r>
    <x v="968"/>
    <n v="22"/>
    <s v="Female"/>
    <x v="10"/>
  </r>
  <r>
    <x v="969"/>
    <n v="19"/>
    <s v="Female"/>
    <x v="10"/>
  </r>
  <r>
    <x v="970"/>
    <n v="24"/>
    <s v="Female"/>
    <x v="25"/>
  </r>
  <r>
    <x v="971"/>
    <n v="23"/>
    <s v="Female"/>
    <x v="26"/>
  </r>
  <r>
    <x v="972"/>
    <n v="17"/>
    <s v="Female"/>
    <x v="37"/>
  </r>
  <r>
    <x v="973"/>
    <n v="19"/>
    <s v="Male"/>
    <x v="8"/>
  </r>
  <r>
    <x v="974"/>
    <n v="20"/>
    <s v="Male"/>
    <x v="52"/>
  </r>
  <r>
    <x v="975"/>
    <n v="18"/>
    <s v="Female"/>
    <x v="23"/>
  </r>
  <r>
    <x v="976"/>
    <n v="24"/>
    <s v="Female"/>
    <x v="12"/>
  </r>
  <r>
    <x v="977"/>
    <n v="24"/>
    <s v="Female"/>
    <x v="57"/>
  </r>
  <r>
    <x v="978"/>
    <n v="24"/>
    <s v="Female"/>
    <x v="32"/>
  </r>
  <r>
    <x v="979"/>
    <n v="22"/>
    <s v="Male"/>
    <x v="59"/>
  </r>
  <r>
    <x v="980"/>
    <n v="20"/>
    <s v="Female"/>
    <x v="12"/>
  </r>
  <r>
    <x v="981"/>
    <n v="24"/>
    <s v="Male"/>
    <x v="29"/>
  </r>
  <r>
    <x v="982"/>
    <n v="20"/>
    <s v="Female"/>
    <x v="18"/>
  </r>
  <r>
    <x v="983"/>
    <n v="21"/>
    <s v="Male"/>
    <x v="11"/>
  </r>
  <r>
    <x v="984"/>
    <n v="24"/>
    <s v="Male"/>
    <x v="21"/>
  </r>
  <r>
    <x v="985"/>
    <n v="18"/>
    <s v="Male"/>
    <x v="58"/>
  </r>
  <r>
    <x v="986"/>
    <n v="20"/>
    <s v="Male"/>
    <x v="20"/>
  </r>
  <r>
    <x v="987"/>
    <n v="20"/>
    <s v="Female"/>
    <x v="43"/>
  </r>
  <r>
    <x v="988"/>
    <n v="18"/>
    <s v="Male"/>
    <x v="39"/>
  </r>
  <r>
    <x v="989"/>
    <n v="24"/>
    <s v="Male"/>
    <x v="3"/>
  </r>
  <r>
    <x v="990"/>
    <n v="18"/>
    <s v="Male"/>
    <x v="21"/>
  </r>
  <r>
    <x v="991"/>
    <n v="20"/>
    <s v="Male"/>
    <x v="44"/>
  </r>
  <r>
    <x v="992"/>
    <n v="18"/>
    <s v="Male"/>
    <x v="26"/>
  </r>
  <r>
    <x v="993"/>
    <n v="20"/>
    <s v="Male"/>
    <x v="18"/>
  </r>
  <r>
    <x v="994"/>
    <n v="20"/>
    <s v="Female"/>
    <x v="32"/>
  </r>
  <r>
    <x v="995"/>
    <n v="21"/>
    <s v="Female"/>
    <x v="23"/>
  </r>
  <r>
    <x v="996"/>
    <n v="17"/>
    <s v="Female"/>
    <x v="28"/>
  </r>
  <r>
    <x v="997"/>
    <n v="20"/>
    <s v="Male"/>
    <x v="52"/>
  </r>
  <r>
    <x v="998"/>
    <n v="24"/>
    <s v="Male"/>
    <x v="33"/>
  </r>
  <r>
    <x v="999"/>
    <n v="19"/>
    <s v="Female"/>
    <x v="7"/>
  </r>
  <r>
    <x v="1000"/>
    <m/>
    <m/>
    <x v="7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3"/>
    <x v="0"/>
    <n v="0"/>
  </r>
  <r>
    <n v="20"/>
    <x v="0"/>
    <n v="6.9"/>
  </r>
  <r>
    <n v="21"/>
    <x v="1"/>
    <n v="1.4"/>
  </r>
  <r>
    <n v="23"/>
    <x v="0"/>
    <n v="1"/>
  </r>
  <r>
    <n v="19"/>
    <x v="0"/>
    <n v="5"/>
  </r>
  <r>
    <n v="24"/>
    <x v="1"/>
    <n v="7.2"/>
  </r>
  <r>
    <n v="21"/>
    <x v="0"/>
    <n v="5.6"/>
  </r>
  <r>
    <n v="21"/>
    <x v="0"/>
    <n v="4.3"/>
  </r>
  <r>
    <n v="23"/>
    <x v="0"/>
    <n v="4.4000000000000004"/>
  </r>
  <r>
    <n v="18"/>
    <x v="0"/>
    <n v="4.8"/>
  </r>
  <r>
    <n v="19"/>
    <x v="0"/>
    <n v="4.5999999999999996"/>
  </r>
  <r>
    <n v="23"/>
    <x v="1"/>
    <n v="3.9"/>
  </r>
  <r>
    <n v="19"/>
    <x v="0"/>
    <n v="3.7"/>
  </r>
  <r>
    <n v="19"/>
    <x v="0"/>
    <n v="3.4"/>
  </r>
  <r>
    <n v="24"/>
    <x v="1"/>
    <n v="2.4"/>
  </r>
  <r>
    <n v="21"/>
    <x v="1"/>
    <n v="3.1"/>
  </r>
  <r>
    <n v="20"/>
    <x v="1"/>
    <n v="1"/>
  </r>
  <r>
    <n v="24"/>
    <x v="0"/>
    <n v="3.4"/>
  </r>
  <r>
    <n v="24"/>
    <x v="2"/>
    <n v="2"/>
  </r>
  <r>
    <n v="19"/>
    <x v="1"/>
    <n v="1.8"/>
  </r>
  <r>
    <n v="22"/>
    <x v="0"/>
    <n v="3.8"/>
  </r>
  <r>
    <n v="21"/>
    <x v="1"/>
    <n v="5.6"/>
  </r>
  <r>
    <n v="18"/>
    <x v="2"/>
    <n v="4.9000000000000004"/>
  </r>
  <r>
    <n v="24"/>
    <x v="0"/>
    <n v="1.1000000000000001"/>
  </r>
  <r>
    <n v="20"/>
    <x v="0"/>
    <n v="2"/>
  </r>
  <r>
    <n v="22"/>
    <x v="1"/>
    <n v="4.9000000000000004"/>
  </r>
  <r>
    <n v="22"/>
    <x v="1"/>
    <n v="2"/>
  </r>
  <r>
    <n v="18"/>
    <x v="1"/>
    <n v="3.2"/>
  </r>
  <r>
    <n v="24"/>
    <x v="1"/>
    <n v="4.3"/>
  </r>
  <r>
    <n v="20"/>
    <x v="0"/>
    <n v="2"/>
  </r>
  <r>
    <n v="21"/>
    <x v="0"/>
    <n v="3.7"/>
  </r>
  <r>
    <n v="17"/>
    <x v="2"/>
    <n v="1.5"/>
  </r>
  <r>
    <n v="20"/>
    <x v="2"/>
    <n v="2.6"/>
  </r>
  <r>
    <n v="18"/>
    <x v="0"/>
    <n v="4"/>
  </r>
  <r>
    <n v="22"/>
    <x v="0"/>
    <n v="1.1000000000000001"/>
  </r>
  <r>
    <n v="21"/>
    <x v="0"/>
    <n v="4.2"/>
  </r>
  <r>
    <n v="20"/>
    <x v="0"/>
    <n v="3.5"/>
  </r>
  <r>
    <n v="17"/>
    <x v="1"/>
    <n v="4.3"/>
  </r>
  <r>
    <n v="17"/>
    <x v="1"/>
    <n v="3.8"/>
  </r>
  <r>
    <n v="19"/>
    <x v="1"/>
    <n v="5.5"/>
  </r>
  <r>
    <n v="19"/>
    <x v="0"/>
    <n v="3.7"/>
  </r>
  <r>
    <n v="23"/>
    <x v="0"/>
    <n v="2.9"/>
  </r>
  <r>
    <n v="18"/>
    <x v="1"/>
    <n v="3.7"/>
  </r>
  <r>
    <n v="24"/>
    <x v="0"/>
    <n v="4.3"/>
  </r>
  <r>
    <n v="20"/>
    <x v="0"/>
    <n v="3.6"/>
  </r>
  <r>
    <n v="20"/>
    <x v="1"/>
    <n v="3.6"/>
  </r>
  <r>
    <n v="24"/>
    <x v="1"/>
    <n v="2.4"/>
  </r>
  <r>
    <n v="23"/>
    <x v="0"/>
    <n v="2.5"/>
  </r>
  <r>
    <n v="22"/>
    <x v="0"/>
    <n v="1.4"/>
  </r>
  <r>
    <n v="22"/>
    <x v="0"/>
    <n v="6.1"/>
  </r>
  <r>
    <n v="23"/>
    <x v="0"/>
    <n v="1.6"/>
  </r>
  <r>
    <n v="22"/>
    <x v="0"/>
    <n v="2.5"/>
  </r>
  <r>
    <n v="19"/>
    <x v="0"/>
    <n v="2.4"/>
  </r>
  <r>
    <n v="20"/>
    <x v="0"/>
    <n v="4.8"/>
  </r>
  <r>
    <n v="23"/>
    <x v="0"/>
    <n v="3.1"/>
  </r>
  <r>
    <n v="20"/>
    <x v="1"/>
    <n v="5.4"/>
  </r>
  <r>
    <n v="24"/>
    <x v="1"/>
    <n v="2.5"/>
  </r>
  <r>
    <n v="17"/>
    <x v="1"/>
    <n v="3.9"/>
  </r>
  <r>
    <n v="19"/>
    <x v="0"/>
    <n v="2.2000000000000002"/>
  </r>
  <r>
    <n v="21"/>
    <x v="0"/>
    <n v="6.7"/>
  </r>
  <r>
    <n v="19"/>
    <x v="0"/>
    <n v="1.7"/>
  </r>
  <r>
    <n v="23"/>
    <x v="1"/>
    <n v="4"/>
  </r>
  <r>
    <n v="21"/>
    <x v="1"/>
    <n v="4.5"/>
  </r>
  <r>
    <n v="17"/>
    <x v="1"/>
    <n v="4.0999999999999996"/>
  </r>
  <r>
    <n v="23"/>
    <x v="1"/>
    <n v="3.2"/>
  </r>
  <r>
    <n v="18"/>
    <x v="0"/>
    <n v="3.3"/>
  </r>
  <r>
    <n v="20"/>
    <x v="1"/>
    <n v="3.6"/>
  </r>
  <r>
    <n v="17"/>
    <x v="1"/>
    <n v="3.3"/>
  </r>
  <r>
    <n v="20"/>
    <x v="0"/>
    <n v="4.9000000000000004"/>
  </r>
  <r>
    <n v="22"/>
    <x v="1"/>
    <n v="6.8"/>
  </r>
  <r>
    <n v="18"/>
    <x v="0"/>
    <n v="2.7"/>
  </r>
  <r>
    <n v="18"/>
    <x v="0"/>
    <n v="1.4"/>
  </r>
  <r>
    <n v="17"/>
    <x v="1"/>
    <n v="3.4"/>
  </r>
  <r>
    <n v="18"/>
    <x v="0"/>
    <n v="7.4"/>
  </r>
  <r>
    <n v="21"/>
    <x v="0"/>
    <n v="2.2999999999999998"/>
  </r>
  <r>
    <n v="18"/>
    <x v="0"/>
    <n v="6"/>
  </r>
  <r>
    <n v="20"/>
    <x v="1"/>
    <n v="6"/>
  </r>
  <r>
    <n v="20"/>
    <x v="0"/>
    <n v="2.7"/>
  </r>
  <r>
    <n v="23"/>
    <x v="0"/>
    <n v="4.4000000000000004"/>
  </r>
  <r>
    <n v="20"/>
    <x v="1"/>
    <n v="5.9"/>
  </r>
  <r>
    <n v="23"/>
    <x v="1"/>
    <n v="2.9"/>
  </r>
  <r>
    <n v="20"/>
    <x v="2"/>
    <n v="3.2"/>
  </r>
  <r>
    <n v="21"/>
    <x v="0"/>
    <n v="2.6"/>
  </r>
  <r>
    <n v="24"/>
    <x v="1"/>
    <n v="2"/>
  </r>
  <r>
    <n v="23"/>
    <x v="0"/>
    <n v="2.5"/>
  </r>
  <r>
    <n v="19"/>
    <x v="1"/>
    <n v="1.7"/>
  </r>
  <r>
    <n v="22"/>
    <x v="1"/>
    <n v="3.6"/>
  </r>
  <r>
    <n v="17"/>
    <x v="1"/>
    <n v="2.2999999999999998"/>
  </r>
  <r>
    <n v="20"/>
    <x v="1"/>
    <n v="3.9"/>
  </r>
  <r>
    <n v="18"/>
    <x v="1"/>
    <n v="1.2"/>
  </r>
  <r>
    <n v="24"/>
    <x v="1"/>
    <n v="4"/>
  </r>
  <r>
    <n v="20"/>
    <x v="0"/>
    <n v="4.8"/>
  </r>
  <r>
    <n v="18"/>
    <x v="1"/>
    <n v="0.5"/>
  </r>
  <r>
    <n v="22"/>
    <x v="1"/>
    <n v="4.0999999999999996"/>
  </r>
  <r>
    <n v="22"/>
    <x v="0"/>
    <n v="5.3"/>
  </r>
  <r>
    <n v="22"/>
    <x v="1"/>
    <n v="1.7"/>
  </r>
  <r>
    <n v="18"/>
    <x v="0"/>
    <n v="6"/>
  </r>
  <r>
    <n v="20"/>
    <x v="1"/>
    <n v="4.0999999999999996"/>
  </r>
  <r>
    <n v="22"/>
    <x v="1"/>
    <n v="2.4"/>
  </r>
  <r>
    <n v="21"/>
    <x v="1"/>
    <n v="3.4"/>
  </r>
  <r>
    <n v="23"/>
    <x v="1"/>
    <n v="4.3"/>
  </r>
  <r>
    <n v="18"/>
    <x v="1"/>
    <n v="3.6"/>
  </r>
  <r>
    <n v="18"/>
    <x v="1"/>
    <n v="4.3"/>
  </r>
  <r>
    <n v="20"/>
    <x v="1"/>
    <n v="2.1"/>
  </r>
  <r>
    <n v="18"/>
    <x v="1"/>
    <n v="3.8"/>
  </r>
  <r>
    <n v="18"/>
    <x v="1"/>
    <n v="1.4"/>
  </r>
  <r>
    <n v="22"/>
    <x v="1"/>
    <n v="3.3"/>
  </r>
  <r>
    <n v="20"/>
    <x v="1"/>
    <n v="2.1"/>
  </r>
  <r>
    <n v="22"/>
    <x v="0"/>
    <n v="2.4"/>
  </r>
  <r>
    <n v="23"/>
    <x v="0"/>
    <n v="5.4"/>
  </r>
  <r>
    <n v="24"/>
    <x v="1"/>
    <n v="5.0999999999999996"/>
  </r>
  <r>
    <n v="23"/>
    <x v="0"/>
    <n v="4.4000000000000004"/>
  </r>
  <r>
    <n v="24"/>
    <x v="0"/>
    <n v="1.9"/>
  </r>
  <r>
    <n v="22"/>
    <x v="1"/>
    <n v="3"/>
  </r>
  <r>
    <n v="23"/>
    <x v="0"/>
    <n v="5.3"/>
  </r>
  <r>
    <n v="20"/>
    <x v="0"/>
    <n v="3.7"/>
  </r>
  <r>
    <n v="17"/>
    <x v="1"/>
    <n v="7"/>
  </r>
  <r>
    <n v="22"/>
    <x v="1"/>
    <n v="4.0999999999999996"/>
  </r>
  <r>
    <n v="24"/>
    <x v="0"/>
    <n v="3.8"/>
  </r>
  <r>
    <n v="21"/>
    <x v="0"/>
    <n v="3"/>
  </r>
  <r>
    <n v="24"/>
    <x v="1"/>
    <n v="3.7"/>
  </r>
  <r>
    <n v="21"/>
    <x v="1"/>
    <n v="3.3"/>
  </r>
  <r>
    <n v="18"/>
    <x v="1"/>
    <n v="4.5999999999999996"/>
  </r>
  <r>
    <n v="23"/>
    <x v="0"/>
    <n v="4.9000000000000004"/>
  </r>
  <r>
    <n v="21"/>
    <x v="0"/>
    <n v="2.2999999999999998"/>
  </r>
  <r>
    <n v="24"/>
    <x v="1"/>
    <n v="1.5"/>
  </r>
  <r>
    <n v="18"/>
    <x v="1"/>
    <n v="0.7"/>
  </r>
  <r>
    <n v="17"/>
    <x v="0"/>
    <n v="4.3"/>
  </r>
  <r>
    <n v="20"/>
    <x v="1"/>
    <n v="1.8"/>
  </r>
  <r>
    <n v="20"/>
    <x v="1"/>
    <n v="0.3"/>
  </r>
  <r>
    <n v="20"/>
    <x v="0"/>
    <n v="4.0999999999999996"/>
  </r>
  <r>
    <n v="21"/>
    <x v="0"/>
    <n v="7.2"/>
  </r>
  <r>
    <n v="17"/>
    <x v="0"/>
    <n v="3.5"/>
  </r>
  <r>
    <n v="21"/>
    <x v="0"/>
    <n v="4.8"/>
  </r>
  <r>
    <n v="23"/>
    <x v="1"/>
    <n v="3.6"/>
  </r>
  <r>
    <n v="21"/>
    <x v="1"/>
    <n v="3.4"/>
  </r>
  <r>
    <n v="17"/>
    <x v="0"/>
    <n v="4.9000000000000004"/>
  </r>
  <r>
    <n v="17"/>
    <x v="1"/>
    <n v="3.1"/>
  </r>
  <r>
    <n v="23"/>
    <x v="1"/>
    <n v="3.9"/>
  </r>
  <r>
    <n v="17"/>
    <x v="1"/>
    <n v="4"/>
  </r>
  <r>
    <n v="24"/>
    <x v="1"/>
    <n v="2.5"/>
  </r>
  <r>
    <n v="17"/>
    <x v="1"/>
    <n v="5"/>
  </r>
  <r>
    <n v="20"/>
    <x v="1"/>
    <n v="3.2"/>
  </r>
  <r>
    <n v="24"/>
    <x v="1"/>
    <n v="2.4"/>
  </r>
  <r>
    <n v="24"/>
    <x v="1"/>
    <n v="4.3"/>
  </r>
  <r>
    <n v="23"/>
    <x v="0"/>
    <n v="2.2000000000000002"/>
  </r>
  <r>
    <n v="19"/>
    <x v="0"/>
    <n v="3.5"/>
  </r>
  <r>
    <n v="19"/>
    <x v="0"/>
    <n v="3.5"/>
  </r>
  <r>
    <n v="17"/>
    <x v="0"/>
    <n v="5.0999999999999996"/>
  </r>
  <r>
    <n v="24"/>
    <x v="0"/>
    <n v="4.2"/>
  </r>
  <r>
    <n v="19"/>
    <x v="1"/>
    <n v="3.5"/>
  </r>
  <r>
    <n v="19"/>
    <x v="0"/>
    <n v="4.7"/>
  </r>
  <r>
    <n v="17"/>
    <x v="0"/>
    <n v="5.6"/>
  </r>
  <r>
    <n v="19"/>
    <x v="0"/>
    <n v="4.3"/>
  </r>
  <r>
    <n v="21"/>
    <x v="1"/>
    <n v="3.5"/>
  </r>
  <r>
    <n v="18"/>
    <x v="1"/>
    <n v="1.5"/>
  </r>
  <r>
    <n v="23"/>
    <x v="1"/>
    <n v="1.9"/>
  </r>
  <r>
    <n v="18"/>
    <x v="1"/>
    <n v="3"/>
  </r>
  <r>
    <n v="17"/>
    <x v="0"/>
    <n v="2.6"/>
  </r>
  <r>
    <n v="20"/>
    <x v="0"/>
    <n v="3.2"/>
  </r>
  <r>
    <n v="23"/>
    <x v="1"/>
    <n v="3.6"/>
  </r>
  <r>
    <n v="17"/>
    <x v="2"/>
    <n v="4.3"/>
  </r>
  <r>
    <n v="24"/>
    <x v="0"/>
    <n v="3.4"/>
  </r>
  <r>
    <n v="20"/>
    <x v="1"/>
    <n v="4.2"/>
  </r>
  <r>
    <n v="18"/>
    <x v="1"/>
    <n v="3.6"/>
  </r>
  <r>
    <n v="17"/>
    <x v="1"/>
    <n v="0.5"/>
  </r>
  <r>
    <n v="24"/>
    <x v="1"/>
    <n v="2.1"/>
  </r>
  <r>
    <n v="23"/>
    <x v="1"/>
    <n v="3.3"/>
  </r>
  <r>
    <n v="23"/>
    <x v="1"/>
    <n v="1.7"/>
  </r>
  <r>
    <n v="22"/>
    <x v="1"/>
    <n v="4.4000000000000004"/>
  </r>
  <r>
    <n v="24"/>
    <x v="1"/>
    <n v="5.8"/>
  </r>
  <r>
    <n v="21"/>
    <x v="0"/>
    <n v="5.3"/>
  </r>
  <r>
    <n v="19"/>
    <x v="1"/>
    <n v="3.2"/>
  </r>
  <r>
    <n v="20"/>
    <x v="0"/>
    <n v="5.7"/>
  </r>
  <r>
    <n v="24"/>
    <x v="1"/>
    <n v="3.7"/>
  </r>
  <r>
    <n v="22"/>
    <x v="2"/>
    <n v="3"/>
  </r>
  <r>
    <n v="19"/>
    <x v="1"/>
    <n v="2.6"/>
  </r>
  <r>
    <n v="19"/>
    <x v="1"/>
    <n v="3"/>
  </r>
  <r>
    <n v="17"/>
    <x v="2"/>
    <n v="2.9"/>
  </r>
  <r>
    <n v="19"/>
    <x v="0"/>
    <n v="3.8"/>
  </r>
  <r>
    <n v="21"/>
    <x v="0"/>
    <n v="3.7"/>
  </r>
  <r>
    <n v="23"/>
    <x v="1"/>
    <n v="3.5"/>
  </r>
  <r>
    <n v="22"/>
    <x v="1"/>
    <n v="4.2"/>
  </r>
  <r>
    <n v="19"/>
    <x v="0"/>
    <n v="5.3"/>
  </r>
  <r>
    <n v="17"/>
    <x v="0"/>
    <n v="4.9000000000000004"/>
  </r>
  <r>
    <n v="21"/>
    <x v="0"/>
    <n v="1.3"/>
  </r>
  <r>
    <n v="18"/>
    <x v="0"/>
    <n v="0"/>
  </r>
  <r>
    <n v="23"/>
    <x v="1"/>
    <n v="4.9000000000000004"/>
  </r>
  <r>
    <n v="23"/>
    <x v="0"/>
    <n v="1.4"/>
  </r>
  <r>
    <n v="22"/>
    <x v="1"/>
    <n v="3.2"/>
  </r>
  <r>
    <n v="23"/>
    <x v="1"/>
    <n v="1.7"/>
  </r>
  <r>
    <n v="19"/>
    <x v="1"/>
    <n v="0.8"/>
  </r>
  <r>
    <n v="17"/>
    <x v="0"/>
    <n v="4.3"/>
  </r>
  <r>
    <n v="23"/>
    <x v="1"/>
    <n v="4.5999999999999996"/>
  </r>
  <r>
    <n v="23"/>
    <x v="1"/>
    <n v="2.6"/>
  </r>
  <r>
    <n v="18"/>
    <x v="0"/>
    <n v="0"/>
  </r>
  <r>
    <n v="18"/>
    <x v="1"/>
    <n v="2.7"/>
  </r>
  <r>
    <n v="20"/>
    <x v="0"/>
    <n v="4.0999999999999996"/>
  </r>
  <r>
    <n v="21"/>
    <x v="1"/>
    <n v="1.3"/>
  </r>
  <r>
    <n v="19"/>
    <x v="0"/>
    <n v="3.8"/>
  </r>
  <r>
    <n v="23"/>
    <x v="0"/>
    <n v="3.5"/>
  </r>
  <r>
    <n v="24"/>
    <x v="1"/>
    <n v="4.4000000000000004"/>
  </r>
  <r>
    <n v="23"/>
    <x v="1"/>
    <n v="3.7"/>
  </r>
  <r>
    <n v="17"/>
    <x v="1"/>
    <n v="2"/>
  </r>
  <r>
    <n v="20"/>
    <x v="1"/>
    <n v="5.3"/>
  </r>
  <r>
    <n v="21"/>
    <x v="2"/>
    <n v="3.3"/>
  </r>
  <r>
    <n v="24"/>
    <x v="1"/>
    <n v="3.5"/>
  </r>
  <r>
    <n v="20"/>
    <x v="0"/>
    <n v="2.1"/>
  </r>
  <r>
    <n v="22"/>
    <x v="1"/>
    <n v="2.8"/>
  </r>
  <r>
    <n v="21"/>
    <x v="0"/>
    <n v="2.2000000000000002"/>
  </r>
  <r>
    <n v="23"/>
    <x v="0"/>
    <n v="3.2"/>
  </r>
  <r>
    <n v="23"/>
    <x v="0"/>
    <n v="6.1"/>
  </r>
  <r>
    <n v="21"/>
    <x v="1"/>
    <n v="1.4"/>
  </r>
  <r>
    <n v="23"/>
    <x v="1"/>
    <n v="1.1000000000000001"/>
  </r>
  <r>
    <n v="19"/>
    <x v="1"/>
    <n v="5.7"/>
  </r>
  <r>
    <n v="21"/>
    <x v="0"/>
    <n v="3.2"/>
  </r>
  <r>
    <n v="20"/>
    <x v="0"/>
    <n v="2.5"/>
  </r>
  <r>
    <n v="21"/>
    <x v="2"/>
    <n v="5.0999999999999996"/>
  </r>
  <r>
    <n v="24"/>
    <x v="1"/>
    <n v="2.6"/>
  </r>
  <r>
    <n v="23"/>
    <x v="0"/>
    <n v="6.2"/>
  </r>
  <r>
    <n v="19"/>
    <x v="0"/>
    <n v="4.5"/>
  </r>
  <r>
    <n v="19"/>
    <x v="1"/>
    <n v="2.8"/>
  </r>
  <r>
    <n v="22"/>
    <x v="1"/>
    <n v="6.7"/>
  </r>
  <r>
    <n v="20"/>
    <x v="0"/>
    <n v="2.6"/>
  </r>
  <r>
    <n v="18"/>
    <x v="0"/>
    <n v="4.5999999999999996"/>
  </r>
  <r>
    <n v="18"/>
    <x v="0"/>
    <n v="3.9"/>
  </r>
  <r>
    <n v="21"/>
    <x v="1"/>
    <n v="5.5"/>
  </r>
  <r>
    <n v="22"/>
    <x v="0"/>
    <n v="5.8"/>
  </r>
  <r>
    <n v="17"/>
    <x v="1"/>
    <n v="3.5"/>
  </r>
  <r>
    <n v="21"/>
    <x v="1"/>
    <n v="2.4"/>
  </r>
  <r>
    <n v="22"/>
    <x v="1"/>
    <n v="4.2"/>
  </r>
  <r>
    <n v="20"/>
    <x v="0"/>
    <n v="2.5"/>
  </r>
  <r>
    <n v="20"/>
    <x v="0"/>
    <n v="6.5"/>
  </r>
  <r>
    <n v="20"/>
    <x v="0"/>
    <n v="3.7"/>
  </r>
  <r>
    <n v="20"/>
    <x v="1"/>
    <n v="3"/>
  </r>
  <r>
    <n v="20"/>
    <x v="0"/>
    <n v="3.8"/>
  </r>
  <r>
    <n v="22"/>
    <x v="1"/>
    <n v="1.5"/>
  </r>
  <r>
    <n v="22"/>
    <x v="0"/>
    <n v="2"/>
  </r>
  <r>
    <n v="19"/>
    <x v="1"/>
    <n v="5.3"/>
  </r>
  <r>
    <n v="24"/>
    <x v="1"/>
    <n v="2.5"/>
  </r>
  <r>
    <n v="18"/>
    <x v="1"/>
    <n v="1.9"/>
  </r>
  <r>
    <n v="23"/>
    <x v="1"/>
    <n v="4.3"/>
  </r>
  <r>
    <n v="20"/>
    <x v="0"/>
    <n v="5.3"/>
  </r>
  <r>
    <n v="17"/>
    <x v="0"/>
    <n v="4.5999999999999996"/>
  </r>
  <r>
    <n v="23"/>
    <x v="1"/>
    <n v="5"/>
  </r>
  <r>
    <n v="22"/>
    <x v="0"/>
    <n v="2.4"/>
  </r>
  <r>
    <n v="17"/>
    <x v="1"/>
    <n v="1.4"/>
  </r>
  <r>
    <n v="17"/>
    <x v="0"/>
    <n v="5.8"/>
  </r>
  <r>
    <n v="17"/>
    <x v="0"/>
    <n v="3"/>
  </r>
  <r>
    <n v="19"/>
    <x v="0"/>
    <n v="3.1"/>
  </r>
  <r>
    <n v="22"/>
    <x v="1"/>
    <n v="5.5"/>
  </r>
  <r>
    <n v="17"/>
    <x v="0"/>
    <n v="4.3"/>
  </r>
  <r>
    <n v="20"/>
    <x v="0"/>
    <n v="4.2"/>
  </r>
  <r>
    <n v="21"/>
    <x v="1"/>
    <n v="6.7"/>
  </r>
  <r>
    <n v="17"/>
    <x v="1"/>
    <n v="2.5"/>
  </r>
  <r>
    <n v="19"/>
    <x v="0"/>
    <n v="4.9000000000000004"/>
  </r>
  <r>
    <n v="23"/>
    <x v="0"/>
    <n v="3.6"/>
  </r>
  <r>
    <n v="22"/>
    <x v="0"/>
    <n v="3.9"/>
  </r>
  <r>
    <n v="24"/>
    <x v="0"/>
    <n v="5.8"/>
  </r>
  <r>
    <n v="19"/>
    <x v="0"/>
    <n v="4.3"/>
  </r>
  <r>
    <n v="17"/>
    <x v="1"/>
    <n v="4.3"/>
  </r>
  <r>
    <n v="22"/>
    <x v="1"/>
    <n v="5.0999999999999996"/>
  </r>
  <r>
    <n v="21"/>
    <x v="1"/>
    <n v="3"/>
  </r>
  <r>
    <n v="17"/>
    <x v="0"/>
    <n v="2.2000000000000002"/>
  </r>
  <r>
    <n v="19"/>
    <x v="1"/>
    <n v="1.9"/>
  </r>
  <r>
    <n v="18"/>
    <x v="0"/>
    <n v="0.6"/>
  </r>
  <r>
    <n v="20"/>
    <x v="0"/>
    <n v="6.6"/>
  </r>
  <r>
    <n v="24"/>
    <x v="0"/>
    <n v="1.8"/>
  </r>
  <r>
    <n v="23"/>
    <x v="1"/>
    <n v="3.2"/>
  </r>
  <r>
    <n v="19"/>
    <x v="0"/>
    <n v="3.1"/>
  </r>
  <r>
    <n v="22"/>
    <x v="1"/>
    <n v="4"/>
  </r>
  <r>
    <n v="24"/>
    <x v="0"/>
    <n v="4.7"/>
  </r>
  <r>
    <n v="24"/>
    <x v="1"/>
    <n v="4.8"/>
  </r>
  <r>
    <n v="24"/>
    <x v="1"/>
    <n v="2.6"/>
  </r>
  <r>
    <n v="17"/>
    <x v="0"/>
    <n v="3.2"/>
  </r>
  <r>
    <n v="20"/>
    <x v="1"/>
    <n v="3.9"/>
  </r>
  <r>
    <n v="17"/>
    <x v="1"/>
    <n v="3.1"/>
  </r>
  <r>
    <n v="22"/>
    <x v="0"/>
    <n v="5.9"/>
  </r>
  <r>
    <n v="17"/>
    <x v="0"/>
    <n v="4.2"/>
  </r>
  <r>
    <n v="18"/>
    <x v="0"/>
    <n v="4.5999999999999996"/>
  </r>
  <r>
    <n v="20"/>
    <x v="0"/>
    <n v="4.5"/>
  </r>
  <r>
    <n v="20"/>
    <x v="0"/>
    <n v="5.3"/>
  </r>
  <r>
    <n v="22"/>
    <x v="1"/>
    <n v="3.8"/>
  </r>
  <r>
    <n v="23"/>
    <x v="1"/>
    <n v="1.6"/>
  </r>
  <r>
    <n v="18"/>
    <x v="1"/>
    <n v="4.0999999999999996"/>
  </r>
  <r>
    <n v="19"/>
    <x v="0"/>
    <n v="2.5"/>
  </r>
  <r>
    <n v="17"/>
    <x v="0"/>
    <n v="2.7"/>
  </r>
  <r>
    <n v="21"/>
    <x v="1"/>
    <n v="4.4000000000000004"/>
  </r>
  <r>
    <n v="17"/>
    <x v="1"/>
    <n v="5.4"/>
  </r>
  <r>
    <n v="24"/>
    <x v="0"/>
    <n v="3.5"/>
  </r>
  <r>
    <n v="17"/>
    <x v="1"/>
    <n v="4"/>
  </r>
  <r>
    <n v="19"/>
    <x v="0"/>
    <n v="6.1"/>
  </r>
  <r>
    <n v="17"/>
    <x v="0"/>
    <n v="3.9"/>
  </r>
  <r>
    <n v="18"/>
    <x v="0"/>
    <n v="7.4"/>
  </r>
  <r>
    <n v="18"/>
    <x v="1"/>
    <n v="4.3"/>
  </r>
  <r>
    <n v="20"/>
    <x v="0"/>
    <n v="0.9"/>
  </r>
  <r>
    <n v="22"/>
    <x v="0"/>
    <n v="4.5999999999999996"/>
  </r>
  <r>
    <n v="23"/>
    <x v="0"/>
    <n v="4.0999999999999996"/>
  </r>
  <r>
    <n v="21"/>
    <x v="0"/>
    <n v="5.4"/>
  </r>
  <r>
    <n v="24"/>
    <x v="0"/>
    <n v="4.5"/>
  </r>
  <r>
    <n v="17"/>
    <x v="0"/>
    <n v="3.3"/>
  </r>
  <r>
    <n v="17"/>
    <x v="1"/>
    <n v="1.7"/>
  </r>
  <r>
    <n v="19"/>
    <x v="0"/>
    <n v="3.2"/>
  </r>
  <r>
    <n v="22"/>
    <x v="0"/>
    <n v="2.2000000000000002"/>
  </r>
  <r>
    <n v="18"/>
    <x v="1"/>
    <n v="2.6"/>
  </r>
  <r>
    <n v="21"/>
    <x v="0"/>
    <n v="4.4000000000000004"/>
  </r>
  <r>
    <n v="20"/>
    <x v="0"/>
    <n v="6"/>
  </r>
  <r>
    <n v="18"/>
    <x v="0"/>
    <n v="4.0999999999999996"/>
  </r>
  <r>
    <n v="24"/>
    <x v="1"/>
    <n v="1.7"/>
  </r>
  <r>
    <n v="22"/>
    <x v="1"/>
    <n v="4.2"/>
  </r>
  <r>
    <n v="24"/>
    <x v="2"/>
    <n v="5.3"/>
  </r>
  <r>
    <n v="23"/>
    <x v="0"/>
    <n v="2.6"/>
  </r>
  <r>
    <n v="20"/>
    <x v="1"/>
    <n v="3.3"/>
  </r>
  <r>
    <n v="23"/>
    <x v="0"/>
    <n v="3.5"/>
  </r>
  <r>
    <n v="19"/>
    <x v="0"/>
    <n v="2.2999999999999998"/>
  </r>
  <r>
    <n v="24"/>
    <x v="0"/>
    <n v="4.5"/>
  </r>
  <r>
    <n v="19"/>
    <x v="0"/>
    <n v="3.3"/>
  </r>
  <r>
    <n v="17"/>
    <x v="1"/>
    <n v="4.0999999999999996"/>
  </r>
  <r>
    <n v="23"/>
    <x v="1"/>
    <n v="2.2000000000000002"/>
  </r>
  <r>
    <n v="22"/>
    <x v="1"/>
    <n v="2.8"/>
  </r>
  <r>
    <n v="24"/>
    <x v="0"/>
    <n v="4.5999999999999996"/>
  </r>
  <r>
    <n v="21"/>
    <x v="1"/>
    <n v="2.9"/>
  </r>
  <r>
    <n v="20"/>
    <x v="1"/>
    <n v="6.1"/>
  </r>
  <r>
    <n v="18"/>
    <x v="1"/>
    <n v="2.9"/>
  </r>
  <r>
    <n v="22"/>
    <x v="0"/>
    <n v="3.8"/>
  </r>
  <r>
    <n v="22"/>
    <x v="0"/>
    <n v="4.9000000000000004"/>
  </r>
  <r>
    <n v="19"/>
    <x v="1"/>
    <n v="1.4"/>
  </r>
  <r>
    <n v="23"/>
    <x v="1"/>
    <n v="0.9"/>
  </r>
  <r>
    <n v="24"/>
    <x v="0"/>
    <n v="1.2"/>
  </r>
  <r>
    <n v="24"/>
    <x v="1"/>
    <n v="5.4"/>
  </r>
  <r>
    <n v="17"/>
    <x v="1"/>
    <n v="2.7"/>
  </r>
  <r>
    <n v="17"/>
    <x v="1"/>
    <n v="7.3"/>
  </r>
  <r>
    <n v="20"/>
    <x v="1"/>
    <n v="2.7"/>
  </r>
  <r>
    <n v="19"/>
    <x v="1"/>
    <n v="3.8"/>
  </r>
  <r>
    <n v="22"/>
    <x v="0"/>
    <n v="5.8"/>
  </r>
  <r>
    <n v="24"/>
    <x v="1"/>
    <n v="6.5"/>
  </r>
  <r>
    <n v="21"/>
    <x v="0"/>
    <n v="6.6"/>
  </r>
  <r>
    <n v="19"/>
    <x v="1"/>
    <n v="5.3"/>
  </r>
  <r>
    <n v="20"/>
    <x v="0"/>
    <n v="5"/>
  </r>
  <r>
    <n v="20"/>
    <x v="0"/>
    <n v="4.4000000000000004"/>
  </r>
  <r>
    <n v="19"/>
    <x v="1"/>
    <n v="4.7"/>
  </r>
  <r>
    <n v="20"/>
    <x v="0"/>
    <n v="2.7"/>
  </r>
  <r>
    <n v="19"/>
    <x v="1"/>
    <n v="2.2999999999999998"/>
  </r>
  <r>
    <n v="18"/>
    <x v="2"/>
    <n v="3.5"/>
  </r>
  <r>
    <n v="19"/>
    <x v="1"/>
    <n v="3.2"/>
  </r>
  <r>
    <n v="23"/>
    <x v="1"/>
    <n v="2.8"/>
  </r>
  <r>
    <n v="19"/>
    <x v="1"/>
    <n v="4.5"/>
  </r>
  <r>
    <n v="20"/>
    <x v="2"/>
    <n v="4.9000000000000004"/>
  </r>
  <r>
    <n v="24"/>
    <x v="0"/>
    <n v="3.6"/>
  </r>
  <r>
    <n v="23"/>
    <x v="0"/>
    <n v="5.7"/>
  </r>
  <r>
    <n v="20"/>
    <x v="1"/>
    <n v="1.8"/>
  </r>
  <r>
    <n v="17"/>
    <x v="0"/>
    <n v="3.2"/>
  </r>
  <r>
    <n v="17"/>
    <x v="1"/>
    <n v="2.4"/>
  </r>
  <r>
    <n v="24"/>
    <x v="0"/>
    <n v="0.7"/>
  </r>
  <r>
    <n v="24"/>
    <x v="1"/>
    <n v="3.4"/>
  </r>
  <r>
    <n v="23"/>
    <x v="1"/>
    <n v="3.3"/>
  </r>
  <r>
    <n v="18"/>
    <x v="1"/>
    <n v="5.8"/>
  </r>
  <r>
    <n v="24"/>
    <x v="1"/>
    <n v="4.4000000000000004"/>
  </r>
  <r>
    <n v="17"/>
    <x v="0"/>
    <n v="2"/>
  </r>
  <r>
    <n v="19"/>
    <x v="1"/>
    <n v="6.3"/>
  </r>
  <r>
    <n v="20"/>
    <x v="0"/>
    <n v="5.3"/>
  </r>
  <r>
    <n v="17"/>
    <x v="1"/>
    <n v="4.4000000000000004"/>
  </r>
  <r>
    <n v="17"/>
    <x v="0"/>
    <n v="3.2"/>
  </r>
  <r>
    <n v="18"/>
    <x v="1"/>
    <n v="2.1"/>
  </r>
  <r>
    <n v="23"/>
    <x v="1"/>
    <n v="2.9"/>
  </r>
  <r>
    <n v="23"/>
    <x v="0"/>
    <n v="5.0999999999999996"/>
  </r>
  <r>
    <n v="22"/>
    <x v="1"/>
    <n v="6.3"/>
  </r>
  <r>
    <n v="18"/>
    <x v="1"/>
    <n v="5.8"/>
  </r>
  <r>
    <n v="19"/>
    <x v="0"/>
    <n v="2.8"/>
  </r>
  <r>
    <n v="23"/>
    <x v="0"/>
    <n v="1.8"/>
  </r>
  <r>
    <n v="20"/>
    <x v="1"/>
    <n v="3.7"/>
  </r>
  <r>
    <n v="24"/>
    <x v="1"/>
    <n v="0.8"/>
  </r>
  <r>
    <n v="18"/>
    <x v="0"/>
    <n v="4"/>
  </r>
  <r>
    <n v="24"/>
    <x v="1"/>
    <n v="3.3"/>
  </r>
  <r>
    <n v="17"/>
    <x v="1"/>
    <n v="2.8"/>
  </r>
  <r>
    <n v="20"/>
    <x v="1"/>
    <n v="1.1000000000000001"/>
  </r>
  <r>
    <n v="20"/>
    <x v="0"/>
    <n v="4.3"/>
  </r>
  <r>
    <n v="17"/>
    <x v="0"/>
    <n v="2.7"/>
  </r>
  <r>
    <n v="18"/>
    <x v="1"/>
    <n v="1.7"/>
  </r>
  <r>
    <n v="17"/>
    <x v="1"/>
    <n v="0"/>
  </r>
  <r>
    <n v="24"/>
    <x v="1"/>
    <n v="3.5"/>
  </r>
  <r>
    <n v="22"/>
    <x v="0"/>
    <n v="6.2"/>
  </r>
  <r>
    <n v="20"/>
    <x v="1"/>
    <n v="6"/>
  </r>
  <r>
    <n v="21"/>
    <x v="1"/>
    <n v="2.8"/>
  </r>
  <r>
    <n v="21"/>
    <x v="0"/>
    <n v="2.6"/>
  </r>
  <r>
    <n v="24"/>
    <x v="1"/>
    <n v="4.2"/>
  </r>
  <r>
    <n v="19"/>
    <x v="0"/>
    <n v="2"/>
  </r>
  <r>
    <n v="23"/>
    <x v="1"/>
    <n v="4"/>
  </r>
  <r>
    <n v="17"/>
    <x v="1"/>
    <n v="4.5999999999999996"/>
  </r>
  <r>
    <n v="17"/>
    <x v="1"/>
    <n v="5.3"/>
  </r>
  <r>
    <n v="19"/>
    <x v="0"/>
    <n v="3.3"/>
  </r>
  <r>
    <n v="19"/>
    <x v="0"/>
    <n v="3.2"/>
  </r>
  <r>
    <n v="24"/>
    <x v="0"/>
    <n v="2.2000000000000002"/>
  </r>
  <r>
    <n v="24"/>
    <x v="1"/>
    <n v="2.2999999999999998"/>
  </r>
  <r>
    <n v="19"/>
    <x v="0"/>
    <n v="3.2"/>
  </r>
  <r>
    <n v="20"/>
    <x v="1"/>
    <n v="4.0999999999999996"/>
  </r>
  <r>
    <n v="24"/>
    <x v="1"/>
    <n v="4.9000000000000004"/>
  </r>
  <r>
    <n v="22"/>
    <x v="0"/>
    <n v="2.2999999999999998"/>
  </r>
  <r>
    <n v="24"/>
    <x v="1"/>
    <n v="5.7"/>
  </r>
  <r>
    <n v="17"/>
    <x v="1"/>
    <n v="3.1"/>
  </r>
  <r>
    <n v="24"/>
    <x v="1"/>
    <n v="3.5"/>
  </r>
  <r>
    <n v="20"/>
    <x v="1"/>
    <n v="2.4"/>
  </r>
  <r>
    <n v="19"/>
    <x v="1"/>
    <n v="0"/>
  </r>
  <r>
    <n v="17"/>
    <x v="0"/>
    <n v="4.8"/>
  </r>
  <r>
    <n v="24"/>
    <x v="1"/>
    <n v="4.5999999999999996"/>
  </r>
  <r>
    <n v="20"/>
    <x v="0"/>
    <n v="3.1"/>
  </r>
  <r>
    <n v="22"/>
    <x v="0"/>
    <n v="3.6"/>
  </r>
  <r>
    <n v="24"/>
    <x v="1"/>
    <n v="4.3"/>
  </r>
  <r>
    <n v="20"/>
    <x v="1"/>
    <n v="1.2"/>
  </r>
  <r>
    <n v="22"/>
    <x v="1"/>
    <n v="2.7"/>
  </r>
  <r>
    <n v="19"/>
    <x v="0"/>
    <n v="4.7"/>
  </r>
  <r>
    <n v="24"/>
    <x v="1"/>
    <n v="1.6"/>
  </r>
  <r>
    <n v="22"/>
    <x v="0"/>
    <n v="3.9"/>
  </r>
  <r>
    <n v="17"/>
    <x v="1"/>
    <n v="1.5"/>
  </r>
  <r>
    <n v="19"/>
    <x v="0"/>
    <n v="4.2"/>
  </r>
  <r>
    <n v="17"/>
    <x v="1"/>
    <n v="3.4"/>
  </r>
  <r>
    <n v="21"/>
    <x v="1"/>
    <n v="1.1000000000000001"/>
  </r>
  <r>
    <n v="18"/>
    <x v="0"/>
    <n v="5.2"/>
  </r>
  <r>
    <n v="24"/>
    <x v="0"/>
    <n v="2.4"/>
  </r>
  <r>
    <n v="22"/>
    <x v="1"/>
    <n v="2.2999999999999998"/>
  </r>
  <r>
    <n v="18"/>
    <x v="0"/>
    <n v="3.8"/>
  </r>
  <r>
    <n v="18"/>
    <x v="0"/>
    <n v="5.2"/>
  </r>
  <r>
    <n v="22"/>
    <x v="0"/>
    <n v="2"/>
  </r>
  <r>
    <n v="19"/>
    <x v="0"/>
    <n v="3.6"/>
  </r>
  <r>
    <n v="24"/>
    <x v="1"/>
    <n v="4.0999999999999996"/>
  </r>
  <r>
    <n v="21"/>
    <x v="1"/>
    <n v="4.5"/>
  </r>
  <r>
    <n v="17"/>
    <x v="1"/>
    <n v="3.8"/>
  </r>
  <r>
    <n v="20"/>
    <x v="0"/>
    <n v="2.9"/>
  </r>
  <r>
    <n v="17"/>
    <x v="0"/>
    <n v="2.2999999999999998"/>
  </r>
  <r>
    <n v="20"/>
    <x v="1"/>
    <n v="3.6"/>
  </r>
  <r>
    <n v="17"/>
    <x v="1"/>
    <n v="1.9"/>
  </r>
  <r>
    <n v="22"/>
    <x v="0"/>
    <n v="0"/>
  </r>
  <r>
    <n v="21"/>
    <x v="2"/>
    <n v="4.2"/>
  </r>
  <r>
    <n v="24"/>
    <x v="0"/>
    <n v="4.9000000000000004"/>
  </r>
  <r>
    <n v="20"/>
    <x v="1"/>
    <n v="0"/>
  </r>
  <r>
    <n v="24"/>
    <x v="1"/>
    <n v="2"/>
  </r>
  <r>
    <n v="24"/>
    <x v="1"/>
    <n v="4.4000000000000004"/>
  </r>
  <r>
    <n v="24"/>
    <x v="0"/>
    <n v="6.6"/>
  </r>
  <r>
    <n v="23"/>
    <x v="1"/>
    <n v="3.5"/>
  </r>
  <r>
    <n v="19"/>
    <x v="0"/>
    <n v="2.4"/>
  </r>
  <r>
    <n v="17"/>
    <x v="1"/>
    <n v="3.2"/>
  </r>
  <r>
    <n v="24"/>
    <x v="0"/>
    <n v="5.6"/>
  </r>
  <r>
    <n v="17"/>
    <x v="0"/>
    <n v="2.5"/>
  </r>
  <r>
    <n v="24"/>
    <x v="0"/>
    <n v="2.2999999999999998"/>
  </r>
  <r>
    <n v="20"/>
    <x v="1"/>
    <n v="2.8"/>
  </r>
  <r>
    <n v="19"/>
    <x v="1"/>
    <n v="2.1"/>
  </r>
  <r>
    <n v="19"/>
    <x v="1"/>
    <n v="3.7"/>
  </r>
  <r>
    <n v="22"/>
    <x v="0"/>
    <n v="5.9"/>
  </r>
  <r>
    <n v="23"/>
    <x v="0"/>
    <n v="4"/>
  </r>
  <r>
    <n v="22"/>
    <x v="0"/>
    <n v="3.1"/>
  </r>
  <r>
    <n v="22"/>
    <x v="0"/>
    <n v="3.1"/>
  </r>
  <r>
    <n v="22"/>
    <x v="0"/>
    <n v="1.2"/>
  </r>
  <r>
    <n v="22"/>
    <x v="1"/>
    <n v="4.8"/>
  </r>
  <r>
    <n v="22"/>
    <x v="0"/>
    <n v="3.4"/>
  </r>
  <r>
    <n v="21"/>
    <x v="1"/>
    <n v="3.2"/>
  </r>
  <r>
    <n v="19"/>
    <x v="1"/>
    <n v="8.3000000000000007"/>
  </r>
  <r>
    <n v="22"/>
    <x v="0"/>
    <n v="3.9"/>
  </r>
  <r>
    <n v="24"/>
    <x v="1"/>
    <n v="2.4"/>
  </r>
  <r>
    <n v="19"/>
    <x v="1"/>
    <n v="2.9"/>
  </r>
  <r>
    <n v="19"/>
    <x v="0"/>
    <n v="5.2"/>
  </r>
  <r>
    <n v="18"/>
    <x v="1"/>
    <n v="3.7"/>
  </r>
  <r>
    <n v="21"/>
    <x v="0"/>
    <n v="1.3"/>
  </r>
  <r>
    <n v="22"/>
    <x v="1"/>
    <n v="4.9000000000000004"/>
  </r>
  <r>
    <n v="17"/>
    <x v="1"/>
    <n v="2.5"/>
  </r>
  <r>
    <n v="20"/>
    <x v="1"/>
    <n v="6.3"/>
  </r>
  <r>
    <n v="23"/>
    <x v="1"/>
    <n v="5.0999999999999996"/>
  </r>
  <r>
    <n v="24"/>
    <x v="0"/>
    <n v="2.8"/>
  </r>
  <r>
    <n v="17"/>
    <x v="1"/>
    <n v="5.4"/>
  </r>
  <r>
    <n v="21"/>
    <x v="0"/>
    <n v="3.6"/>
  </r>
  <r>
    <n v="20"/>
    <x v="1"/>
    <n v="4.8"/>
  </r>
  <r>
    <n v="21"/>
    <x v="0"/>
    <n v="4.2"/>
  </r>
  <r>
    <n v="24"/>
    <x v="0"/>
    <n v="2.2000000000000002"/>
  </r>
  <r>
    <n v="19"/>
    <x v="0"/>
    <n v="2.5"/>
  </r>
  <r>
    <n v="20"/>
    <x v="1"/>
    <n v="5"/>
  </r>
  <r>
    <n v="19"/>
    <x v="1"/>
    <n v="3"/>
  </r>
  <r>
    <n v="24"/>
    <x v="1"/>
    <n v="2.9"/>
  </r>
  <r>
    <n v="17"/>
    <x v="0"/>
    <n v="2.1"/>
  </r>
  <r>
    <n v="24"/>
    <x v="1"/>
    <n v="4.0999999999999996"/>
  </r>
  <r>
    <n v="17"/>
    <x v="0"/>
    <n v="6.6"/>
  </r>
  <r>
    <n v="20"/>
    <x v="0"/>
    <n v="1.9"/>
  </r>
  <r>
    <n v="20"/>
    <x v="1"/>
    <n v="3.5"/>
  </r>
  <r>
    <n v="22"/>
    <x v="0"/>
    <n v="5.6"/>
  </r>
  <r>
    <n v="21"/>
    <x v="1"/>
    <n v="3.4"/>
  </r>
  <r>
    <n v="22"/>
    <x v="1"/>
    <n v="4.2"/>
  </r>
  <r>
    <n v="21"/>
    <x v="0"/>
    <n v="1.9"/>
  </r>
  <r>
    <n v="22"/>
    <x v="0"/>
    <n v="4.0999999999999996"/>
  </r>
  <r>
    <n v="19"/>
    <x v="0"/>
    <n v="3.2"/>
  </r>
  <r>
    <n v="20"/>
    <x v="1"/>
    <n v="5"/>
  </r>
  <r>
    <n v="17"/>
    <x v="1"/>
    <n v="5.3"/>
  </r>
  <r>
    <n v="21"/>
    <x v="0"/>
    <n v="7.4"/>
  </r>
  <r>
    <n v="24"/>
    <x v="0"/>
    <n v="4.4000000000000004"/>
  </r>
  <r>
    <n v="21"/>
    <x v="0"/>
    <n v="4"/>
  </r>
  <r>
    <n v="17"/>
    <x v="1"/>
    <n v="3.8"/>
  </r>
  <r>
    <n v="22"/>
    <x v="0"/>
    <n v="3"/>
  </r>
  <r>
    <n v="21"/>
    <x v="1"/>
    <n v="4"/>
  </r>
  <r>
    <n v="23"/>
    <x v="1"/>
    <n v="3.1"/>
  </r>
  <r>
    <n v="19"/>
    <x v="0"/>
    <n v="3.8"/>
  </r>
  <r>
    <n v="20"/>
    <x v="1"/>
    <n v="5.5"/>
  </r>
  <r>
    <n v="17"/>
    <x v="0"/>
    <n v="2"/>
  </r>
  <r>
    <n v="20"/>
    <x v="1"/>
    <n v="5.2"/>
  </r>
  <r>
    <n v="23"/>
    <x v="1"/>
    <n v="5.5"/>
  </r>
  <r>
    <n v="21"/>
    <x v="0"/>
    <n v="3.3"/>
  </r>
  <r>
    <n v="21"/>
    <x v="0"/>
    <n v="0.3"/>
  </r>
  <r>
    <n v="24"/>
    <x v="0"/>
    <n v="2.6"/>
  </r>
  <r>
    <n v="23"/>
    <x v="0"/>
    <n v="5.4"/>
  </r>
  <r>
    <n v="17"/>
    <x v="0"/>
    <n v="3.5"/>
  </r>
  <r>
    <n v="24"/>
    <x v="0"/>
    <n v="2"/>
  </r>
  <r>
    <n v="19"/>
    <x v="0"/>
    <n v="2.7"/>
  </r>
  <r>
    <n v="24"/>
    <x v="1"/>
    <n v="4.8"/>
  </r>
  <r>
    <n v="18"/>
    <x v="0"/>
    <n v="4.3"/>
  </r>
  <r>
    <n v="17"/>
    <x v="1"/>
    <n v="3.1"/>
  </r>
  <r>
    <n v="18"/>
    <x v="2"/>
    <n v="2.9"/>
  </r>
  <r>
    <n v="23"/>
    <x v="0"/>
    <n v="2.9"/>
  </r>
  <r>
    <n v="22"/>
    <x v="1"/>
    <n v="2.1"/>
  </r>
  <r>
    <n v="18"/>
    <x v="0"/>
    <n v="5.9"/>
  </r>
  <r>
    <n v="19"/>
    <x v="0"/>
    <n v="3"/>
  </r>
  <r>
    <n v="24"/>
    <x v="1"/>
    <n v="5.3"/>
  </r>
  <r>
    <n v="22"/>
    <x v="0"/>
    <n v="5.8"/>
  </r>
  <r>
    <n v="24"/>
    <x v="0"/>
    <n v="5"/>
  </r>
  <r>
    <n v="18"/>
    <x v="1"/>
    <n v="2.9"/>
  </r>
  <r>
    <n v="24"/>
    <x v="0"/>
    <n v="4.0999999999999996"/>
  </r>
  <r>
    <n v="23"/>
    <x v="1"/>
    <n v="3.5"/>
  </r>
  <r>
    <n v="22"/>
    <x v="0"/>
    <n v="2.1"/>
  </r>
  <r>
    <n v="23"/>
    <x v="2"/>
    <n v="4"/>
  </r>
  <r>
    <n v="18"/>
    <x v="0"/>
    <n v="1.7"/>
  </r>
  <r>
    <n v="23"/>
    <x v="1"/>
    <n v="5.3"/>
  </r>
  <r>
    <n v="19"/>
    <x v="0"/>
    <n v="2.8"/>
  </r>
  <r>
    <n v="18"/>
    <x v="0"/>
    <n v="3.8"/>
  </r>
  <r>
    <n v="18"/>
    <x v="1"/>
    <n v="3.9"/>
  </r>
  <r>
    <n v="18"/>
    <x v="0"/>
    <n v="3.1"/>
  </r>
  <r>
    <n v="17"/>
    <x v="1"/>
    <n v="4.4000000000000004"/>
  </r>
  <r>
    <n v="24"/>
    <x v="0"/>
    <n v="2.8"/>
  </r>
  <r>
    <n v="17"/>
    <x v="1"/>
    <n v="4.8"/>
  </r>
  <r>
    <n v="17"/>
    <x v="1"/>
    <n v="1.5"/>
  </r>
  <r>
    <n v="19"/>
    <x v="1"/>
    <n v="3.7"/>
  </r>
  <r>
    <n v="22"/>
    <x v="0"/>
    <n v="6.4"/>
  </r>
  <r>
    <n v="24"/>
    <x v="1"/>
    <n v="2"/>
  </r>
  <r>
    <n v="23"/>
    <x v="0"/>
    <n v="2.5"/>
  </r>
  <r>
    <n v="21"/>
    <x v="1"/>
    <n v="4.3"/>
  </r>
  <r>
    <n v="18"/>
    <x v="1"/>
    <n v="3.8"/>
  </r>
  <r>
    <n v="23"/>
    <x v="0"/>
    <n v="4"/>
  </r>
  <r>
    <n v="18"/>
    <x v="0"/>
    <n v="4.2"/>
  </r>
  <r>
    <n v="19"/>
    <x v="1"/>
    <n v="4.5"/>
  </r>
  <r>
    <n v="18"/>
    <x v="0"/>
    <n v="5.2"/>
  </r>
  <r>
    <n v="17"/>
    <x v="0"/>
    <n v="4.0999999999999996"/>
  </r>
  <r>
    <n v="24"/>
    <x v="0"/>
    <n v="3.1"/>
  </r>
  <r>
    <n v="21"/>
    <x v="1"/>
    <n v="4.5"/>
  </r>
  <r>
    <n v="20"/>
    <x v="1"/>
    <n v="6.3"/>
  </r>
  <r>
    <n v="18"/>
    <x v="0"/>
    <n v="3.3"/>
  </r>
  <r>
    <n v="23"/>
    <x v="1"/>
    <n v="2"/>
  </r>
  <r>
    <n v="17"/>
    <x v="0"/>
    <n v="5.2"/>
  </r>
  <r>
    <n v="20"/>
    <x v="0"/>
    <n v="3.3"/>
  </r>
  <r>
    <n v="21"/>
    <x v="0"/>
    <n v="0.2"/>
  </r>
  <r>
    <n v="20"/>
    <x v="0"/>
    <n v="4.8"/>
  </r>
  <r>
    <n v="17"/>
    <x v="2"/>
    <n v="2.7"/>
  </r>
  <r>
    <n v="24"/>
    <x v="1"/>
    <n v="3.4"/>
  </r>
  <r>
    <n v="24"/>
    <x v="0"/>
    <n v="4"/>
  </r>
  <r>
    <n v="22"/>
    <x v="1"/>
    <n v="3.8"/>
  </r>
  <r>
    <n v="24"/>
    <x v="1"/>
    <n v="4.5999999999999996"/>
  </r>
  <r>
    <n v="22"/>
    <x v="0"/>
    <n v="2.8"/>
  </r>
  <r>
    <n v="20"/>
    <x v="0"/>
    <n v="4.3"/>
  </r>
  <r>
    <n v="19"/>
    <x v="2"/>
    <n v="3.1"/>
  </r>
  <r>
    <n v="23"/>
    <x v="0"/>
    <n v="4.5999999999999996"/>
  </r>
  <r>
    <n v="23"/>
    <x v="1"/>
    <n v="4.4000000000000004"/>
  </r>
  <r>
    <n v="20"/>
    <x v="1"/>
    <n v="2.1"/>
  </r>
  <r>
    <n v="18"/>
    <x v="0"/>
    <n v="5.0999999999999996"/>
  </r>
  <r>
    <n v="18"/>
    <x v="1"/>
    <n v="2.7"/>
  </r>
  <r>
    <n v="24"/>
    <x v="1"/>
    <n v="4.7"/>
  </r>
  <r>
    <n v="23"/>
    <x v="1"/>
    <n v="4.0999999999999996"/>
  </r>
  <r>
    <n v="23"/>
    <x v="1"/>
    <n v="6.3"/>
  </r>
  <r>
    <n v="22"/>
    <x v="1"/>
    <n v="3.2"/>
  </r>
  <r>
    <n v="19"/>
    <x v="1"/>
    <n v="3"/>
  </r>
  <r>
    <n v="17"/>
    <x v="1"/>
    <n v="3.5"/>
  </r>
  <r>
    <n v="18"/>
    <x v="1"/>
    <n v="3"/>
  </r>
  <r>
    <n v="23"/>
    <x v="2"/>
    <n v="4.7"/>
  </r>
  <r>
    <n v="22"/>
    <x v="1"/>
    <n v="1.1000000000000001"/>
  </r>
  <r>
    <n v="21"/>
    <x v="1"/>
    <n v="1.9"/>
  </r>
  <r>
    <n v="22"/>
    <x v="0"/>
    <n v="1.9"/>
  </r>
  <r>
    <n v="18"/>
    <x v="1"/>
    <n v="4.9000000000000004"/>
  </r>
  <r>
    <n v="18"/>
    <x v="0"/>
    <n v="6.1"/>
  </r>
  <r>
    <n v="22"/>
    <x v="0"/>
    <n v="3.3"/>
  </r>
  <r>
    <n v="17"/>
    <x v="1"/>
    <n v="3.2"/>
  </r>
  <r>
    <n v="20"/>
    <x v="1"/>
    <n v="3.6"/>
  </r>
  <r>
    <n v="18"/>
    <x v="0"/>
    <n v="5.2"/>
  </r>
  <r>
    <n v="22"/>
    <x v="0"/>
    <n v="2.1"/>
  </r>
  <r>
    <n v="23"/>
    <x v="1"/>
    <n v="3.9"/>
  </r>
  <r>
    <n v="22"/>
    <x v="0"/>
    <n v="5"/>
  </r>
  <r>
    <n v="19"/>
    <x v="1"/>
    <n v="4.3"/>
  </r>
  <r>
    <n v="20"/>
    <x v="2"/>
    <n v="3.8"/>
  </r>
  <r>
    <n v="21"/>
    <x v="1"/>
    <n v="5"/>
  </r>
  <r>
    <n v="17"/>
    <x v="0"/>
    <n v="0"/>
  </r>
  <r>
    <n v="24"/>
    <x v="0"/>
    <n v="4.5"/>
  </r>
  <r>
    <n v="21"/>
    <x v="0"/>
    <n v="2.5"/>
  </r>
  <r>
    <n v="20"/>
    <x v="0"/>
    <n v="0.8"/>
  </r>
  <r>
    <n v="20"/>
    <x v="1"/>
    <n v="4.3"/>
  </r>
  <r>
    <n v="20"/>
    <x v="1"/>
    <n v="5.6"/>
  </r>
  <r>
    <n v="21"/>
    <x v="1"/>
    <n v="3.3"/>
  </r>
  <r>
    <n v="23"/>
    <x v="1"/>
    <n v="4.9000000000000004"/>
  </r>
  <r>
    <n v="20"/>
    <x v="0"/>
    <n v="5.9"/>
  </r>
  <r>
    <n v="22"/>
    <x v="1"/>
    <n v="5.5"/>
  </r>
  <r>
    <n v="21"/>
    <x v="1"/>
    <n v="6"/>
  </r>
  <r>
    <n v="24"/>
    <x v="2"/>
    <n v="4.5999999999999996"/>
  </r>
  <r>
    <n v="20"/>
    <x v="0"/>
    <n v="3.6"/>
  </r>
  <r>
    <n v="22"/>
    <x v="0"/>
    <n v="1.1000000000000001"/>
  </r>
  <r>
    <n v="23"/>
    <x v="2"/>
    <n v="3.1"/>
  </r>
  <r>
    <n v="19"/>
    <x v="1"/>
    <n v="2.2000000000000002"/>
  </r>
  <r>
    <n v="23"/>
    <x v="1"/>
    <n v="6.8"/>
  </r>
  <r>
    <n v="24"/>
    <x v="0"/>
    <n v="3.2"/>
  </r>
  <r>
    <n v="20"/>
    <x v="0"/>
    <n v="3.7"/>
  </r>
  <r>
    <n v="24"/>
    <x v="1"/>
    <n v="4.3"/>
  </r>
  <r>
    <n v="21"/>
    <x v="0"/>
    <n v="3.6"/>
  </r>
  <r>
    <n v="18"/>
    <x v="1"/>
    <n v="6"/>
  </r>
  <r>
    <n v="20"/>
    <x v="1"/>
    <n v="2.6"/>
  </r>
  <r>
    <n v="18"/>
    <x v="0"/>
    <n v="3.8"/>
  </r>
  <r>
    <n v="22"/>
    <x v="0"/>
    <n v="2.4"/>
  </r>
  <r>
    <n v="19"/>
    <x v="0"/>
    <n v="1.5"/>
  </r>
  <r>
    <n v="17"/>
    <x v="1"/>
    <n v="2.6"/>
  </r>
  <r>
    <n v="24"/>
    <x v="0"/>
    <n v="3.4"/>
  </r>
  <r>
    <n v="23"/>
    <x v="1"/>
    <n v="2.9"/>
  </r>
  <r>
    <n v="19"/>
    <x v="1"/>
    <n v="2.5"/>
  </r>
  <r>
    <n v="20"/>
    <x v="0"/>
    <n v="1.4"/>
  </r>
  <r>
    <n v="18"/>
    <x v="0"/>
    <n v="3.4"/>
  </r>
  <r>
    <n v="23"/>
    <x v="0"/>
    <n v="1.2"/>
  </r>
  <r>
    <n v="18"/>
    <x v="0"/>
    <n v="4.5999999999999996"/>
  </r>
  <r>
    <n v="21"/>
    <x v="0"/>
    <n v="3.6"/>
  </r>
  <r>
    <n v="18"/>
    <x v="0"/>
    <n v="1.3"/>
  </r>
  <r>
    <n v="21"/>
    <x v="1"/>
    <n v="3"/>
  </r>
  <r>
    <n v="22"/>
    <x v="1"/>
    <n v="2.4"/>
  </r>
  <r>
    <n v="23"/>
    <x v="1"/>
    <n v="4"/>
  </r>
  <r>
    <n v="23"/>
    <x v="1"/>
    <n v="5.5"/>
  </r>
  <r>
    <n v="17"/>
    <x v="0"/>
    <n v="0.7"/>
  </r>
  <r>
    <n v="20"/>
    <x v="0"/>
    <n v="3.7"/>
  </r>
  <r>
    <n v="21"/>
    <x v="1"/>
    <n v="3.3"/>
  </r>
  <r>
    <n v="17"/>
    <x v="1"/>
    <n v="4.5"/>
  </r>
  <r>
    <n v="18"/>
    <x v="0"/>
    <n v="3.8"/>
  </r>
  <r>
    <n v="18"/>
    <x v="1"/>
    <n v="2.4"/>
  </r>
  <r>
    <n v="17"/>
    <x v="0"/>
    <n v="3"/>
  </r>
  <r>
    <n v="23"/>
    <x v="0"/>
    <n v="2.2999999999999998"/>
  </r>
  <r>
    <n v="18"/>
    <x v="0"/>
    <n v="5.0999999999999996"/>
  </r>
  <r>
    <n v="24"/>
    <x v="0"/>
    <n v="3.5"/>
  </r>
  <r>
    <n v="22"/>
    <x v="0"/>
    <n v="6.4"/>
  </r>
  <r>
    <n v="22"/>
    <x v="1"/>
    <n v="3.4"/>
  </r>
  <r>
    <n v="24"/>
    <x v="0"/>
    <n v="2.4"/>
  </r>
  <r>
    <n v="17"/>
    <x v="0"/>
    <n v="1.2"/>
  </r>
  <r>
    <n v="24"/>
    <x v="1"/>
    <n v="0.8"/>
  </r>
  <r>
    <n v="21"/>
    <x v="0"/>
    <n v="1.1000000000000001"/>
  </r>
  <r>
    <n v="21"/>
    <x v="0"/>
    <n v="3.9"/>
  </r>
  <r>
    <n v="17"/>
    <x v="0"/>
    <n v="4.3"/>
  </r>
  <r>
    <n v="24"/>
    <x v="0"/>
    <n v="1.1000000000000001"/>
  </r>
  <r>
    <n v="21"/>
    <x v="0"/>
    <n v="4.8"/>
  </r>
  <r>
    <n v="23"/>
    <x v="0"/>
    <n v="2.8"/>
  </r>
  <r>
    <n v="24"/>
    <x v="0"/>
    <n v="3.7"/>
  </r>
  <r>
    <n v="23"/>
    <x v="0"/>
    <n v="5.9"/>
  </r>
  <r>
    <n v="21"/>
    <x v="0"/>
    <n v="4.8"/>
  </r>
  <r>
    <n v="22"/>
    <x v="0"/>
    <n v="3.1"/>
  </r>
  <r>
    <n v="21"/>
    <x v="0"/>
    <n v="2.2000000000000002"/>
  </r>
  <r>
    <n v="23"/>
    <x v="1"/>
    <n v="0.3"/>
  </r>
  <r>
    <n v="19"/>
    <x v="0"/>
    <n v="2.4"/>
  </r>
  <r>
    <n v="20"/>
    <x v="0"/>
    <n v="3.2"/>
  </r>
  <r>
    <n v="18"/>
    <x v="1"/>
    <n v="2"/>
  </r>
  <r>
    <n v="24"/>
    <x v="0"/>
    <n v="3.3"/>
  </r>
  <r>
    <n v="19"/>
    <x v="1"/>
    <n v="3.6"/>
  </r>
  <r>
    <n v="21"/>
    <x v="1"/>
    <n v="3.2"/>
  </r>
  <r>
    <n v="22"/>
    <x v="0"/>
    <n v="2.5"/>
  </r>
  <r>
    <n v="17"/>
    <x v="1"/>
    <n v="3.8"/>
  </r>
  <r>
    <n v="21"/>
    <x v="0"/>
    <n v="4.2"/>
  </r>
  <r>
    <n v="22"/>
    <x v="0"/>
    <n v="1.9"/>
  </r>
  <r>
    <n v="20"/>
    <x v="0"/>
    <n v="5.6"/>
  </r>
  <r>
    <n v="21"/>
    <x v="1"/>
    <n v="3.4"/>
  </r>
  <r>
    <n v="23"/>
    <x v="1"/>
    <n v="3.5"/>
  </r>
  <r>
    <n v="17"/>
    <x v="0"/>
    <n v="4.5999999999999996"/>
  </r>
  <r>
    <n v="22"/>
    <x v="2"/>
    <n v="3.8"/>
  </r>
  <r>
    <n v="22"/>
    <x v="0"/>
    <n v="4.9000000000000004"/>
  </r>
  <r>
    <n v="22"/>
    <x v="1"/>
    <n v="3.9"/>
  </r>
  <r>
    <n v="20"/>
    <x v="0"/>
    <n v="2.6"/>
  </r>
  <r>
    <n v="21"/>
    <x v="0"/>
    <n v="4"/>
  </r>
  <r>
    <n v="20"/>
    <x v="0"/>
    <n v="1.8"/>
  </r>
  <r>
    <n v="24"/>
    <x v="1"/>
    <n v="3.7"/>
  </r>
  <r>
    <n v="18"/>
    <x v="0"/>
    <n v="3.5"/>
  </r>
  <r>
    <n v="18"/>
    <x v="0"/>
    <n v="3.2"/>
  </r>
  <r>
    <n v="24"/>
    <x v="2"/>
    <n v="3.3"/>
  </r>
  <r>
    <n v="21"/>
    <x v="1"/>
    <n v="0.7"/>
  </r>
  <r>
    <n v="23"/>
    <x v="0"/>
    <n v="2.7"/>
  </r>
  <r>
    <n v="20"/>
    <x v="0"/>
    <n v="3.6"/>
  </r>
  <r>
    <n v="17"/>
    <x v="1"/>
    <n v="3.7"/>
  </r>
  <r>
    <n v="22"/>
    <x v="0"/>
    <n v="2"/>
  </r>
  <r>
    <n v="22"/>
    <x v="0"/>
    <n v="5.4"/>
  </r>
  <r>
    <n v="21"/>
    <x v="1"/>
    <n v="2.2000000000000002"/>
  </r>
  <r>
    <n v="23"/>
    <x v="1"/>
    <n v="5"/>
  </r>
  <r>
    <n v="18"/>
    <x v="0"/>
    <n v="4.0999999999999996"/>
  </r>
  <r>
    <n v="18"/>
    <x v="1"/>
    <n v="2.5"/>
  </r>
  <r>
    <n v="22"/>
    <x v="0"/>
    <n v="6.2"/>
  </r>
  <r>
    <n v="21"/>
    <x v="1"/>
    <n v="1.7"/>
  </r>
  <r>
    <n v="20"/>
    <x v="0"/>
    <n v="4.9000000000000004"/>
  </r>
  <r>
    <n v="18"/>
    <x v="1"/>
    <n v="5"/>
  </r>
  <r>
    <n v="20"/>
    <x v="0"/>
    <n v="2.5"/>
  </r>
  <r>
    <n v="23"/>
    <x v="2"/>
    <n v="5.6"/>
  </r>
  <r>
    <n v="18"/>
    <x v="2"/>
    <n v="3.1"/>
  </r>
  <r>
    <n v="18"/>
    <x v="0"/>
    <n v="3.9"/>
  </r>
  <r>
    <n v="19"/>
    <x v="1"/>
    <n v="3.9"/>
  </r>
  <r>
    <n v="18"/>
    <x v="0"/>
    <n v="3.3"/>
  </r>
  <r>
    <n v="24"/>
    <x v="1"/>
    <n v="4.7"/>
  </r>
  <r>
    <n v="17"/>
    <x v="1"/>
    <n v="4.7"/>
  </r>
  <r>
    <n v="24"/>
    <x v="1"/>
    <n v="0.9"/>
  </r>
  <r>
    <n v="21"/>
    <x v="0"/>
    <n v="5.5"/>
  </r>
  <r>
    <n v="21"/>
    <x v="0"/>
    <n v="1"/>
  </r>
  <r>
    <n v="20"/>
    <x v="0"/>
    <n v="5"/>
  </r>
  <r>
    <n v="24"/>
    <x v="1"/>
    <n v="5.2"/>
  </r>
  <r>
    <n v="24"/>
    <x v="1"/>
    <n v="1.9"/>
  </r>
  <r>
    <n v="24"/>
    <x v="2"/>
    <n v="2.9"/>
  </r>
  <r>
    <n v="23"/>
    <x v="1"/>
    <n v="1.8"/>
  </r>
  <r>
    <n v="18"/>
    <x v="1"/>
    <n v="3.2"/>
  </r>
  <r>
    <n v="17"/>
    <x v="1"/>
    <n v="3"/>
  </r>
  <r>
    <n v="20"/>
    <x v="0"/>
    <n v="4.7"/>
  </r>
  <r>
    <n v="24"/>
    <x v="0"/>
    <n v="5.5"/>
  </r>
  <r>
    <n v="24"/>
    <x v="1"/>
    <n v="5.6"/>
  </r>
  <r>
    <n v="19"/>
    <x v="1"/>
    <n v="2.7"/>
  </r>
  <r>
    <n v="20"/>
    <x v="0"/>
    <n v="3.2"/>
  </r>
  <r>
    <n v="24"/>
    <x v="0"/>
    <n v="1"/>
  </r>
  <r>
    <n v="20"/>
    <x v="1"/>
    <n v="2.2999999999999998"/>
  </r>
  <r>
    <n v="18"/>
    <x v="0"/>
    <n v="4.9000000000000004"/>
  </r>
  <r>
    <n v="19"/>
    <x v="1"/>
    <n v="5.9"/>
  </r>
  <r>
    <n v="20"/>
    <x v="1"/>
    <n v="1.6"/>
  </r>
  <r>
    <n v="17"/>
    <x v="0"/>
    <n v="2.6"/>
  </r>
  <r>
    <n v="17"/>
    <x v="1"/>
    <n v="3.5"/>
  </r>
  <r>
    <n v="21"/>
    <x v="0"/>
    <n v="3.9"/>
  </r>
  <r>
    <n v="19"/>
    <x v="1"/>
    <n v="2.2999999999999998"/>
  </r>
  <r>
    <n v="19"/>
    <x v="1"/>
    <n v="4.0999999999999996"/>
  </r>
  <r>
    <n v="21"/>
    <x v="2"/>
    <n v="2.8"/>
  </r>
  <r>
    <n v="20"/>
    <x v="1"/>
    <n v="3.5"/>
  </r>
  <r>
    <n v="19"/>
    <x v="0"/>
    <n v="4.3"/>
  </r>
  <r>
    <n v="17"/>
    <x v="1"/>
    <n v="3.5"/>
  </r>
  <r>
    <n v="17"/>
    <x v="1"/>
    <n v="2.8"/>
  </r>
  <r>
    <n v="24"/>
    <x v="1"/>
    <n v="3.3"/>
  </r>
  <r>
    <n v="18"/>
    <x v="0"/>
    <n v="3.4"/>
  </r>
  <r>
    <n v="19"/>
    <x v="1"/>
    <n v="2.9"/>
  </r>
  <r>
    <n v="20"/>
    <x v="0"/>
    <n v="3.1"/>
  </r>
  <r>
    <n v="21"/>
    <x v="1"/>
    <n v="5.9"/>
  </r>
  <r>
    <n v="21"/>
    <x v="2"/>
    <n v="4.3"/>
  </r>
  <r>
    <n v="20"/>
    <x v="1"/>
    <n v="3.1"/>
  </r>
  <r>
    <n v="23"/>
    <x v="0"/>
    <n v="4.5"/>
  </r>
  <r>
    <n v="22"/>
    <x v="0"/>
    <n v="3"/>
  </r>
  <r>
    <n v="18"/>
    <x v="0"/>
    <n v="5.3"/>
  </r>
  <r>
    <n v="21"/>
    <x v="0"/>
    <n v="4.0999999999999996"/>
  </r>
  <r>
    <n v="19"/>
    <x v="0"/>
    <n v="3.3"/>
  </r>
  <r>
    <n v="18"/>
    <x v="0"/>
    <n v="4.2"/>
  </r>
  <r>
    <n v="19"/>
    <x v="1"/>
    <n v="1.1000000000000001"/>
  </r>
  <r>
    <n v="23"/>
    <x v="1"/>
    <n v="1.8"/>
  </r>
  <r>
    <n v="17"/>
    <x v="0"/>
    <n v="1.7"/>
  </r>
  <r>
    <n v="18"/>
    <x v="0"/>
    <n v="3.7"/>
  </r>
  <r>
    <n v="24"/>
    <x v="0"/>
    <n v="6.1"/>
  </r>
  <r>
    <n v="21"/>
    <x v="0"/>
    <n v="6.8"/>
  </r>
  <r>
    <n v="18"/>
    <x v="1"/>
    <n v="4.5"/>
  </r>
  <r>
    <n v="18"/>
    <x v="1"/>
    <n v="4.3"/>
  </r>
  <r>
    <n v="18"/>
    <x v="0"/>
    <n v="0.8"/>
  </r>
  <r>
    <n v="22"/>
    <x v="1"/>
    <n v="2.7"/>
  </r>
  <r>
    <n v="18"/>
    <x v="1"/>
    <n v="2.2999999999999998"/>
  </r>
  <r>
    <n v="19"/>
    <x v="0"/>
    <n v="2.6"/>
  </r>
  <r>
    <n v="17"/>
    <x v="1"/>
    <n v="3.2"/>
  </r>
  <r>
    <n v="23"/>
    <x v="0"/>
    <n v="2.8"/>
  </r>
  <r>
    <n v="20"/>
    <x v="1"/>
    <n v="0.5"/>
  </r>
  <r>
    <n v="18"/>
    <x v="0"/>
    <n v="4.5999999999999996"/>
  </r>
  <r>
    <n v="21"/>
    <x v="1"/>
    <n v="1.9"/>
  </r>
  <r>
    <n v="18"/>
    <x v="1"/>
    <n v="3.9"/>
  </r>
  <r>
    <n v="21"/>
    <x v="1"/>
    <n v="6.6"/>
  </r>
  <r>
    <n v="19"/>
    <x v="1"/>
    <n v="2.1"/>
  </r>
  <r>
    <n v="21"/>
    <x v="1"/>
    <n v="0"/>
  </r>
  <r>
    <n v="24"/>
    <x v="1"/>
    <n v="3.1"/>
  </r>
  <r>
    <n v="20"/>
    <x v="0"/>
    <n v="5.2"/>
  </r>
  <r>
    <n v="17"/>
    <x v="1"/>
    <n v="6.4"/>
  </r>
  <r>
    <n v="21"/>
    <x v="0"/>
    <n v="1.7"/>
  </r>
  <r>
    <n v="21"/>
    <x v="0"/>
    <n v="4.2"/>
  </r>
  <r>
    <n v="17"/>
    <x v="0"/>
    <n v="2.8"/>
  </r>
  <r>
    <n v="20"/>
    <x v="1"/>
    <n v="3.3"/>
  </r>
  <r>
    <n v="18"/>
    <x v="0"/>
    <n v="7.5"/>
  </r>
  <r>
    <n v="21"/>
    <x v="1"/>
    <n v="1.2"/>
  </r>
  <r>
    <n v="17"/>
    <x v="1"/>
    <n v="3.9"/>
  </r>
  <r>
    <n v="24"/>
    <x v="2"/>
    <n v="4.2"/>
  </r>
  <r>
    <n v="24"/>
    <x v="1"/>
    <n v="5.0999999999999996"/>
  </r>
  <r>
    <n v="19"/>
    <x v="0"/>
    <n v="3.6"/>
  </r>
  <r>
    <n v="17"/>
    <x v="0"/>
    <n v="4"/>
  </r>
  <r>
    <n v="19"/>
    <x v="0"/>
    <n v="2.9"/>
  </r>
  <r>
    <n v="24"/>
    <x v="0"/>
    <n v="3.9"/>
  </r>
  <r>
    <n v="20"/>
    <x v="1"/>
    <n v="3"/>
  </r>
  <r>
    <n v="18"/>
    <x v="1"/>
    <n v="4.4000000000000004"/>
  </r>
  <r>
    <n v="17"/>
    <x v="0"/>
    <n v="2.9"/>
  </r>
  <r>
    <n v="23"/>
    <x v="1"/>
    <n v="4.0999999999999996"/>
  </r>
  <r>
    <n v="24"/>
    <x v="1"/>
    <n v="3.5"/>
  </r>
  <r>
    <n v="24"/>
    <x v="1"/>
    <n v="5.2"/>
  </r>
  <r>
    <n v="23"/>
    <x v="1"/>
    <n v="3.4"/>
  </r>
  <r>
    <n v="22"/>
    <x v="1"/>
    <n v="0.8"/>
  </r>
  <r>
    <n v="24"/>
    <x v="1"/>
    <n v="5.4"/>
  </r>
  <r>
    <n v="21"/>
    <x v="0"/>
    <n v="2.1"/>
  </r>
  <r>
    <n v="20"/>
    <x v="0"/>
    <n v="2.5"/>
  </r>
  <r>
    <n v="17"/>
    <x v="0"/>
    <n v="2.6"/>
  </r>
  <r>
    <n v="23"/>
    <x v="1"/>
    <n v="5.6"/>
  </r>
  <r>
    <n v="21"/>
    <x v="1"/>
    <n v="0.3"/>
  </r>
  <r>
    <n v="23"/>
    <x v="1"/>
    <n v="8.1999999999999993"/>
  </r>
  <r>
    <n v="17"/>
    <x v="0"/>
    <n v="5.0999999999999996"/>
  </r>
  <r>
    <n v="19"/>
    <x v="0"/>
    <n v="3.8"/>
  </r>
  <r>
    <n v="17"/>
    <x v="1"/>
    <n v="3.4"/>
  </r>
  <r>
    <n v="22"/>
    <x v="0"/>
    <n v="3.9"/>
  </r>
  <r>
    <n v="17"/>
    <x v="1"/>
    <n v="4.3"/>
  </r>
  <r>
    <n v="17"/>
    <x v="0"/>
    <n v="4.5"/>
  </r>
  <r>
    <n v="22"/>
    <x v="0"/>
    <n v="4.3"/>
  </r>
  <r>
    <n v="20"/>
    <x v="0"/>
    <n v="3.6"/>
  </r>
  <r>
    <n v="24"/>
    <x v="0"/>
    <n v="3.2"/>
  </r>
  <r>
    <n v="17"/>
    <x v="0"/>
    <n v="3.3"/>
  </r>
  <r>
    <n v="22"/>
    <x v="1"/>
    <n v="3.2"/>
  </r>
  <r>
    <n v="21"/>
    <x v="0"/>
    <n v="5.2"/>
  </r>
  <r>
    <n v="19"/>
    <x v="1"/>
    <n v="4.4000000000000004"/>
  </r>
  <r>
    <n v="19"/>
    <x v="0"/>
    <n v="0"/>
  </r>
  <r>
    <n v="17"/>
    <x v="0"/>
    <n v="4.5"/>
  </r>
  <r>
    <n v="20"/>
    <x v="0"/>
    <n v="3.8"/>
  </r>
  <r>
    <n v="20"/>
    <x v="1"/>
    <n v="3.5"/>
  </r>
  <r>
    <n v="21"/>
    <x v="0"/>
    <n v="2.9"/>
  </r>
  <r>
    <n v="17"/>
    <x v="0"/>
    <n v="5.2"/>
  </r>
  <r>
    <n v="19"/>
    <x v="0"/>
    <n v="4.9000000000000004"/>
  </r>
  <r>
    <n v="20"/>
    <x v="1"/>
    <n v="2.2999999999999998"/>
  </r>
  <r>
    <n v="17"/>
    <x v="1"/>
    <n v="4.0999999999999996"/>
  </r>
  <r>
    <n v="23"/>
    <x v="1"/>
    <n v="2"/>
  </r>
  <r>
    <n v="20"/>
    <x v="1"/>
    <n v="1.4"/>
  </r>
  <r>
    <n v="22"/>
    <x v="0"/>
    <n v="2.6"/>
  </r>
  <r>
    <n v="23"/>
    <x v="1"/>
    <n v="4.8"/>
  </r>
  <r>
    <n v="24"/>
    <x v="2"/>
    <n v="4.9000000000000004"/>
  </r>
  <r>
    <n v="20"/>
    <x v="1"/>
    <n v="4.3"/>
  </r>
  <r>
    <n v="19"/>
    <x v="1"/>
    <n v="4.5999999999999996"/>
  </r>
  <r>
    <n v="18"/>
    <x v="0"/>
    <n v="4.3"/>
  </r>
  <r>
    <n v="23"/>
    <x v="0"/>
    <n v="2.5"/>
  </r>
  <r>
    <n v="24"/>
    <x v="0"/>
    <n v="4.0999999999999996"/>
  </r>
  <r>
    <n v="21"/>
    <x v="0"/>
    <n v="4.7"/>
  </r>
  <r>
    <n v="21"/>
    <x v="0"/>
    <n v="4.5999999999999996"/>
  </r>
  <r>
    <n v="19"/>
    <x v="1"/>
    <n v="5.3"/>
  </r>
  <r>
    <n v="20"/>
    <x v="2"/>
    <n v="4.5999999999999996"/>
  </r>
  <r>
    <n v="17"/>
    <x v="2"/>
    <n v="4"/>
  </r>
  <r>
    <n v="20"/>
    <x v="0"/>
    <n v="5.0999999999999996"/>
  </r>
  <r>
    <n v="19"/>
    <x v="1"/>
    <n v="3.5"/>
  </r>
  <r>
    <n v="21"/>
    <x v="0"/>
    <n v="2.2000000000000002"/>
  </r>
  <r>
    <n v="20"/>
    <x v="1"/>
    <n v="3.3"/>
  </r>
  <r>
    <n v="21"/>
    <x v="1"/>
    <n v="2.4"/>
  </r>
  <r>
    <n v="23"/>
    <x v="1"/>
    <n v="2.5"/>
  </r>
  <r>
    <n v="24"/>
    <x v="1"/>
    <n v="3.3"/>
  </r>
  <r>
    <n v="17"/>
    <x v="0"/>
    <n v="2.2999999999999998"/>
  </r>
  <r>
    <n v="23"/>
    <x v="0"/>
    <n v="3"/>
  </r>
  <r>
    <n v="21"/>
    <x v="0"/>
    <n v="0.7"/>
  </r>
  <r>
    <n v="21"/>
    <x v="1"/>
    <n v="3.8"/>
  </r>
  <r>
    <n v="18"/>
    <x v="1"/>
    <n v="3.5"/>
  </r>
  <r>
    <n v="18"/>
    <x v="1"/>
    <n v="2.2999999999999998"/>
  </r>
  <r>
    <n v="23"/>
    <x v="2"/>
    <n v="4.5"/>
  </r>
  <r>
    <n v="22"/>
    <x v="1"/>
    <n v="4.9000000000000004"/>
  </r>
  <r>
    <n v="23"/>
    <x v="0"/>
    <n v="1.1000000000000001"/>
  </r>
  <r>
    <n v="18"/>
    <x v="0"/>
    <n v="2.4"/>
  </r>
  <r>
    <n v="21"/>
    <x v="1"/>
    <n v="2.2999999999999998"/>
  </r>
  <r>
    <n v="19"/>
    <x v="0"/>
    <n v="2.1"/>
  </r>
  <r>
    <n v="23"/>
    <x v="0"/>
    <n v="4.7"/>
  </r>
  <r>
    <n v="21"/>
    <x v="0"/>
    <n v="3.2"/>
  </r>
  <r>
    <n v="19"/>
    <x v="0"/>
    <n v="3.1"/>
  </r>
  <r>
    <n v="19"/>
    <x v="1"/>
    <n v="0.5"/>
  </r>
  <r>
    <n v="18"/>
    <x v="1"/>
    <n v="4.5"/>
  </r>
  <r>
    <n v="23"/>
    <x v="0"/>
    <n v="1.6"/>
  </r>
  <r>
    <n v="20"/>
    <x v="0"/>
    <n v="3.6"/>
  </r>
  <r>
    <n v="17"/>
    <x v="1"/>
    <n v="3.9"/>
  </r>
  <r>
    <n v="18"/>
    <x v="0"/>
    <n v="5.5"/>
  </r>
  <r>
    <n v="18"/>
    <x v="0"/>
    <n v="1.5"/>
  </r>
  <r>
    <n v="20"/>
    <x v="0"/>
    <n v="0"/>
  </r>
  <r>
    <n v="17"/>
    <x v="1"/>
    <n v="3.8"/>
  </r>
  <r>
    <n v="21"/>
    <x v="0"/>
    <n v="6.2"/>
  </r>
  <r>
    <n v="22"/>
    <x v="0"/>
    <n v="5.4"/>
  </r>
  <r>
    <n v="23"/>
    <x v="1"/>
    <n v="3.8"/>
  </r>
  <r>
    <n v="22"/>
    <x v="1"/>
    <n v="2.8"/>
  </r>
  <r>
    <n v="21"/>
    <x v="2"/>
    <n v="4.7"/>
  </r>
  <r>
    <n v="24"/>
    <x v="1"/>
    <n v="2"/>
  </r>
  <r>
    <n v="18"/>
    <x v="0"/>
    <n v="4.2"/>
  </r>
  <r>
    <n v="17"/>
    <x v="0"/>
    <n v="4.3"/>
  </r>
  <r>
    <n v="18"/>
    <x v="1"/>
    <n v="5.0999999999999996"/>
  </r>
  <r>
    <n v="19"/>
    <x v="0"/>
    <n v="7.6"/>
  </r>
  <r>
    <n v="18"/>
    <x v="1"/>
    <n v="4.0999999999999996"/>
  </r>
  <r>
    <n v="18"/>
    <x v="0"/>
    <n v="2.7"/>
  </r>
  <r>
    <n v="21"/>
    <x v="1"/>
    <n v="3.5"/>
  </r>
  <r>
    <n v="21"/>
    <x v="0"/>
    <n v="0.8"/>
  </r>
  <r>
    <n v="21"/>
    <x v="1"/>
    <n v="2.5"/>
  </r>
  <r>
    <n v="22"/>
    <x v="1"/>
    <n v="2.9"/>
  </r>
  <r>
    <n v="19"/>
    <x v="2"/>
    <n v="2.7"/>
  </r>
  <r>
    <n v="24"/>
    <x v="1"/>
    <n v="3.7"/>
  </r>
  <r>
    <n v="24"/>
    <x v="0"/>
    <n v="2.2999999999999998"/>
  </r>
  <r>
    <n v="21"/>
    <x v="1"/>
    <n v="5.2"/>
  </r>
  <r>
    <n v="17"/>
    <x v="0"/>
    <n v="3.5"/>
  </r>
  <r>
    <n v="22"/>
    <x v="1"/>
    <n v="3.5"/>
  </r>
  <r>
    <n v="20"/>
    <x v="2"/>
    <n v="3"/>
  </r>
  <r>
    <n v="17"/>
    <x v="1"/>
    <n v="3.7"/>
  </r>
  <r>
    <n v="23"/>
    <x v="1"/>
    <n v="4.7"/>
  </r>
  <r>
    <n v="23"/>
    <x v="1"/>
    <n v="2.2000000000000002"/>
  </r>
  <r>
    <n v="17"/>
    <x v="1"/>
    <n v="2.5"/>
  </r>
  <r>
    <n v="21"/>
    <x v="0"/>
    <n v="3"/>
  </r>
  <r>
    <n v="20"/>
    <x v="1"/>
    <n v="1.5"/>
  </r>
  <r>
    <n v="20"/>
    <x v="0"/>
    <n v="2.2999999999999998"/>
  </r>
  <r>
    <n v="22"/>
    <x v="1"/>
    <n v="2.8"/>
  </r>
  <r>
    <n v="20"/>
    <x v="1"/>
    <n v="4.8"/>
  </r>
  <r>
    <n v="23"/>
    <x v="0"/>
    <n v="3.9"/>
  </r>
  <r>
    <n v="19"/>
    <x v="0"/>
    <n v="3.8"/>
  </r>
  <r>
    <n v="21"/>
    <x v="1"/>
    <n v="4.8"/>
  </r>
  <r>
    <n v="20"/>
    <x v="1"/>
    <n v="3.3"/>
  </r>
  <r>
    <n v="22"/>
    <x v="1"/>
    <n v="4.0999999999999996"/>
  </r>
  <r>
    <n v="23"/>
    <x v="0"/>
    <n v="3.3"/>
  </r>
  <r>
    <n v="19"/>
    <x v="0"/>
    <n v="3.9"/>
  </r>
  <r>
    <n v="18"/>
    <x v="1"/>
    <n v="2.6"/>
  </r>
  <r>
    <n v="18"/>
    <x v="0"/>
    <n v="0"/>
  </r>
  <r>
    <n v="19"/>
    <x v="0"/>
    <n v="3.3"/>
  </r>
  <r>
    <n v="23"/>
    <x v="0"/>
    <n v="5.6"/>
  </r>
  <r>
    <n v="22"/>
    <x v="0"/>
    <n v="4.9000000000000004"/>
  </r>
  <r>
    <n v="19"/>
    <x v="1"/>
    <n v="4.9000000000000004"/>
  </r>
  <r>
    <n v="21"/>
    <x v="1"/>
    <n v="5.4"/>
  </r>
  <r>
    <n v="21"/>
    <x v="1"/>
    <n v="3.6"/>
  </r>
  <r>
    <n v="18"/>
    <x v="1"/>
    <n v="3.8"/>
  </r>
  <r>
    <n v="20"/>
    <x v="0"/>
    <n v="2.6"/>
  </r>
  <r>
    <n v="22"/>
    <x v="0"/>
    <n v="3"/>
  </r>
  <r>
    <n v="18"/>
    <x v="1"/>
    <n v="4.4000000000000004"/>
  </r>
  <r>
    <n v="20"/>
    <x v="1"/>
    <n v="5.3"/>
  </r>
  <r>
    <n v="20"/>
    <x v="1"/>
    <n v="3.3"/>
  </r>
  <r>
    <n v="24"/>
    <x v="0"/>
    <n v="2.8"/>
  </r>
  <r>
    <n v="21"/>
    <x v="1"/>
    <n v="3.5"/>
  </r>
  <r>
    <n v="23"/>
    <x v="0"/>
    <n v="4.4000000000000004"/>
  </r>
  <r>
    <n v="17"/>
    <x v="1"/>
    <n v="1.3"/>
  </r>
  <r>
    <n v="23"/>
    <x v="1"/>
    <n v="0.1"/>
  </r>
  <r>
    <n v="17"/>
    <x v="2"/>
    <n v="2.7"/>
  </r>
  <r>
    <n v="19"/>
    <x v="2"/>
    <n v="1.7"/>
  </r>
  <r>
    <n v="21"/>
    <x v="1"/>
    <n v="2.7"/>
  </r>
  <r>
    <n v="20"/>
    <x v="0"/>
    <n v="3.3"/>
  </r>
  <r>
    <n v="22"/>
    <x v="0"/>
    <n v="2.8"/>
  </r>
  <r>
    <n v="17"/>
    <x v="0"/>
    <n v="5.7"/>
  </r>
  <r>
    <n v="23"/>
    <x v="1"/>
    <n v="4"/>
  </r>
  <r>
    <n v="20"/>
    <x v="0"/>
    <n v="4"/>
  </r>
  <r>
    <n v="17"/>
    <x v="0"/>
    <n v="4.4000000000000004"/>
  </r>
  <r>
    <n v="17"/>
    <x v="0"/>
    <n v="1.8"/>
  </r>
  <r>
    <n v="24"/>
    <x v="1"/>
    <n v="5.0999999999999996"/>
  </r>
  <r>
    <n v="17"/>
    <x v="1"/>
    <n v="3.4"/>
  </r>
  <r>
    <n v="22"/>
    <x v="1"/>
    <n v="4.5"/>
  </r>
  <r>
    <n v="21"/>
    <x v="0"/>
    <n v="1.9"/>
  </r>
  <r>
    <n v="22"/>
    <x v="1"/>
    <n v="1.2"/>
  </r>
  <r>
    <n v="18"/>
    <x v="0"/>
    <n v="4.7"/>
  </r>
  <r>
    <n v="20"/>
    <x v="2"/>
    <n v="4.0999999999999996"/>
  </r>
  <r>
    <n v="21"/>
    <x v="1"/>
    <n v="2.1"/>
  </r>
  <r>
    <n v="24"/>
    <x v="0"/>
    <n v="2.2000000000000002"/>
  </r>
  <r>
    <n v="21"/>
    <x v="1"/>
    <n v="5.2"/>
  </r>
  <r>
    <n v="21"/>
    <x v="0"/>
    <n v="1.7"/>
  </r>
  <r>
    <n v="23"/>
    <x v="1"/>
    <n v="6"/>
  </r>
  <r>
    <n v="21"/>
    <x v="0"/>
    <n v="2.1"/>
  </r>
  <r>
    <n v="24"/>
    <x v="0"/>
    <n v="4.5"/>
  </r>
  <r>
    <n v="22"/>
    <x v="0"/>
    <n v="3"/>
  </r>
  <r>
    <n v="21"/>
    <x v="0"/>
    <n v="4.4000000000000004"/>
  </r>
  <r>
    <n v="19"/>
    <x v="0"/>
    <n v="2.7"/>
  </r>
  <r>
    <n v="20"/>
    <x v="0"/>
    <n v="3.3"/>
  </r>
  <r>
    <n v="21"/>
    <x v="0"/>
    <n v="3.6"/>
  </r>
  <r>
    <n v="20"/>
    <x v="0"/>
    <n v="2"/>
  </r>
  <r>
    <n v="19"/>
    <x v="1"/>
    <n v="4.5999999999999996"/>
  </r>
  <r>
    <n v="19"/>
    <x v="0"/>
    <n v="2.7"/>
  </r>
  <r>
    <n v="20"/>
    <x v="0"/>
    <n v="3.2"/>
  </r>
  <r>
    <n v="17"/>
    <x v="0"/>
    <n v="2"/>
  </r>
  <r>
    <n v="18"/>
    <x v="1"/>
    <n v="0"/>
  </r>
  <r>
    <n v="23"/>
    <x v="0"/>
    <n v="3.2"/>
  </r>
  <r>
    <n v="17"/>
    <x v="1"/>
    <n v="7.1"/>
  </r>
  <r>
    <n v="17"/>
    <x v="0"/>
    <n v="4.7"/>
  </r>
  <r>
    <n v="22"/>
    <x v="1"/>
    <n v="3.5"/>
  </r>
  <r>
    <n v="23"/>
    <x v="0"/>
    <n v="3.1"/>
  </r>
  <r>
    <n v="23"/>
    <x v="2"/>
    <n v="3.5"/>
  </r>
  <r>
    <n v="17"/>
    <x v="1"/>
    <n v="4.3"/>
  </r>
  <r>
    <n v="21"/>
    <x v="2"/>
    <n v="1.7"/>
  </r>
  <r>
    <n v="22"/>
    <x v="1"/>
    <n v="5.2"/>
  </r>
  <r>
    <n v="22"/>
    <x v="0"/>
    <n v="4.5999999999999996"/>
  </r>
  <r>
    <n v="19"/>
    <x v="0"/>
    <n v="4.5999999999999996"/>
  </r>
  <r>
    <n v="24"/>
    <x v="0"/>
    <n v="4.2"/>
  </r>
  <r>
    <n v="23"/>
    <x v="0"/>
    <n v="3.5"/>
  </r>
  <r>
    <n v="17"/>
    <x v="0"/>
    <n v="4.5"/>
  </r>
  <r>
    <n v="19"/>
    <x v="1"/>
    <n v="4.4000000000000004"/>
  </r>
  <r>
    <n v="20"/>
    <x v="1"/>
    <n v="3"/>
  </r>
  <r>
    <n v="18"/>
    <x v="0"/>
    <n v="2.6"/>
  </r>
  <r>
    <n v="24"/>
    <x v="0"/>
    <n v="3.7"/>
  </r>
  <r>
    <n v="24"/>
    <x v="0"/>
    <n v="5.8"/>
  </r>
  <r>
    <n v="24"/>
    <x v="0"/>
    <n v="1.6"/>
  </r>
  <r>
    <n v="22"/>
    <x v="1"/>
    <n v="1.3"/>
  </r>
  <r>
    <n v="20"/>
    <x v="0"/>
    <n v="3.7"/>
  </r>
  <r>
    <n v="24"/>
    <x v="1"/>
    <n v="3.6"/>
  </r>
  <r>
    <n v="20"/>
    <x v="0"/>
    <n v="3.8"/>
  </r>
  <r>
    <n v="21"/>
    <x v="1"/>
    <n v="3.9"/>
  </r>
  <r>
    <n v="24"/>
    <x v="1"/>
    <n v="3.2"/>
  </r>
  <r>
    <n v="18"/>
    <x v="1"/>
    <n v="5.7"/>
  </r>
  <r>
    <n v="20"/>
    <x v="1"/>
    <n v="1.1000000000000001"/>
  </r>
  <r>
    <n v="20"/>
    <x v="0"/>
    <n v="2.2999999999999998"/>
  </r>
  <r>
    <n v="18"/>
    <x v="1"/>
    <n v="3.3"/>
  </r>
  <r>
    <n v="24"/>
    <x v="1"/>
    <n v="1"/>
  </r>
  <r>
    <n v="18"/>
    <x v="1"/>
    <n v="3.2"/>
  </r>
  <r>
    <n v="20"/>
    <x v="1"/>
    <n v="6"/>
  </r>
  <r>
    <n v="18"/>
    <x v="1"/>
    <n v="3.5"/>
  </r>
  <r>
    <n v="20"/>
    <x v="1"/>
    <n v="3.8"/>
  </r>
  <r>
    <n v="20"/>
    <x v="0"/>
    <n v="1.6"/>
  </r>
  <r>
    <n v="21"/>
    <x v="0"/>
    <n v="2.6"/>
  </r>
  <r>
    <n v="17"/>
    <x v="0"/>
    <n v="2.9"/>
  </r>
  <r>
    <n v="20"/>
    <x v="1"/>
    <n v="3"/>
  </r>
  <r>
    <n v="24"/>
    <x v="1"/>
    <n v="5.4"/>
  </r>
  <r>
    <n v="19"/>
    <x v="0"/>
    <n v="4.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7">
  <r>
    <x v="0"/>
    <n v="56.2"/>
  </r>
  <r>
    <x v="1"/>
    <n v="100"/>
  </r>
  <r>
    <x v="1"/>
    <n v="34.299999999999997"/>
  </r>
  <r>
    <x v="0"/>
    <n v="26.8"/>
  </r>
  <r>
    <x v="1"/>
    <n v="66.400000000000006"/>
  </r>
  <r>
    <x v="1"/>
    <n v="100"/>
  </r>
  <r>
    <x v="1"/>
    <n v="89.8"/>
  </r>
  <r>
    <x v="1"/>
    <n v="72.599999999999994"/>
  </r>
  <r>
    <x v="1"/>
    <n v="78.900000000000006"/>
  </r>
  <r>
    <x v="0"/>
    <n v="100"/>
  </r>
  <r>
    <x v="1"/>
    <n v="63.3"/>
  </r>
  <r>
    <x v="1"/>
    <n v="74.400000000000006"/>
  </r>
  <r>
    <x v="1"/>
    <n v="76.900000000000006"/>
  </r>
  <r>
    <x v="1"/>
    <n v="75.8"/>
  </r>
  <r>
    <x v="1"/>
    <n v="78.900000000000006"/>
  </r>
  <r>
    <x v="1"/>
    <n v="74"/>
  </r>
  <r>
    <x v="0"/>
    <n v="55.2"/>
  </r>
  <r>
    <x v="0"/>
    <n v="70.8"/>
  </r>
  <r>
    <x v="1"/>
    <n v="43.9"/>
  </r>
  <r>
    <x v="1"/>
    <n v="45.3"/>
  </r>
  <r>
    <x v="1"/>
    <n v="58.5"/>
  </r>
  <r>
    <x v="1"/>
    <n v="82.5"/>
  </r>
  <r>
    <x v="1"/>
    <n v="98.7"/>
  </r>
  <r>
    <x v="1"/>
    <n v="43.7"/>
  </r>
  <r>
    <x v="1"/>
    <n v="54.9"/>
  </r>
  <r>
    <x v="0"/>
    <n v="69.900000000000006"/>
  </r>
  <r>
    <x v="1"/>
    <n v="73.5"/>
  </r>
  <r>
    <x v="1"/>
    <n v="71.099999999999994"/>
  </r>
  <r>
    <x v="0"/>
    <n v="82.8"/>
  </r>
  <r>
    <x v="0"/>
    <n v="75.7"/>
  </r>
  <r>
    <x v="1"/>
    <n v="70.599999999999994"/>
  </r>
  <r>
    <x v="0"/>
    <n v="51.3"/>
  </r>
  <r>
    <x v="1"/>
    <n v="52.1"/>
  </r>
  <r>
    <x v="1"/>
    <n v="70.7"/>
  </r>
  <r>
    <x v="1"/>
    <n v="51.2"/>
  </r>
  <r>
    <x v="1"/>
    <n v="72.599999999999994"/>
  </r>
  <r>
    <x v="1"/>
    <n v="70.7"/>
  </r>
  <r>
    <x v="1"/>
    <n v="59.4"/>
  </r>
  <r>
    <x v="1"/>
    <n v="58.1"/>
  </r>
  <r>
    <x v="1"/>
    <n v="82.3"/>
  </r>
  <r>
    <x v="1"/>
    <n v="69.7"/>
  </r>
  <r>
    <x v="1"/>
    <n v="66"/>
  </r>
  <r>
    <x v="0"/>
    <n v="63.5"/>
  </r>
  <r>
    <x v="1"/>
    <n v="65.7"/>
  </r>
  <r>
    <x v="1"/>
    <n v="78.5"/>
  </r>
  <r>
    <x v="0"/>
    <n v="75.099999999999994"/>
  </r>
  <r>
    <x v="0"/>
    <n v="71"/>
  </r>
  <r>
    <x v="0"/>
    <n v="59.7"/>
  </r>
  <r>
    <x v="1"/>
    <n v="52.6"/>
  </r>
  <r>
    <x v="1"/>
    <n v="96.5"/>
  </r>
  <r>
    <x v="0"/>
    <n v="62"/>
  </r>
  <r>
    <x v="1"/>
    <n v="59.7"/>
  </r>
  <r>
    <x v="1"/>
    <n v="48.4"/>
  </r>
  <r>
    <x v="0"/>
    <n v="70.599999999999994"/>
  </r>
  <r>
    <x v="1"/>
    <n v="68.099999999999994"/>
  </r>
  <r>
    <x v="1"/>
    <n v="87.2"/>
  </r>
  <r>
    <x v="1"/>
    <n v="66.7"/>
  </r>
  <r>
    <x v="0"/>
    <n v="75.2"/>
  </r>
  <r>
    <x v="0"/>
    <n v="46.4"/>
  </r>
  <r>
    <x v="0"/>
    <n v="97.1"/>
  </r>
  <r>
    <x v="1"/>
    <n v="61.2"/>
  </r>
  <r>
    <x v="1"/>
    <n v="75"/>
  </r>
  <r>
    <x v="1"/>
    <n v="94.7"/>
  </r>
  <r>
    <x v="1"/>
    <n v="77.599999999999994"/>
  </r>
  <r>
    <x v="0"/>
    <n v="68.599999999999994"/>
  </r>
  <r>
    <x v="1"/>
    <n v="69.599999999999994"/>
  </r>
  <r>
    <x v="1"/>
    <n v="66.5"/>
  </r>
  <r>
    <x v="1"/>
    <n v="62.2"/>
  </r>
  <r>
    <x v="1"/>
    <n v="82.1"/>
  </r>
  <r>
    <x v="1"/>
    <n v="100"/>
  </r>
  <r>
    <x v="0"/>
    <n v="59.7"/>
  </r>
  <r>
    <x v="0"/>
    <n v="55.1"/>
  </r>
  <r>
    <x v="0"/>
    <n v="77.099999999999994"/>
  </r>
  <r>
    <x v="0"/>
    <n v="97.7"/>
  </r>
  <r>
    <x v="1"/>
    <n v="66.900000000000006"/>
  </r>
  <r>
    <x v="0"/>
    <n v="99.9"/>
  </r>
  <r>
    <x v="0"/>
    <n v="100"/>
  </r>
  <r>
    <x v="1"/>
    <n v="57.2"/>
  </r>
  <r>
    <x v="1"/>
    <n v="77.3"/>
  </r>
  <r>
    <x v="1"/>
    <n v="91.6"/>
  </r>
  <r>
    <x v="1"/>
    <n v="70.7"/>
  </r>
  <r>
    <x v="1"/>
    <n v="57.6"/>
  </r>
  <r>
    <x v="1"/>
    <n v="60.2"/>
  </r>
  <r>
    <x v="0"/>
    <n v="50.5"/>
  </r>
  <r>
    <x v="1"/>
    <n v="51.3"/>
  </r>
  <r>
    <x v="1"/>
    <n v="53.5"/>
  </r>
  <r>
    <x v="1"/>
    <n v="79.2"/>
  </r>
  <r>
    <x v="0"/>
    <n v="47.2"/>
  </r>
  <r>
    <x v="1"/>
    <n v="73.400000000000006"/>
  </r>
  <r>
    <x v="0"/>
    <n v="41.1"/>
  </r>
  <r>
    <x v="1"/>
    <n v="77.8"/>
  </r>
  <r>
    <x v="1"/>
    <n v="63.4"/>
  </r>
  <r>
    <x v="1"/>
    <n v="43.9"/>
  </r>
  <r>
    <x v="1"/>
    <n v="70.2"/>
  </r>
  <r>
    <x v="1"/>
    <n v="81.3"/>
  </r>
  <r>
    <x v="1"/>
    <n v="50.2"/>
  </r>
  <r>
    <x v="1"/>
    <n v="87.9"/>
  </r>
  <r>
    <x v="1"/>
    <n v="80.900000000000006"/>
  </r>
  <r>
    <x v="0"/>
    <n v="63.9"/>
  </r>
  <r>
    <x v="1"/>
    <n v="65.599999999999994"/>
  </r>
  <r>
    <x v="0"/>
    <n v="93.2"/>
  </r>
  <r>
    <x v="1"/>
    <n v="74"/>
  </r>
  <r>
    <x v="1"/>
    <n v="60.8"/>
  </r>
  <r>
    <x v="1"/>
    <n v="50.4"/>
  </r>
  <r>
    <x v="1"/>
    <n v="74.3"/>
  </r>
  <r>
    <x v="0"/>
    <n v="32.799999999999997"/>
  </r>
  <r>
    <x v="0"/>
    <n v="82.3"/>
  </r>
  <r>
    <x v="1"/>
    <n v="60.4"/>
  </r>
  <r>
    <x v="0"/>
    <n v="60"/>
  </r>
  <r>
    <x v="1"/>
    <n v="77.5"/>
  </r>
  <r>
    <x v="0"/>
    <n v="86.5"/>
  </r>
  <r>
    <x v="1"/>
    <n v="76.900000000000006"/>
  </r>
  <r>
    <x v="0"/>
    <n v="43.9"/>
  </r>
  <r>
    <x v="1"/>
    <n v="51.3"/>
  </r>
  <r>
    <x v="1"/>
    <n v="83.3"/>
  </r>
  <r>
    <x v="1"/>
    <n v="82.7"/>
  </r>
  <r>
    <x v="0"/>
    <n v="94.8"/>
  </r>
  <r>
    <x v="1"/>
    <n v="80.8"/>
  </r>
  <r>
    <x v="0"/>
    <n v="58.3"/>
  </r>
  <r>
    <x v="1"/>
    <n v="66.3"/>
  </r>
  <r>
    <x v="1"/>
    <n v="87.9"/>
  </r>
  <r>
    <x v="1"/>
    <n v="60.5"/>
  </r>
  <r>
    <x v="1"/>
    <n v="84.8"/>
  </r>
  <r>
    <x v="1"/>
    <n v="77"/>
  </r>
  <r>
    <x v="1"/>
    <n v="61.7"/>
  </r>
  <r>
    <x v="1"/>
    <n v="44"/>
  </r>
  <r>
    <x v="1"/>
    <n v="42.4"/>
  </r>
  <r>
    <x v="1"/>
    <n v="88"/>
  </r>
  <r>
    <x v="1"/>
    <n v="48.7"/>
  </r>
  <r>
    <x v="0"/>
    <n v="26.8"/>
  </r>
  <r>
    <x v="1"/>
    <n v="81.599999999999994"/>
  </r>
  <r>
    <x v="1"/>
    <n v="100"/>
  </r>
  <r>
    <x v="0"/>
    <n v="74"/>
  </r>
  <r>
    <x v="0"/>
    <n v="78.400000000000006"/>
  </r>
  <r>
    <x v="1"/>
    <n v="70.7"/>
  </r>
  <r>
    <x v="1"/>
    <n v="74.3"/>
  </r>
  <r>
    <x v="1"/>
    <n v="67.599999999999994"/>
  </r>
  <r>
    <x v="1"/>
    <n v="64.7"/>
  </r>
  <r>
    <x v="1"/>
    <n v="64.099999999999994"/>
  </r>
  <r>
    <x v="1"/>
    <n v="83.5"/>
  </r>
  <r>
    <x v="1"/>
    <n v="63.4"/>
  </r>
  <r>
    <x v="1"/>
    <n v="96.2"/>
  </r>
  <r>
    <x v="0"/>
    <n v="65.400000000000006"/>
  </r>
  <r>
    <x v="1"/>
    <n v="62"/>
  </r>
  <r>
    <x v="0"/>
    <n v="74"/>
  </r>
  <r>
    <x v="1"/>
    <n v="46.7"/>
  </r>
  <r>
    <x v="1"/>
    <n v="75.5"/>
  </r>
  <r>
    <x v="0"/>
    <n v="78.099999999999994"/>
  </r>
  <r>
    <x v="1"/>
    <n v="85.2"/>
  </r>
  <r>
    <x v="1"/>
    <n v="75.400000000000006"/>
  </r>
  <r>
    <x v="1"/>
    <n v="64.2"/>
  </r>
  <r>
    <x v="1"/>
    <n v="69.7"/>
  </r>
  <r>
    <x v="1"/>
    <n v="90.3"/>
  </r>
  <r>
    <x v="1"/>
    <n v="81.400000000000006"/>
  </r>
  <r>
    <x v="1"/>
    <n v="65"/>
  </r>
  <r>
    <x v="1"/>
    <n v="57.3"/>
  </r>
  <r>
    <x v="1"/>
    <n v="57.7"/>
  </r>
  <r>
    <x v="1"/>
    <n v="56.7"/>
  </r>
  <r>
    <x v="0"/>
    <n v="62.3"/>
  </r>
  <r>
    <x v="1"/>
    <n v="77.900000000000006"/>
  </r>
  <r>
    <x v="1"/>
    <n v="65.2"/>
  </r>
  <r>
    <x v="1"/>
    <n v="76.8"/>
  </r>
  <r>
    <x v="1"/>
    <n v="83.8"/>
  </r>
  <r>
    <x v="1"/>
    <n v="70.599999999999994"/>
  </r>
  <r>
    <x v="0"/>
    <n v="63.1"/>
  </r>
  <r>
    <x v="1"/>
    <n v="39"/>
  </r>
  <r>
    <x v="1"/>
    <n v="66.7"/>
  </r>
  <r>
    <x v="1"/>
    <n v="72.2"/>
  </r>
  <r>
    <x v="0"/>
    <n v="50.1"/>
  </r>
  <r>
    <x v="1"/>
    <n v="62.4"/>
  </r>
  <r>
    <x v="1"/>
    <n v="96.6"/>
  </r>
  <r>
    <x v="0"/>
    <n v="85.8"/>
  </r>
  <r>
    <x v="1"/>
    <n v="68.3"/>
  </r>
  <r>
    <x v="0"/>
    <n v="83.8"/>
  </r>
  <r>
    <x v="1"/>
    <n v="69.3"/>
  </r>
  <r>
    <x v="1"/>
    <n v="65.3"/>
  </r>
  <r>
    <x v="0"/>
    <n v="77.5"/>
  </r>
  <r>
    <x v="0"/>
    <n v="55"/>
  </r>
  <r>
    <x v="1"/>
    <n v="65.2"/>
  </r>
  <r>
    <x v="1"/>
    <n v="58.1"/>
  </r>
  <r>
    <x v="1"/>
    <n v="69.2"/>
  </r>
  <r>
    <x v="1"/>
    <n v="67.400000000000006"/>
  </r>
  <r>
    <x v="1"/>
    <n v="79.900000000000006"/>
  </r>
  <r>
    <x v="0"/>
    <n v="85.7"/>
  </r>
  <r>
    <x v="1"/>
    <n v="96.2"/>
  </r>
  <r>
    <x v="1"/>
    <n v="40.4"/>
  </r>
  <r>
    <x v="1"/>
    <n v="55.2"/>
  </r>
  <r>
    <x v="1"/>
    <n v="73.8"/>
  </r>
  <r>
    <x v="0"/>
    <n v="46.5"/>
  </r>
  <r>
    <x v="0"/>
    <n v="60.5"/>
  </r>
  <r>
    <x v="1"/>
    <n v="55.4"/>
  </r>
  <r>
    <x v="1"/>
    <n v="45.1"/>
  </r>
  <r>
    <x v="1"/>
    <n v="69.400000000000006"/>
  </r>
  <r>
    <x v="1"/>
    <n v="81.3"/>
  </r>
  <r>
    <x v="1"/>
    <n v="66.599999999999994"/>
  </r>
  <r>
    <x v="1"/>
    <n v="26.7"/>
  </r>
  <r>
    <x v="1"/>
    <n v="64.5"/>
  </r>
  <r>
    <x v="0"/>
    <n v="87.1"/>
  </r>
  <r>
    <x v="0"/>
    <n v="42.2"/>
  </r>
  <r>
    <x v="1"/>
    <n v="61.6"/>
  </r>
  <r>
    <x v="1"/>
    <n v="81.900000000000006"/>
  </r>
  <r>
    <x v="1"/>
    <n v="96.5"/>
  </r>
  <r>
    <x v="1"/>
    <n v="85.1"/>
  </r>
  <r>
    <x v="1"/>
    <n v="58.5"/>
  </r>
  <r>
    <x v="0"/>
    <n v="78.400000000000006"/>
  </r>
  <r>
    <x v="1"/>
    <n v="56.4"/>
  </r>
  <r>
    <x v="0"/>
    <n v="92.6"/>
  </r>
  <r>
    <x v="0"/>
    <n v="62.3"/>
  </r>
  <r>
    <x v="1"/>
    <n v="75.8"/>
  </r>
  <r>
    <x v="0"/>
    <n v="47.1"/>
  </r>
  <r>
    <x v="1"/>
    <n v="66.3"/>
  </r>
  <r>
    <x v="0"/>
    <n v="98.3"/>
  </r>
  <r>
    <x v="0"/>
    <n v="29.7"/>
  </r>
  <r>
    <x v="1"/>
    <n v="45.5"/>
  </r>
  <r>
    <x v="1"/>
    <n v="100"/>
  </r>
  <r>
    <x v="0"/>
    <n v="67.5"/>
  </r>
  <r>
    <x v="0"/>
    <n v="60.3"/>
  </r>
  <r>
    <x v="1"/>
    <n v="87"/>
  </r>
  <r>
    <x v="1"/>
    <n v="48.5"/>
  </r>
  <r>
    <x v="1"/>
    <n v="100"/>
  </r>
  <r>
    <x v="1"/>
    <n v="82.1"/>
  </r>
  <r>
    <x v="0"/>
    <n v="63.7"/>
  </r>
  <r>
    <x v="1"/>
    <n v="100"/>
  </r>
  <r>
    <x v="1"/>
    <n v="41.9"/>
  </r>
  <r>
    <x v="1"/>
    <n v="72.7"/>
  </r>
  <r>
    <x v="0"/>
    <n v="74.3"/>
  </r>
  <r>
    <x v="1"/>
    <n v="88.7"/>
  </r>
  <r>
    <x v="0"/>
    <n v="96.6"/>
  </r>
  <r>
    <x v="0"/>
    <n v="72.599999999999994"/>
  </r>
  <r>
    <x v="0"/>
    <n v="52.4"/>
  </r>
  <r>
    <x v="0"/>
    <n v="100"/>
  </r>
  <r>
    <x v="1"/>
    <n v="73.099999999999994"/>
  </r>
  <r>
    <x v="1"/>
    <n v="100"/>
  </r>
  <r>
    <x v="0"/>
    <n v="80.8"/>
  </r>
  <r>
    <x v="1"/>
    <n v="62.9"/>
  </r>
  <r>
    <x v="1"/>
    <n v="71.5"/>
  </r>
  <r>
    <x v="1"/>
    <n v="46.2"/>
  </r>
  <r>
    <x v="1"/>
    <n v="53.8"/>
  </r>
  <r>
    <x v="0"/>
    <n v="74.2"/>
  </r>
  <r>
    <x v="1"/>
    <n v="52.5"/>
  </r>
  <r>
    <x v="1"/>
    <n v="51.2"/>
  </r>
  <r>
    <x v="1"/>
    <n v="60.6"/>
  </r>
  <r>
    <x v="1"/>
    <n v="91.5"/>
  </r>
  <r>
    <x v="1"/>
    <n v="87.3"/>
  </r>
  <r>
    <x v="1"/>
    <n v="98"/>
  </r>
  <r>
    <x v="0"/>
    <n v="47.9"/>
  </r>
  <r>
    <x v="1"/>
    <n v="51"/>
  </r>
  <r>
    <x v="0"/>
    <n v="90"/>
  </r>
  <r>
    <x v="1"/>
    <n v="54.1"/>
  </r>
  <r>
    <x v="0"/>
    <n v="58.4"/>
  </r>
  <r>
    <x v="1"/>
    <n v="100"/>
  </r>
  <r>
    <x v="1"/>
    <n v="65.2"/>
  </r>
  <r>
    <x v="1"/>
    <n v="85.3"/>
  </r>
  <r>
    <x v="1"/>
    <n v="93.8"/>
  </r>
  <r>
    <x v="1"/>
    <n v="78.8"/>
  </r>
  <r>
    <x v="1"/>
    <n v="85"/>
  </r>
  <r>
    <x v="1"/>
    <n v="64.5"/>
  </r>
  <r>
    <x v="1"/>
    <n v="71"/>
  </r>
  <r>
    <x v="1"/>
    <n v="90.8"/>
  </r>
  <r>
    <x v="1"/>
    <n v="72.599999999999994"/>
  </r>
  <r>
    <x v="1"/>
    <n v="70.900000000000006"/>
  </r>
  <r>
    <x v="0"/>
    <n v="65.099999999999994"/>
  </r>
  <r>
    <x v="1"/>
    <n v="49.1"/>
  </r>
  <r>
    <x v="1"/>
    <n v="62.7"/>
  </r>
  <r>
    <x v="1"/>
    <n v="51.5"/>
  </r>
  <r>
    <x v="1"/>
    <n v="18.399999999999999"/>
  </r>
  <r>
    <x v="0"/>
    <n v="100"/>
  </r>
  <r>
    <x v="1"/>
    <n v="53.3"/>
  </r>
  <r>
    <x v="1"/>
    <n v="76.099999999999994"/>
  </r>
  <r>
    <x v="1"/>
    <n v="85.6"/>
  </r>
  <r>
    <x v="0"/>
    <n v="63"/>
  </r>
  <r>
    <x v="1"/>
    <n v="73.599999999999994"/>
  </r>
  <r>
    <x v="1"/>
    <n v="76.2"/>
  </r>
  <r>
    <x v="0"/>
    <n v="45.5"/>
  </r>
  <r>
    <x v="0"/>
    <n v="58.6"/>
  </r>
  <r>
    <x v="1"/>
    <n v="77.8"/>
  </r>
  <r>
    <x v="0"/>
    <n v="61.5"/>
  </r>
  <r>
    <x v="1"/>
    <n v="71.400000000000006"/>
  </r>
  <r>
    <x v="0"/>
    <n v="93.9"/>
  </r>
  <r>
    <x v="1"/>
    <n v="85.9"/>
  </r>
  <r>
    <x v="1"/>
    <n v="73.8"/>
  </r>
  <r>
    <x v="1"/>
    <n v="83.3"/>
  </r>
  <r>
    <x v="1"/>
    <n v="79.7"/>
  </r>
  <r>
    <x v="1"/>
    <n v="47.1"/>
  </r>
  <r>
    <x v="1"/>
    <n v="91.9"/>
  </r>
  <r>
    <x v="0"/>
    <n v="60.6"/>
  </r>
  <r>
    <x v="1"/>
    <n v="46.6"/>
  </r>
  <r>
    <x v="0"/>
    <n v="84.2"/>
  </r>
  <r>
    <x v="1"/>
    <n v="95.5"/>
  </r>
  <r>
    <x v="0"/>
    <n v="73.5"/>
  </r>
  <r>
    <x v="1"/>
    <n v="75.900000000000006"/>
  </r>
  <r>
    <x v="1"/>
    <n v="100"/>
  </r>
  <r>
    <x v="0"/>
    <n v="74.2"/>
  </r>
  <r>
    <x v="0"/>
    <n v="100"/>
  </r>
  <r>
    <x v="1"/>
    <n v="94.9"/>
  </r>
  <r>
    <x v="1"/>
    <n v="27.6"/>
  </r>
  <r>
    <x v="1"/>
    <n v="86.2"/>
  </r>
  <r>
    <x v="1"/>
    <n v="60.1"/>
  </r>
  <r>
    <x v="0"/>
    <n v="91.3"/>
  </r>
  <r>
    <x v="1"/>
    <n v="93.8"/>
  </r>
  <r>
    <x v="0"/>
    <n v="61.6"/>
  </r>
  <r>
    <x v="1"/>
    <n v="41.7"/>
  </r>
  <r>
    <x v="1"/>
    <n v="74.5"/>
  </r>
  <r>
    <x v="1"/>
    <n v="63.7"/>
  </r>
  <r>
    <x v="1"/>
    <n v="39.6"/>
  </r>
  <r>
    <x v="0"/>
    <n v="87.5"/>
  </r>
  <r>
    <x v="1"/>
    <n v="100"/>
  </r>
  <r>
    <x v="1"/>
    <n v="75.400000000000006"/>
  </r>
  <r>
    <x v="0"/>
    <n v="61.5"/>
  </r>
  <r>
    <x v="0"/>
    <n v="73.3"/>
  </r>
  <r>
    <x v="1"/>
    <n v="96.3"/>
  </r>
  <r>
    <x v="1"/>
    <n v="67"/>
  </r>
  <r>
    <x v="1"/>
    <n v="70.099999999999994"/>
  </r>
  <r>
    <x v="1"/>
    <n v="84.2"/>
  </r>
  <r>
    <x v="0"/>
    <n v="48.9"/>
  </r>
  <r>
    <x v="1"/>
    <n v="98.8"/>
  </r>
  <r>
    <x v="1"/>
    <n v="76.099999999999994"/>
  </r>
  <r>
    <x v="0"/>
    <n v="80.400000000000006"/>
  </r>
  <r>
    <x v="1"/>
    <n v="64.099999999999994"/>
  </r>
  <r>
    <x v="0"/>
    <n v="59.4"/>
  </r>
  <r>
    <x v="0"/>
    <n v="94.2"/>
  </r>
  <r>
    <x v="0"/>
    <n v="67.8"/>
  </r>
  <r>
    <x v="1"/>
    <n v="96.1"/>
  </r>
  <r>
    <x v="1"/>
    <n v="70.2"/>
  </r>
  <r>
    <x v="1"/>
    <n v="84.2"/>
  </r>
  <r>
    <x v="1"/>
    <n v="75.400000000000006"/>
  </r>
  <r>
    <x v="1"/>
    <n v="41.7"/>
  </r>
  <r>
    <x v="1"/>
    <n v="23.1"/>
  </r>
  <r>
    <x v="1"/>
    <n v="50.3"/>
  </r>
  <r>
    <x v="1"/>
    <n v="100"/>
  </r>
  <r>
    <x v="1"/>
    <n v="52.2"/>
  </r>
  <r>
    <x v="0"/>
    <n v="100"/>
  </r>
  <r>
    <x v="1"/>
    <n v="71.2"/>
  </r>
  <r>
    <x v="1"/>
    <n v="72.3"/>
  </r>
  <r>
    <x v="1"/>
    <n v="100"/>
  </r>
  <r>
    <x v="0"/>
    <n v="100"/>
  </r>
  <r>
    <x v="0"/>
    <n v="100"/>
  </r>
  <r>
    <x v="1"/>
    <n v="93.1"/>
  </r>
  <r>
    <x v="0"/>
    <n v="67.7"/>
  </r>
  <r>
    <x v="0"/>
    <n v="77.900000000000006"/>
  </r>
  <r>
    <x v="1"/>
    <n v="80.3"/>
  </r>
  <r>
    <x v="1"/>
    <n v="44.3"/>
  </r>
  <r>
    <x v="1"/>
    <n v="54.7"/>
  </r>
  <r>
    <x v="1"/>
    <n v="85"/>
  </r>
  <r>
    <x v="0"/>
    <n v="81.7"/>
  </r>
  <r>
    <x v="1"/>
    <n v="71.599999999999994"/>
  </r>
  <r>
    <x v="0"/>
    <n v="73.7"/>
  </r>
  <r>
    <x v="1"/>
    <n v="77"/>
  </r>
  <r>
    <x v="1"/>
    <n v="72.3"/>
  </r>
  <r>
    <x v="1"/>
    <n v="100"/>
  </r>
  <r>
    <x v="1"/>
    <n v="54"/>
  </r>
  <r>
    <x v="1"/>
    <n v="70.400000000000006"/>
  </r>
  <r>
    <x v="0"/>
    <n v="47"/>
  </r>
  <r>
    <x v="1"/>
    <n v="48.7"/>
  </r>
  <r>
    <x v="1"/>
    <n v="47.6"/>
  </r>
  <r>
    <x v="1"/>
    <n v="81.099999999999994"/>
  </r>
  <r>
    <x v="1"/>
    <n v="100"/>
  </r>
  <r>
    <x v="1"/>
    <n v="81.900000000000006"/>
  </r>
  <r>
    <x v="1"/>
    <n v="56.3"/>
  </r>
  <r>
    <x v="0"/>
    <n v="100"/>
  </r>
  <r>
    <x v="1"/>
    <n v="81"/>
  </r>
  <r>
    <x v="0"/>
    <n v="84.9"/>
  </r>
  <r>
    <x v="1"/>
    <n v="67.900000000000006"/>
  </r>
  <r>
    <x v="1"/>
    <n v="56.9"/>
  </r>
  <r>
    <x v="1"/>
    <n v="45.9"/>
  </r>
  <r>
    <x v="1"/>
    <n v="76"/>
  </r>
  <r>
    <x v="0"/>
    <n v="94.8"/>
  </r>
  <r>
    <x v="1"/>
    <n v="99.3"/>
  </r>
  <r>
    <x v="1"/>
    <n v="71"/>
  </r>
  <r>
    <x v="1"/>
    <n v="70.900000000000006"/>
  </r>
  <r>
    <x v="0"/>
    <n v="59.8"/>
  </r>
  <r>
    <x v="1"/>
    <n v="36"/>
  </r>
  <r>
    <x v="1"/>
    <n v="68.400000000000006"/>
  </r>
  <r>
    <x v="0"/>
    <n v="72.900000000000006"/>
  </r>
  <r>
    <x v="1"/>
    <n v="57.3"/>
  </r>
  <r>
    <x v="0"/>
    <n v="50.3"/>
  </r>
  <r>
    <x v="1"/>
    <n v="65.7"/>
  </r>
  <r>
    <x v="0"/>
    <n v="67.900000000000006"/>
  </r>
  <r>
    <x v="1"/>
    <n v="63.6"/>
  </r>
  <r>
    <x v="1"/>
    <n v="32.9"/>
  </r>
  <r>
    <x v="1"/>
    <n v="67.7"/>
  </r>
  <r>
    <x v="1"/>
    <n v="100"/>
  </r>
  <r>
    <x v="1"/>
    <n v="96.8"/>
  </r>
  <r>
    <x v="0"/>
    <n v="71"/>
  </r>
  <r>
    <x v="1"/>
    <n v="59.8"/>
  </r>
  <r>
    <x v="1"/>
    <n v="64.2"/>
  </r>
  <r>
    <x v="1"/>
    <n v="45.2"/>
  </r>
  <r>
    <x v="0"/>
    <n v="82.9"/>
  </r>
  <r>
    <x v="0"/>
    <n v="73.2"/>
  </r>
  <r>
    <x v="1"/>
    <n v="79.599999999999994"/>
  </r>
  <r>
    <x v="1"/>
    <n v="73"/>
  </r>
  <r>
    <x v="1"/>
    <n v="72.599999999999994"/>
  </r>
  <r>
    <x v="1"/>
    <n v="45.2"/>
  </r>
  <r>
    <x v="1"/>
    <n v="51.8"/>
  </r>
  <r>
    <x v="1"/>
    <n v="92"/>
  </r>
  <r>
    <x v="1"/>
    <n v="77.8"/>
  </r>
  <r>
    <x v="1"/>
    <n v="97.2"/>
  </r>
  <r>
    <x v="0"/>
    <n v="71.900000000000006"/>
  </r>
  <r>
    <x v="0"/>
    <n v="69.099999999999994"/>
  </r>
  <r>
    <x v="0"/>
    <n v="59.6"/>
  </r>
  <r>
    <x v="1"/>
    <n v="60.4"/>
  </r>
  <r>
    <x v="0"/>
    <n v="48.3"/>
  </r>
  <r>
    <x v="0"/>
    <n v="50.1"/>
  </r>
  <r>
    <x v="1"/>
    <n v="74.900000000000006"/>
  </r>
  <r>
    <x v="0"/>
    <n v="85.6"/>
  </r>
  <r>
    <x v="0"/>
    <n v="65.400000000000006"/>
  </r>
  <r>
    <x v="0"/>
    <n v="82.4"/>
  </r>
  <r>
    <x v="0"/>
    <n v="67.3"/>
  </r>
  <r>
    <x v="1"/>
    <n v="34.299999999999997"/>
  </r>
  <r>
    <x v="1"/>
    <n v="53"/>
  </r>
  <r>
    <x v="1"/>
    <n v="78"/>
  </r>
  <r>
    <x v="1"/>
    <n v="58.2"/>
  </r>
  <r>
    <x v="1"/>
    <n v="73.7"/>
  </r>
  <r>
    <x v="1"/>
    <n v="60.3"/>
  </r>
  <r>
    <x v="0"/>
    <n v="78.7"/>
  </r>
  <r>
    <x v="0"/>
    <n v="68.3"/>
  </r>
  <r>
    <x v="1"/>
    <n v="49.9"/>
  </r>
  <r>
    <x v="0"/>
    <n v="100"/>
  </r>
  <r>
    <x v="0"/>
    <n v="54.7"/>
  </r>
  <r>
    <x v="1"/>
    <n v="58.7"/>
  </r>
  <r>
    <x v="1"/>
    <n v="70.8"/>
  </r>
  <r>
    <x v="0"/>
    <n v="87.1"/>
  </r>
  <r>
    <x v="0"/>
    <n v="29.5"/>
  </r>
  <r>
    <x v="1"/>
    <n v="53.2"/>
  </r>
  <r>
    <x v="1"/>
    <n v="73"/>
  </r>
  <r>
    <x v="0"/>
    <n v="71.099999999999994"/>
  </r>
  <r>
    <x v="1"/>
    <n v="80.900000000000006"/>
  </r>
  <r>
    <x v="1"/>
    <n v="75.099999999999994"/>
  </r>
  <r>
    <x v="1"/>
    <n v="52.4"/>
  </r>
  <r>
    <x v="1"/>
    <n v="67.599999999999994"/>
  </r>
  <r>
    <x v="0"/>
    <n v="35.700000000000003"/>
  </r>
  <r>
    <x v="1"/>
    <n v="29.9"/>
  </r>
  <r>
    <x v="1"/>
    <n v="70.7"/>
  </r>
  <r>
    <x v="0"/>
    <n v="89.3"/>
  </r>
  <r>
    <x v="1"/>
    <n v="26.2"/>
  </r>
  <r>
    <x v="0"/>
    <n v="58.3"/>
  </r>
  <r>
    <x v="0"/>
    <n v="78.400000000000006"/>
  </r>
  <r>
    <x v="1"/>
    <n v="100"/>
  </r>
  <r>
    <x v="0"/>
    <n v="66.8"/>
  </r>
  <r>
    <x v="1"/>
    <n v="63.8"/>
  </r>
  <r>
    <x v="1"/>
    <n v="76.099999999999994"/>
  </r>
  <r>
    <x v="1"/>
    <n v="82.7"/>
  </r>
  <r>
    <x v="1"/>
    <n v="65"/>
  </r>
  <r>
    <x v="1"/>
    <n v="66.8"/>
  </r>
  <r>
    <x v="0"/>
    <n v="64.900000000000006"/>
  </r>
  <r>
    <x v="1"/>
    <n v="63.1"/>
  </r>
  <r>
    <x v="1"/>
    <n v="56.3"/>
  </r>
  <r>
    <x v="0"/>
    <n v="93.6"/>
  </r>
  <r>
    <x v="0"/>
    <n v="91.9"/>
  </r>
  <r>
    <x v="0"/>
    <n v="74"/>
  </r>
  <r>
    <x v="1"/>
    <n v="62.7"/>
  </r>
  <r>
    <x v="1"/>
    <n v="58.6"/>
  </r>
  <r>
    <x v="1"/>
    <n v="89.3"/>
  </r>
  <r>
    <x v="1"/>
    <n v="63.4"/>
  </r>
  <r>
    <x v="1"/>
    <n v="46.7"/>
  </r>
  <r>
    <x v="1"/>
    <n v="100"/>
  </r>
  <r>
    <x v="1"/>
    <n v="68.7"/>
  </r>
  <r>
    <x v="1"/>
    <n v="58.9"/>
  </r>
  <r>
    <x v="1"/>
    <n v="59"/>
  </r>
  <r>
    <x v="1"/>
    <n v="77.900000000000006"/>
  </r>
  <r>
    <x v="1"/>
    <n v="72.3"/>
  </r>
  <r>
    <x v="1"/>
    <n v="49.7"/>
  </r>
  <r>
    <x v="1"/>
    <n v="80.900000000000006"/>
  </r>
  <r>
    <x v="1"/>
    <n v="44.5"/>
  </r>
  <r>
    <x v="1"/>
    <n v="85.3"/>
  </r>
  <r>
    <x v="1"/>
    <n v="83.2"/>
  </r>
  <r>
    <x v="1"/>
    <n v="59.7"/>
  </r>
  <r>
    <x v="1"/>
    <n v="98.1"/>
  </r>
  <r>
    <x v="0"/>
    <n v="66.8"/>
  </r>
  <r>
    <x v="0"/>
    <n v="96.1"/>
  </r>
  <r>
    <x v="1"/>
    <n v="60.4"/>
  </r>
  <r>
    <x v="1"/>
    <n v="33.799999999999997"/>
  </r>
  <r>
    <x v="1"/>
    <n v="56.1"/>
  </r>
  <r>
    <x v="1"/>
    <n v="80.599999999999994"/>
  </r>
  <r>
    <x v="1"/>
    <n v="52.6"/>
  </r>
  <r>
    <x v="0"/>
    <n v="52.1"/>
  </r>
  <r>
    <x v="0"/>
    <n v="39.9"/>
  </r>
  <r>
    <x v="1"/>
    <n v="84"/>
  </r>
  <r>
    <x v="0"/>
    <n v="97.7"/>
  </r>
  <r>
    <x v="1"/>
    <n v="43.3"/>
  </r>
  <r>
    <x v="1"/>
    <n v="55.9"/>
  </r>
  <r>
    <x v="1"/>
    <n v="84.6"/>
  </r>
  <r>
    <x v="1"/>
    <n v="67"/>
  </r>
  <r>
    <x v="1"/>
    <n v="76"/>
  </r>
  <r>
    <x v="0"/>
    <n v="56.9"/>
  </r>
  <r>
    <x v="1"/>
    <n v="77.5"/>
  </r>
  <r>
    <x v="1"/>
    <n v="69.400000000000006"/>
  </r>
  <r>
    <x v="0"/>
    <n v="94.6"/>
  </r>
  <r>
    <x v="0"/>
    <n v="93.4"/>
  </r>
  <r>
    <x v="0"/>
    <n v="100"/>
  </r>
  <r>
    <x v="0"/>
    <n v="63.6"/>
  </r>
  <r>
    <x v="1"/>
    <n v="53"/>
  </r>
  <r>
    <x v="1"/>
    <n v="67.8"/>
  </r>
  <r>
    <x v="1"/>
    <n v="73.900000000000006"/>
  </r>
  <r>
    <x v="1"/>
    <n v="66.5"/>
  </r>
  <r>
    <x v="1"/>
    <n v="49.9"/>
  </r>
  <r>
    <x v="1"/>
    <n v="73.900000000000006"/>
  </r>
  <r>
    <x v="1"/>
    <n v="80.3"/>
  </r>
  <r>
    <x v="1"/>
    <n v="71.7"/>
  </r>
  <r>
    <x v="1"/>
    <n v="83.3"/>
  </r>
  <r>
    <x v="1"/>
    <n v="84.5"/>
  </r>
  <r>
    <x v="1"/>
    <n v="74.900000000000006"/>
  </r>
  <r>
    <x v="0"/>
    <n v="34"/>
  </r>
  <r>
    <x v="1"/>
    <n v="63"/>
  </r>
  <r>
    <x v="1"/>
    <n v="77.900000000000006"/>
  </r>
  <r>
    <x v="0"/>
    <n v="72.900000000000006"/>
  </r>
  <r>
    <x v="1"/>
    <n v="53.2"/>
  </r>
  <r>
    <x v="1"/>
    <n v="57.3"/>
  </r>
  <r>
    <x v="0"/>
    <n v="76.599999999999994"/>
  </r>
  <r>
    <x v="1"/>
    <n v="64.599999999999994"/>
  </r>
  <r>
    <x v="0"/>
    <n v="51.1"/>
  </r>
  <r>
    <x v="1"/>
    <n v="63"/>
  </r>
  <r>
    <x v="0"/>
    <n v="61.6"/>
  </r>
  <r>
    <x v="1"/>
    <n v="62.5"/>
  </r>
  <r>
    <x v="0"/>
    <n v="87.1"/>
  </r>
  <r>
    <x v="0"/>
    <n v="82.5"/>
  </r>
  <r>
    <x v="0"/>
    <n v="80.900000000000006"/>
  </r>
  <r>
    <x v="1"/>
    <n v="100"/>
  </r>
  <r>
    <x v="1"/>
    <n v="79.599999999999994"/>
  </r>
  <r>
    <x v="1"/>
    <n v="71.2"/>
  </r>
  <r>
    <x v="1"/>
    <n v="62.7"/>
  </r>
  <r>
    <x v="1"/>
    <n v="64.2"/>
  </r>
  <r>
    <x v="0"/>
    <n v="44.1"/>
  </r>
  <r>
    <x v="1"/>
    <n v="61.7"/>
  </r>
  <r>
    <x v="0"/>
    <n v="39.9"/>
  </r>
  <r>
    <x v="1"/>
    <n v="84.1"/>
  </r>
  <r>
    <x v="1"/>
    <n v="40.700000000000003"/>
  </r>
  <r>
    <x v="1"/>
    <n v="81.8"/>
  </r>
  <r>
    <x v="0"/>
    <n v="77"/>
  </r>
  <r>
    <x v="1"/>
    <n v="65.7"/>
  </r>
  <r>
    <x v="0"/>
    <n v="80.900000000000006"/>
  </r>
  <r>
    <x v="0"/>
    <n v="47.4"/>
  </r>
  <r>
    <x v="0"/>
    <n v="83"/>
  </r>
  <r>
    <x v="1"/>
    <n v="54.2"/>
  </r>
  <r>
    <x v="1"/>
    <n v="82.5"/>
  </r>
  <r>
    <x v="1"/>
    <n v="85"/>
  </r>
  <r>
    <x v="0"/>
    <n v="40.4"/>
  </r>
  <r>
    <x v="1"/>
    <n v="58.9"/>
  </r>
  <r>
    <x v="1"/>
    <n v="67.5"/>
  </r>
  <r>
    <x v="0"/>
    <n v="81"/>
  </r>
  <r>
    <x v="0"/>
    <n v="74.7"/>
  </r>
  <r>
    <x v="1"/>
    <n v="67.400000000000006"/>
  </r>
  <r>
    <x v="1"/>
    <n v="72.2"/>
  </r>
  <r>
    <x v="1"/>
    <n v="77.099999999999994"/>
  </r>
  <r>
    <x v="1"/>
    <n v="87.9"/>
  </r>
  <r>
    <x v="0"/>
    <n v="54.1"/>
  </r>
  <r>
    <x v="0"/>
    <n v="62.9"/>
  </r>
  <r>
    <x v="1"/>
    <n v="95.6"/>
  </r>
  <r>
    <x v="1"/>
    <n v="67.099999999999994"/>
  </r>
  <r>
    <x v="1"/>
    <n v="51.5"/>
  </r>
  <r>
    <x v="1"/>
    <n v="97.9"/>
  </r>
  <r>
    <x v="1"/>
    <n v="67"/>
  </r>
  <r>
    <x v="0"/>
    <n v="31.5"/>
  </r>
  <r>
    <x v="1"/>
    <n v="88"/>
  </r>
  <r>
    <x v="1"/>
    <n v="53.4"/>
  </r>
  <r>
    <x v="0"/>
    <n v="83.4"/>
  </r>
  <r>
    <x v="1"/>
    <n v="79"/>
  </r>
  <r>
    <x v="0"/>
    <n v="69.900000000000006"/>
  </r>
  <r>
    <x v="0"/>
    <n v="60.1"/>
  </r>
  <r>
    <x v="1"/>
    <n v="70.3"/>
  </r>
  <r>
    <x v="1"/>
    <n v="79.8"/>
  </r>
  <r>
    <x v="0"/>
    <n v="66.599999999999994"/>
  </r>
  <r>
    <x v="1"/>
    <n v="91.7"/>
  </r>
  <r>
    <x v="1"/>
    <n v="70.099999999999994"/>
  </r>
  <r>
    <x v="1"/>
    <n v="61.5"/>
  </r>
  <r>
    <x v="1"/>
    <n v="79.3"/>
  </r>
  <r>
    <x v="0"/>
    <n v="63.9"/>
  </r>
  <r>
    <x v="0"/>
    <n v="93.1"/>
  </r>
  <r>
    <x v="0"/>
    <n v="89.8"/>
  </r>
  <r>
    <x v="0"/>
    <n v="100"/>
  </r>
  <r>
    <x v="0"/>
    <n v="61.8"/>
  </r>
  <r>
    <x v="0"/>
    <n v="51.5"/>
  </r>
  <r>
    <x v="1"/>
    <n v="60.4"/>
  </r>
  <r>
    <x v="1"/>
    <n v="67.2"/>
  </r>
  <r>
    <x v="1"/>
    <n v="89.6"/>
  </r>
  <r>
    <x v="0"/>
    <n v="48.3"/>
  </r>
  <r>
    <x v="1"/>
    <n v="61.7"/>
  </r>
  <r>
    <x v="0"/>
    <n v="44.4"/>
  </r>
  <r>
    <x v="1"/>
    <n v="77.2"/>
  </r>
  <r>
    <x v="0"/>
    <n v="100"/>
  </r>
  <r>
    <x v="1"/>
    <n v="73"/>
  </r>
  <r>
    <x v="1"/>
    <n v="68.5"/>
  </r>
  <r>
    <x v="1"/>
    <n v="61"/>
  </r>
  <r>
    <x v="0"/>
    <n v="70.5"/>
  </r>
  <r>
    <x v="1"/>
    <n v="52.5"/>
  </r>
  <r>
    <x v="1"/>
    <n v="62.8"/>
  </r>
  <r>
    <x v="0"/>
    <n v="83.5"/>
  </r>
  <r>
    <x v="1"/>
    <n v="71.400000000000006"/>
  </r>
  <r>
    <x v="1"/>
    <n v="61.5"/>
  </r>
  <r>
    <x v="1"/>
    <n v="75.400000000000006"/>
  </r>
  <r>
    <x v="1"/>
    <n v="42"/>
  </r>
  <r>
    <x v="1"/>
    <n v="64"/>
  </r>
  <r>
    <x v="1"/>
    <n v="60.1"/>
  </r>
  <r>
    <x v="1"/>
    <n v="34.700000000000003"/>
  </r>
  <r>
    <x v="1"/>
    <n v="88"/>
  </r>
  <r>
    <x v="1"/>
    <n v="100"/>
  </r>
  <r>
    <x v="1"/>
    <n v="66.099999999999994"/>
  </r>
  <r>
    <x v="1"/>
    <n v="95.5"/>
  </r>
  <r>
    <x v="0"/>
    <n v="86.4"/>
  </r>
  <r>
    <x v="1"/>
    <n v="77.3"/>
  </r>
  <r>
    <x v="0"/>
    <n v="90.2"/>
  </r>
  <r>
    <x v="0"/>
    <n v="80.2"/>
  </r>
  <r>
    <x v="0"/>
    <n v="72.900000000000006"/>
  </r>
  <r>
    <x v="1"/>
    <n v="35.799999999999997"/>
  </r>
  <r>
    <x v="0"/>
    <n v="72.8"/>
  </r>
  <r>
    <x v="1"/>
    <n v="67.599999999999994"/>
  </r>
  <r>
    <x v="1"/>
    <n v="93.1"/>
  </r>
  <r>
    <x v="0"/>
    <n v="57.5"/>
  </r>
  <r>
    <x v="0"/>
    <n v="61.1"/>
  </r>
  <r>
    <x v="1"/>
    <n v="77.400000000000006"/>
  </r>
  <r>
    <x v="1"/>
    <n v="69.599999999999994"/>
  </r>
  <r>
    <x v="1"/>
    <n v="100"/>
  </r>
  <r>
    <x v="1"/>
    <n v="69.3"/>
  </r>
  <r>
    <x v="1"/>
    <n v="85.7"/>
  </r>
  <r>
    <x v="1"/>
    <n v="53.9"/>
  </r>
  <r>
    <x v="1"/>
    <n v="43.7"/>
  </r>
  <r>
    <x v="1"/>
    <n v="79.3"/>
  </r>
  <r>
    <x v="1"/>
    <n v="71.3"/>
  </r>
  <r>
    <x v="0"/>
    <n v="61.4"/>
  </r>
  <r>
    <x v="1"/>
    <n v="45.1"/>
  </r>
  <r>
    <x v="1"/>
    <n v="39.799999999999997"/>
  </r>
  <r>
    <x v="1"/>
    <n v="70.7"/>
  </r>
  <r>
    <x v="0"/>
    <n v="35.6"/>
  </r>
  <r>
    <x v="1"/>
    <n v="93"/>
  </r>
  <r>
    <x v="0"/>
    <n v="83.2"/>
  </r>
  <r>
    <x v="0"/>
    <n v="46.6"/>
  </r>
  <r>
    <x v="0"/>
    <n v="70.8"/>
  </r>
  <r>
    <x v="1"/>
    <n v="78.3"/>
  </r>
  <r>
    <x v="0"/>
    <n v="70.7"/>
  </r>
  <r>
    <x v="1"/>
    <n v="82.6"/>
  </r>
  <r>
    <x v="0"/>
    <n v="50.3"/>
  </r>
  <r>
    <x v="1"/>
    <n v="80.900000000000006"/>
  </r>
  <r>
    <x v="0"/>
    <n v="75.400000000000006"/>
  </r>
  <r>
    <x v="0"/>
    <n v="83.7"/>
  </r>
  <r>
    <x v="1"/>
    <n v="76.8"/>
  </r>
  <r>
    <x v="1"/>
    <n v="45.8"/>
  </r>
  <r>
    <x v="0"/>
    <n v="58.4"/>
  </r>
  <r>
    <x v="0"/>
    <n v="70.3"/>
  </r>
  <r>
    <x v="0"/>
    <n v="99.4"/>
  </r>
  <r>
    <x v="1"/>
    <n v="62.9"/>
  </r>
  <r>
    <x v="1"/>
    <n v="98"/>
  </r>
  <r>
    <x v="1"/>
    <n v="74.7"/>
  </r>
  <r>
    <x v="0"/>
    <n v="50.4"/>
  </r>
  <r>
    <x v="1"/>
    <n v="49.4"/>
  </r>
  <r>
    <x v="0"/>
    <n v="35.299999999999997"/>
  </r>
  <r>
    <x v="0"/>
    <n v="46.3"/>
  </r>
  <r>
    <x v="1"/>
    <n v="68.400000000000006"/>
  </r>
  <r>
    <x v="1"/>
    <n v="84.2"/>
  </r>
  <r>
    <x v="0"/>
    <n v="54.6"/>
  </r>
  <r>
    <x v="1"/>
    <n v="88"/>
  </r>
  <r>
    <x v="1"/>
    <n v="61.5"/>
  </r>
  <r>
    <x v="1"/>
    <n v="75.7"/>
  </r>
  <r>
    <x v="1"/>
    <n v="100"/>
  </r>
  <r>
    <x v="1"/>
    <n v="82.6"/>
  </r>
  <r>
    <x v="1"/>
    <n v="71.5"/>
  </r>
  <r>
    <x v="1"/>
    <n v="57.6"/>
  </r>
  <r>
    <x v="1"/>
    <n v="36.1"/>
  </r>
  <r>
    <x v="0"/>
    <n v="67.400000000000006"/>
  </r>
  <r>
    <x v="1"/>
    <n v="74.8"/>
  </r>
  <r>
    <x v="0"/>
    <n v="73.599999999999994"/>
  </r>
  <r>
    <x v="0"/>
    <n v="79.5"/>
  </r>
  <r>
    <x v="1"/>
    <n v="62.5"/>
  </r>
  <r>
    <x v="0"/>
    <n v="76.3"/>
  </r>
  <r>
    <x v="1"/>
    <n v="75.599999999999994"/>
  </r>
  <r>
    <x v="1"/>
    <n v="64.400000000000006"/>
  </r>
  <r>
    <x v="1"/>
    <n v="75.3"/>
  </r>
  <r>
    <x v="0"/>
    <n v="50.4"/>
  </r>
  <r>
    <x v="0"/>
    <n v="100"/>
  </r>
  <r>
    <x v="1"/>
    <n v="76.400000000000006"/>
  </r>
  <r>
    <x v="1"/>
    <n v="69.900000000000006"/>
  </r>
  <r>
    <x v="0"/>
    <n v="88.9"/>
  </r>
  <r>
    <x v="0"/>
    <n v="70.400000000000006"/>
  </r>
  <r>
    <x v="1"/>
    <n v="69.400000000000006"/>
  </r>
  <r>
    <x v="0"/>
    <n v="84.9"/>
  </r>
  <r>
    <x v="1"/>
    <n v="63.6"/>
  </r>
  <r>
    <x v="1"/>
    <n v="82.2"/>
  </r>
  <r>
    <x v="1"/>
    <n v="37.4"/>
  </r>
  <r>
    <x v="1"/>
    <n v="73.8"/>
  </r>
  <r>
    <x v="0"/>
    <n v="53.4"/>
  </r>
  <r>
    <x v="1"/>
    <n v="64.2"/>
  </r>
  <r>
    <x v="1"/>
    <n v="70.400000000000006"/>
  </r>
  <r>
    <x v="1"/>
    <n v="51.5"/>
  </r>
  <r>
    <x v="1"/>
    <n v="53.4"/>
  </r>
  <r>
    <x v="1"/>
    <n v="77.2"/>
  </r>
  <r>
    <x v="0"/>
    <n v="59.8"/>
  </r>
  <r>
    <x v="1"/>
    <n v="55.4"/>
  </r>
  <r>
    <x v="1"/>
    <n v="69.900000000000006"/>
  </r>
  <r>
    <x v="1"/>
    <n v="71.599999999999994"/>
  </r>
  <r>
    <x v="1"/>
    <n v="92.9"/>
  </r>
  <r>
    <x v="1"/>
    <n v="72.400000000000006"/>
  </r>
  <r>
    <x v="1"/>
    <n v="70.5"/>
  </r>
  <r>
    <x v="1"/>
    <n v="100"/>
  </r>
  <r>
    <x v="0"/>
    <n v="37.4"/>
  </r>
  <r>
    <x v="1"/>
    <n v="88.7"/>
  </r>
  <r>
    <x v="1"/>
    <n v="88.6"/>
  </r>
  <r>
    <x v="1"/>
    <n v="68.5"/>
  </r>
  <r>
    <x v="1"/>
    <n v="100"/>
  </r>
  <r>
    <x v="1"/>
    <n v="66.900000000000006"/>
  </r>
  <r>
    <x v="1"/>
    <n v="71.5"/>
  </r>
  <r>
    <x v="1"/>
    <n v="77.8"/>
  </r>
  <r>
    <x v="0"/>
    <n v="67.7"/>
  </r>
  <r>
    <x v="0"/>
    <n v="96.4"/>
  </r>
  <r>
    <x v="1"/>
    <n v="83.1"/>
  </r>
  <r>
    <x v="1"/>
    <n v="37.9"/>
  </r>
  <r>
    <x v="0"/>
    <n v="76.3"/>
  </r>
  <r>
    <x v="0"/>
    <n v="52.6"/>
  </r>
  <r>
    <x v="1"/>
    <n v="83.6"/>
  </r>
  <r>
    <x v="1"/>
    <n v="92"/>
  </r>
  <r>
    <x v="1"/>
    <n v="53.2"/>
  </r>
  <r>
    <x v="0"/>
    <n v="56.4"/>
  </r>
  <r>
    <x v="1"/>
    <n v="58.1"/>
  </r>
  <r>
    <x v="1"/>
    <n v="70.900000000000006"/>
  </r>
  <r>
    <x v="1"/>
    <n v="98.7"/>
  </r>
  <r>
    <x v="1"/>
    <n v="83.3"/>
  </r>
  <r>
    <x v="0"/>
    <n v="80.599999999999994"/>
  </r>
  <r>
    <x v="1"/>
    <n v="91.3"/>
  </r>
  <r>
    <x v="0"/>
    <n v="63.5"/>
  </r>
  <r>
    <x v="0"/>
    <n v="66.3"/>
  </r>
  <r>
    <x v="1"/>
    <n v="49.9"/>
  </r>
  <r>
    <x v="1"/>
    <n v="68.900000000000006"/>
  </r>
  <r>
    <x v="1"/>
    <n v="94.2"/>
  </r>
  <r>
    <x v="1"/>
    <n v="100"/>
  </r>
  <r>
    <x v="1"/>
    <n v="58.6"/>
  </r>
  <r>
    <x v="1"/>
    <n v="53.2"/>
  </r>
  <r>
    <x v="0"/>
    <n v="70.5"/>
  </r>
  <r>
    <x v="1"/>
    <n v="64"/>
  </r>
  <r>
    <x v="0"/>
    <n v="77.400000000000006"/>
  </r>
  <r>
    <x v="1"/>
    <n v="57.4"/>
  </r>
  <r>
    <x v="0"/>
    <n v="59.9"/>
  </r>
  <r>
    <x v="1"/>
    <n v="66.7"/>
  </r>
  <r>
    <x v="1"/>
    <n v="58.4"/>
  </r>
  <r>
    <x v="1"/>
    <n v="63.6"/>
  </r>
  <r>
    <x v="1"/>
    <n v="62.6"/>
  </r>
  <r>
    <x v="1"/>
    <n v="70.599999999999994"/>
  </r>
  <r>
    <x v="1"/>
    <n v="75.2"/>
  </r>
  <r>
    <x v="1"/>
    <n v="50.1"/>
  </r>
  <r>
    <x v="1"/>
    <n v="72.8"/>
  </r>
  <r>
    <x v="0"/>
    <n v="72.7"/>
  </r>
  <r>
    <x v="0"/>
    <n v="76"/>
  </r>
  <r>
    <x v="0"/>
    <n v="74.099999999999994"/>
  </r>
  <r>
    <x v="0"/>
    <n v="79"/>
  </r>
  <r>
    <x v="1"/>
    <n v="51.3"/>
  </r>
  <r>
    <x v="0"/>
    <n v="71"/>
  </r>
  <r>
    <x v="0"/>
    <n v="76.400000000000006"/>
  </r>
  <r>
    <x v="0"/>
    <n v="52.6"/>
  </r>
  <r>
    <x v="1"/>
    <n v="74"/>
  </r>
  <r>
    <x v="1"/>
    <n v="42.6"/>
  </r>
  <r>
    <x v="1"/>
    <n v="49.8"/>
  </r>
  <r>
    <x v="1"/>
    <n v="45.7"/>
  </r>
  <r>
    <x v="0"/>
    <n v="77.2"/>
  </r>
  <r>
    <x v="1"/>
    <n v="98.5"/>
  </r>
  <r>
    <x v="1"/>
    <n v="96.2"/>
  </r>
  <r>
    <x v="0"/>
    <n v="71.3"/>
  </r>
  <r>
    <x v="1"/>
    <n v="59.2"/>
  </r>
  <r>
    <x v="1"/>
    <n v="51.8"/>
  </r>
  <r>
    <x v="1"/>
    <n v="59.3"/>
  </r>
  <r>
    <x v="1"/>
    <n v="58.5"/>
  </r>
  <r>
    <x v="0"/>
    <n v="44.5"/>
  </r>
  <r>
    <x v="0"/>
    <n v="75.400000000000006"/>
  </r>
  <r>
    <x v="0"/>
    <n v="54.9"/>
  </r>
  <r>
    <x v="0"/>
    <n v="30.2"/>
  </r>
  <r>
    <x v="0"/>
    <n v="71.8"/>
  </r>
  <r>
    <x v="1"/>
    <n v="51.8"/>
  </r>
  <r>
    <x v="0"/>
    <n v="59.5"/>
  </r>
  <r>
    <x v="1"/>
    <n v="96.6"/>
  </r>
  <r>
    <x v="1"/>
    <n v="44.1"/>
  </r>
  <r>
    <x v="1"/>
    <n v="30.5"/>
  </r>
  <r>
    <x v="1"/>
    <n v="63.7"/>
  </r>
  <r>
    <x v="1"/>
    <n v="74"/>
  </r>
  <r>
    <x v="1"/>
    <n v="98.8"/>
  </r>
  <r>
    <x v="1"/>
    <n v="53"/>
  </r>
  <r>
    <x v="1"/>
    <n v="84.6"/>
  </r>
  <r>
    <x v="1"/>
    <n v="73"/>
  </r>
  <r>
    <x v="0"/>
    <n v="57.1"/>
  </r>
  <r>
    <x v="1"/>
    <n v="100"/>
  </r>
  <r>
    <x v="1"/>
    <n v="36.200000000000003"/>
  </r>
  <r>
    <x v="1"/>
    <n v="65.599999999999994"/>
  </r>
  <r>
    <x v="0"/>
    <n v="87.5"/>
  </r>
  <r>
    <x v="1"/>
    <n v="100"/>
  </r>
  <r>
    <x v="1"/>
    <n v="85.6"/>
  </r>
  <r>
    <x v="0"/>
    <n v="89.4"/>
  </r>
  <r>
    <x v="1"/>
    <n v="66.900000000000006"/>
  </r>
  <r>
    <x v="1"/>
    <n v="56"/>
  </r>
  <r>
    <x v="1"/>
    <n v="77.900000000000006"/>
  </r>
  <r>
    <x v="1"/>
    <n v="91.3"/>
  </r>
  <r>
    <x v="1"/>
    <n v="68.400000000000006"/>
  </r>
  <r>
    <x v="1"/>
    <n v="85.3"/>
  </r>
  <r>
    <x v="0"/>
    <n v="64.400000000000006"/>
  </r>
  <r>
    <x v="1"/>
    <n v="82.8"/>
  </r>
  <r>
    <x v="1"/>
    <n v="78"/>
  </r>
  <r>
    <x v="1"/>
    <n v="31.5"/>
  </r>
  <r>
    <x v="1"/>
    <n v="92.3"/>
  </r>
  <r>
    <x v="0"/>
    <n v="50.1"/>
  </r>
  <r>
    <x v="1"/>
    <n v="49.4"/>
  </r>
  <r>
    <x v="1"/>
    <n v="80.3"/>
  </r>
  <r>
    <x v="0"/>
    <n v="89.7"/>
  </r>
  <r>
    <x v="0"/>
    <n v="33.6"/>
  </r>
  <r>
    <x v="0"/>
    <n v="100"/>
  </r>
  <r>
    <x v="1"/>
    <n v="90.6"/>
  </r>
  <r>
    <x v="0"/>
    <n v="66.3"/>
  </r>
  <r>
    <x v="0"/>
    <n v="86.1"/>
  </r>
  <r>
    <x v="1"/>
    <n v="65.5"/>
  </r>
  <r>
    <x v="1"/>
    <n v="82.9"/>
  </r>
  <r>
    <x v="0"/>
    <n v="76.3"/>
  </r>
  <r>
    <x v="0"/>
    <n v="59"/>
  </r>
  <r>
    <x v="0"/>
    <n v="76.099999999999994"/>
  </r>
  <r>
    <x v="0"/>
    <n v="40.299999999999997"/>
  </r>
  <r>
    <x v="0"/>
    <n v="65.2"/>
  </r>
  <r>
    <x v="1"/>
    <n v="43.9"/>
  </r>
  <r>
    <x v="0"/>
    <n v="89.5"/>
  </r>
  <r>
    <x v="1"/>
    <n v="80.7"/>
  </r>
  <r>
    <x v="1"/>
    <n v="53"/>
  </r>
  <r>
    <x v="1"/>
    <n v="70.599999999999994"/>
  </r>
  <r>
    <x v="1"/>
    <n v="65.5"/>
  </r>
  <r>
    <x v="1"/>
    <n v="75.099999999999994"/>
  </r>
  <r>
    <x v="1"/>
    <n v="43.5"/>
  </r>
  <r>
    <x v="1"/>
    <n v="80.599999999999994"/>
  </r>
  <r>
    <x v="0"/>
    <n v="88.2"/>
  </r>
  <r>
    <x v="0"/>
    <n v="48.5"/>
  </r>
  <r>
    <x v="1"/>
    <n v="67.3"/>
  </r>
  <r>
    <x v="1"/>
    <n v="50.7"/>
  </r>
  <r>
    <x v="1"/>
    <n v="35.4"/>
  </r>
  <r>
    <x v="1"/>
    <n v="49.1"/>
  </r>
  <r>
    <x v="1"/>
    <n v="85.4"/>
  </r>
  <r>
    <x v="1"/>
    <n v="83.9"/>
  </r>
  <r>
    <x v="1"/>
    <n v="90.4"/>
  </r>
  <r>
    <x v="1"/>
    <n v="87.8"/>
  </r>
  <r>
    <x v="1"/>
    <n v="87.5"/>
  </r>
  <r>
    <x v="1"/>
    <n v="58.2"/>
  </r>
  <r>
    <x v="0"/>
    <n v="73.2"/>
  </r>
  <r>
    <x v="1"/>
    <n v="83.5"/>
  </r>
  <r>
    <x v="0"/>
    <n v="77.599999999999994"/>
  </r>
  <r>
    <x v="0"/>
    <n v="98.4"/>
  </r>
  <r>
    <x v="1"/>
    <n v="78.5"/>
  </r>
  <r>
    <x v="0"/>
    <n v="81.099999999999994"/>
  </r>
  <r>
    <x v="1"/>
    <n v="100"/>
  </r>
  <r>
    <x v="0"/>
    <n v="58.7"/>
  </r>
  <r>
    <x v="1"/>
    <n v="62.6"/>
  </r>
  <r>
    <x v="0"/>
    <n v="60.3"/>
  </r>
  <r>
    <x v="1"/>
    <n v="63.9"/>
  </r>
  <r>
    <x v="0"/>
    <n v="80"/>
  </r>
  <r>
    <x v="1"/>
    <n v="62.6"/>
  </r>
  <r>
    <x v="1"/>
    <n v="71.400000000000006"/>
  </r>
  <r>
    <x v="1"/>
    <n v="60.6"/>
  </r>
  <r>
    <x v="0"/>
    <n v="47.2"/>
  </r>
  <r>
    <x v="0"/>
    <n v="78.099999999999994"/>
  </r>
  <r>
    <x v="0"/>
    <n v="75.5"/>
  </r>
  <r>
    <x v="1"/>
    <n v="73.5"/>
  </r>
  <r>
    <x v="1"/>
    <n v="74.599999999999994"/>
  </r>
  <r>
    <x v="1"/>
    <n v="98.7"/>
  </r>
  <r>
    <x v="0"/>
    <n v="49.2"/>
  </r>
  <r>
    <x v="1"/>
    <n v="67.400000000000006"/>
  </r>
  <r>
    <x v="1"/>
    <n v="72.5"/>
  </r>
  <r>
    <x v="0"/>
    <n v="68.400000000000006"/>
  </r>
  <r>
    <x v="1"/>
    <n v="70"/>
  </r>
  <r>
    <x v="1"/>
    <n v="56.1"/>
  </r>
  <r>
    <x v="0"/>
    <n v="81.5"/>
  </r>
  <r>
    <x v="0"/>
    <n v="45"/>
  </r>
  <r>
    <x v="0"/>
    <n v="84.4"/>
  </r>
  <r>
    <x v="1"/>
    <n v="36.799999999999997"/>
  </r>
  <r>
    <x v="0"/>
    <n v="65.599999999999994"/>
  </r>
  <r>
    <x v="0"/>
    <n v="93.5"/>
  </r>
  <r>
    <x v="1"/>
    <n v="93.7"/>
  </r>
  <r>
    <x v="0"/>
    <n v="42.3"/>
  </r>
  <r>
    <x v="0"/>
    <n v="53.3"/>
  </r>
  <r>
    <x v="1"/>
    <n v="65.900000000000006"/>
  </r>
  <r>
    <x v="0"/>
    <n v="87.9"/>
  </r>
  <r>
    <x v="1"/>
    <n v="94.5"/>
  </r>
  <r>
    <x v="1"/>
    <n v="77.8"/>
  </r>
  <r>
    <x v="1"/>
    <n v="74.599999999999994"/>
  </r>
  <r>
    <x v="1"/>
    <n v="67.5"/>
  </r>
  <r>
    <x v="0"/>
    <n v="66.5"/>
  </r>
  <r>
    <x v="1"/>
    <n v="78.400000000000006"/>
  </r>
  <r>
    <x v="1"/>
    <n v="84.9"/>
  </r>
  <r>
    <x v="1"/>
    <n v="96.6"/>
  </r>
  <r>
    <x v="1"/>
    <n v="100"/>
  </r>
  <r>
    <x v="1"/>
    <n v="83.1"/>
  </r>
  <r>
    <x v="1"/>
    <n v="36.9"/>
  </r>
  <r>
    <x v="1"/>
    <n v="60"/>
  </r>
  <r>
    <x v="1"/>
    <n v="44.3"/>
  </r>
  <r>
    <x v="1"/>
    <n v="41.6"/>
  </r>
  <r>
    <x v="1"/>
    <n v="45.5"/>
  </r>
  <r>
    <x v="1"/>
    <n v="68.2"/>
  </r>
  <r>
    <x v="1"/>
    <n v="75.5"/>
  </r>
  <r>
    <x v="1"/>
    <n v="40.9"/>
  </r>
  <r>
    <x v="1"/>
    <n v="100"/>
  </r>
  <r>
    <x v="0"/>
    <n v="65.599999999999994"/>
  </r>
  <r>
    <x v="1"/>
    <n v="75.900000000000006"/>
  </r>
  <r>
    <x v="0"/>
    <n v="69.8"/>
  </r>
  <r>
    <x v="1"/>
    <n v="66.599999999999994"/>
  </r>
  <r>
    <x v="1"/>
    <n v="84.5"/>
  </r>
  <r>
    <x v="0"/>
    <n v="65.599999999999994"/>
  </r>
  <r>
    <x v="1"/>
    <n v="46.8"/>
  </r>
  <r>
    <x v="1"/>
    <n v="67.7"/>
  </r>
  <r>
    <x v="0"/>
    <n v="45.4"/>
  </r>
  <r>
    <x v="1"/>
    <n v="57"/>
  </r>
  <r>
    <x v="1"/>
    <n v="58.4"/>
  </r>
  <r>
    <x v="0"/>
    <n v="70.8"/>
  </r>
  <r>
    <x v="1"/>
    <n v="75.7"/>
  </r>
  <r>
    <x v="1"/>
    <n v="55.7"/>
  </r>
  <r>
    <x v="0"/>
    <n v="82.1"/>
  </r>
  <r>
    <x v="0"/>
    <n v="71.400000000000006"/>
  </r>
  <r>
    <x v="1"/>
    <n v="66.7"/>
  </r>
  <r>
    <x v="1"/>
    <n v="70.900000000000006"/>
  </r>
  <r>
    <x v="0"/>
    <n v="73"/>
  </r>
  <r>
    <x v="0"/>
    <n v="53.9"/>
  </r>
  <r>
    <x v="1"/>
    <n v="43.4"/>
  </r>
  <r>
    <x v="1"/>
    <n v="55.4"/>
  </r>
  <r>
    <x v="1"/>
    <n v="100"/>
  </r>
  <r>
    <x v="1"/>
    <n v="71.8"/>
  </r>
  <r>
    <x v="1"/>
    <n v="89.2"/>
  </r>
  <r>
    <x v="1"/>
    <n v="83.9"/>
  </r>
  <r>
    <x v="1"/>
    <n v="89.1"/>
  </r>
  <r>
    <x v="1"/>
    <n v="53.5"/>
  </r>
  <r>
    <x v="1"/>
    <n v="72.900000000000006"/>
  </r>
  <r>
    <x v="1"/>
    <n v="61"/>
  </r>
  <r>
    <x v="1"/>
    <n v="69.099999999999994"/>
  </r>
  <r>
    <x v="1"/>
    <n v="77.2"/>
  </r>
  <r>
    <x v="1"/>
    <n v="71.900000000000006"/>
  </r>
  <r>
    <x v="0"/>
    <n v="74.7"/>
  </r>
  <r>
    <x v="1"/>
    <n v="74.5"/>
  </r>
  <r>
    <x v="1"/>
    <n v="85.4"/>
  </r>
  <r>
    <x v="0"/>
    <n v="44.3"/>
  </r>
  <r>
    <x v="1"/>
    <n v="53.4"/>
  </r>
  <r>
    <x v="0"/>
    <n v="57.4"/>
  </r>
  <r>
    <x v="1"/>
    <n v="53.6"/>
  </r>
  <r>
    <x v="0"/>
    <n v="58.8"/>
  </r>
  <r>
    <x v="1"/>
    <n v="43.5"/>
  </r>
  <r>
    <x v="1"/>
    <n v="65.599999999999994"/>
  </r>
  <r>
    <x v="0"/>
    <n v="89.8"/>
  </r>
  <r>
    <x v="1"/>
    <n v="89.5"/>
  </r>
  <r>
    <x v="0"/>
    <n v="68.8"/>
  </r>
  <r>
    <x v="1"/>
    <n v="76.8"/>
  </r>
  <r>
    <x v="1"/>
    <n v="47.5"/>
  </r>
  <r>
    <x v="0"/>
    <n v="89.3"/>
  </r>
  <r>
    <x v="1"/>
    <n v="62"/>
  </r>
  <r>
    <x v="0"/>
    <n v="66.099999999999994"/>
  </r>
  <r>
    <x v="1"/>
    <n v="41.7"/>
  </r>
  <r>
    <x v="1"/>
    <n v="28"/>
  </r>
  <r>
    <x v="1"/>
    <n v="71"/>
  </r>
  <r>
    <x v="1"/>
    <n v="67.5"/>
  </r>
  <r>
    <x v="1"/>
    <n v="63.4"/>
  </r>
  <r>
    <x v="1"/>
    <n v="50.2"/>
  </r>
  <r>
    <x v="1"/>
    <n v="72"/>
  </r>
  <r>
    <x v="0"/>
    <n v="67.900000000000006"/>
  </r>
  <r>
    <x v="1"/>
    <n v="100"/>
  </r>
  <r>
    <x v="0"/>
    <n v="55"/>
  </r>
  <r>
    <x v="0"/>
    <n v="59.9"/>
  </r>
  <r>
    <x v="1"/>
    <n v="63.2"/>
  </r>
  <r>
    <x v="1"/>
    <n v="84.5"/>
  </r>
  <r>
    <x v="1"/>
    <n v="50.8"/>
  </r>
  <r>
    <x v="1"/>
    <n v="94"/>
  </r>
  <r>
    <x v="1"/>
    <n v="65.599999999999994"/>
  </r>
  <r>
    <x v="1"/>
    <n v="61.7"/>
  </r>
  <r>
    <x v="0"/>
    <n v="66"/>
  </r>
  <r>
    <x v="1"/>
    <n v="86.9"/>
  </r>
  <r>
    <x v="1"/>
    <n v="59.6"/>
  </r>
  <r>
    <x v="1"/>
    <n v="49.1"/>
  </r>
  <r>
    <x v="1"/>
    <n v="31.1"/>
  </r>
  <r>
    <x v="1"/>
    <n v="45.7"/>
  </r>
  <r>
    <x v="1"/>
    <n v="100"/>
  </r>
  <r>
    <x v="1"/>
    <n v="81.099999999999994"/>
  </r>
  <r>
    <x v="1"/>
    <n v="55.1"/>
  </r>
  <r>
    <x v="1"/>
    <n v="53.3"/>
  </r>
  <r>
    <x v="0"/>
    <n v="89.1"/>
  </r>
  <r>
    <x v="0"/>
    <n v="77.3"/>
  </r>
  <r>
    <x v="0"/>
    <n v="56.4"/>
  </r>
  <r>
    <x v="1"/>
    <n v="76.099999999999994"/>
  </r>
  <r>
    <x v="1"/>
    <n v="74.599999999999994"/>
  </r>
  <r>
    <x v="1"/>
    <n v="83"/>
  </r>
  <r>
    <x v="0"/>
    <n v="85.9"/>
  </r>
  <r>
    <x v="1"/>
    <n v="64.5"/>
  </r>
  <r>
    <x v="1"/>
    <n v="91.9"/>
  </r>
  <r>
    <x v="1"/>
    <n v="74.599999999999994"/>
  </r>
  <r>
    <x v="1"/>
    <n v="70.900000000000006"/>
  </r>
  <r>
    <x v="1"/>
    <n v="66.7"/>
  </r>
  <r>
    <x v="0"/>
    <n v="77.400000000000006"/>
  </r>
  <r>
    <x v="0"/>
    <n v="99"/>
  </r>
  <r>
    <x v="0"/>
    <n v="43.5"/>
  </r>
  <r>
    <x v="1"/>
    <n v="53.4"/>
  </r>
  <r>
    <x v="0"/>
    <n v="81"/>
  </r>
  <r>
    <x v="1"/>
    <n v="66.2"/>
  </r>
  <r>
    <x v="1"/>
    <n v="88"/>
  </r>
  <r>
    <x v="1"/>
    <n v="64.400000000000006"/>
  </r>
  <r>
    <x v="1"/>
    <n v="82.4"/>
  </r>
  <r>
    <x v="0"/>
    <n v="80.900000000000006"/>
  </r>
  <r>
    <x v="1"/>
    <n v="59.6"/>
  </r>
  <r>
    <x v="1"/>
    <n v="56.2"/>
  </r>
  <r>
    <x v="0"/>
    <n v="72.5"/>
  </r>
  <r>
    <x v="1"/>
    <n v="47.6"/>
  </r>
  <r>
    <x v="1"/>
    <n v="63.6"/>
  </r>
  <r>
    <x v="1"/>
    <n v="85.3"/>
  </r>
  <r>
    <x v="1"/>
    <n v="71.8"/>
  </r>
  <r>
    <x v="1"/>
    <n v="70.900000000000006"/>
  </r>
  <r>
    <x v="1"/>
    <n v="41.7"/>
  </r>
  <r>
    <x v="0"/>
    <n v="76.099999999999994"/>
  </r>
  <r>
    <x v="0"/>
    <n v="65.900000000000006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S1000"/>
    <n v="23"/>
    <s v="Female"/>
    <n v="0"/>
    <x v="0"/>
    <x v="0"/>
    <s v="No"/>
    <n v="85"/>
    <n v="8"/>
    <s v="Fair"/>
    <n v="6"/>
    <s v="Master"/>
    <s v="Average"/>
    <n v="8"/>
    <s v="Yes"/>
    <x v="0"/>
  </r>
  <r>
    <s v="S1001"/>
    <n v="20"/>
    <s v="Female"/>
    <n v="6.9"/>
    <x v="1"/>
    <x v="1"/>
    <s v="No"/>
    <n v="97.3"/>
    <n v="4.5999999999999996"/>
    <s v="Good"/>
    <n v="6"/>
    <s v="High School"/>
    <s v="Average"/>
    <n v="8"/>
    <s v="No"/>
    <x v="1"/>
  </r>
  <r>
    <s v="S1002"/>
    <n v="21"/>
    <s v="Male"/>
    <n v="1.4"/>
    <x v="2"/>
    <x v="2"/>
    <s v="No"/>
    <n v="94.8"/>
    <n v="8"/>
    <s v="Poor"/>
    <n v="1"/>
    <s v="High School"/>
    <s v="Poor"/>
    <n v="1"/>
    <s v="No"/>
    <x v="2"/>
  </r>
  <r>
    <s v="S1003"/>
    <n v="23"/>
    <s v="Female"/>
    <n v="1"/>
    <x v="3"/>
    <x v="3"/>
    <s v="No"/>
    <n v="71"/>
    <n v="9.1999999999999993"/>
    <s v="Poor"/>
    <n v="4"/>
    <s v="Master"/>
    <s v="Good"/>
    <n v="1"/>
    <s v="Yes"/>
    <x v="3"/>
  </r>
  <r>
    <s v="S1004"/>
    <n v="19"/>
    <s v="Female"/>
    <n v="5"/>
    <x v="4"/>
    <x v="4"/>
    <s v="No"/>
    <n v="90.9"/>
    <n v="4.9000000000000004"/>
    <s v="Fair"/>
    <n v="3"/>
    <s v="Master"/>
    <s v="Good"/>
    <n v="1"/>
    <s v="No"/>
    <x v="4"/>
  </r>
  <r>
    <s v="S1005"/>
    <n v="24"/>
    <s v="Male"/>
    <n v="7.2"/>
    <x v="5"/>
    <x v="5"/>
    <s v="No"/>
    <n v="82.9"/>
    <n v="7.4"/>
    <s v="Fair"/>
    <n v="1"/>
    <s v="Master"/>
    <s v="Average"/>
    <n v="4"/>
    <s v="No"/>
    <x v="1"/>
  </r>
  <r>
    <s v="S1006"/>
    <n v="21"/>
    <s v="Female"/>
    <n v="5.6"/>
    <x v="6"/>
    <x v="6"/>
    <s v="Yes"/>
    <n v="85.8"/>
    <n v="6.5"/>
    <s v="Good"/>
    <n v="2"/>
    <s v="Master"/>
    <s v="Poor"/>
    <n v="4"/>
    <s v="No"/>
    <x v="5"/>
  </r>
  <r>
    <s v="S1007"/>
    <n v="21"/>
    <s v="Female"/>
    <n v="4.3"/>
    <x v="7"/>
    <x v="7"/>
    <s v="Yes"/>
    <n v="77.7"/>
    <n v="4.5999999999999996"/>
    <s v="Fair"/>
    <n v="0"/>
    <s v="Bachelor"/>
    <s v="Average"/>
    <n v="8"/>
    <s v="No"/>
    <x v="6"/>
  </r>
  <r>
    <s v="S1008"/>
    <n v="23"/>
    <s v="Female"/>
    <n v="4.4000000000000004"/>
    <x v="8"/>
    <x v="8"/>
    <s v="No"/>
    <n v="100"/>
    <n v="7.1"/>
    <s v="Good"/>
    <n v="3"/>
    <s v="Bachelor"/>
    <s v="Good"/>
    <n v="1"/>
    <s v="No"/>
    <x v="7"/>
  </r>
  <r>
    <s v="S1009"/>
    <n v="18"/>
    <s v="Female"/>
    <n v="4.8"/>
    <x v="2"/>
    <x v="2"/>
    <s v="No"/>
    <n v="95.4"/>
    <n v="7.5"/>
    <s v="Good"/>
    <n v="5"/>
    <s v="Bachelor"/>
    <s v="Good"/>
    <n v="10"/>
    <s v="Yes"/>
    <x v="1"/>
  </r>
  <r>
    <s v="S1010"/>
    <n v="19"/>
    <s v="Female"/>
    <n v="4.5999999999999996"/>
    <x v="9"/>
    <x v="9"/>
    <s v="No"/>
    <n v="77.599999999999994"/>
    <n v="5.8"/>
    <s v="Fair"/>
    <n v="1"/>
    <s v="None"/>
    <s v="Good"/>
    <n v="3"/>
    <s v="No"/>
    <x v="8"/>
  </r>
  <r>
    <s v="S1011"/>
    <n v="23"/>
    <s v="Male"/>
    <n v="3.9"/>
    <x v="10"/>
    <x v="10"/>
    <s v="No"/>
    <n v="71.7"/>
    <n v="7.9"/>
    <s v="Fair"/>
    <n v="2"/>
    <s v="Bachelor"/>
    <s v="Average"/>
    <n v="1"/>
    <s v="No"/>
    <x v="9"/>
  </r>
  <r>
    <s v="S1012"/>
    <n v="19"/>
    <s v="Female"/>
    <n v="3.7"/>
    <x v="11"/>
    <x v="11"/>
    <s v="Yes"/>
    <n v="81.099999999999994"/>
    <n v="4.5"/>
    <s v="Fair"/>
    <n v="1"/>
    <s v="Bachelor"/>
    <s v="Good"/>
    <n v="9"/>
    <s v="No"/>
    <x v="10"/>
  </r>
  <r>
    <s v="S1013"/>
    <n v="19"/>
    <s v="Female"/>
    <n v="3.4"/>
    <x v="12"/>
    <x v="12"/>
    <s v="No"/>
    <n v="89.3"/>
    <n v="4.7"/>
    <s v="Fair"/>
    <n v="4"/>
    <s v="Bachelor"/>
    <s v="Good"/>
    <n v="10"/>
    <s v="No"/>
    <x v="11"/>
  </r>
  <r>
    <s v="S1014"/>
    <n v="24"/>
    <s v="Male"/>
    <n v="2.4"/>
    <x v="6"/>
    <x v="13"/>
    <s v="No"/>
    <n v="87.4"/>
    <n v="6.7"/>
    <s v="Poor"/>
    <n v="6"/>
    <s v="Bachelor"/>
    <s v="Average"/>
    <n v="9"/>
    <s v="No"/>
    <x v="7"/>
  </r>
  <r>
    <s v="S1015"/>
    <n v="21"/>
    <s v="Male"/>
    <n v="3.1"/>
    <x v="13"/>
    <x v="3"/>
    <s v="No"/>
    <n v="97.5"/>
    <n v="6.5"/>
    <s v="Good"/>
    <n v="6"/>
    <s v="High School"/>
    <s v="Average"/>
    <n v="7"/>
    <s v="No"/>
    <x v="12"/>
  </r>
  <r>
    <s v="S1016"/>
    <n v="20"/>
    <s v="Male"/>
    <n v="1"/>
    <x v="14"/>
    <x v="14"/>
    <s v="No"/>
    <n v="92.9"/>
    <n v="5.6"/>
    <s v="Poor"/>
    <n v="3"/>
    <s v="High School"/>
    <s v="Poor"/>
    <n v="8"/>
    <s v="Yes"/>
    <x v="13"/>
  </r>
  <r>
    <s v="S1017"/>
    <n v="24"/>
    <s v="Female"/>
    <n v="3.4"/>
    <x v="12"/>
    <x v="15"/>
    <s v="No"/>
    <n v="94.7"/>
    <n v="7.5"/>
    <s v="Poor"/>
    <n v="0"/>
    <s v="High School"/>
    <s v="Average"/>
    <n v="1"/>
    <s v="Yes"/>
    <x v="14"/>
  </r>
  <r>
    <s v="S1018"/>
    <n v="24"/>
    <s v="Other"/>
    <n v="2"/>
    <x v="15"/>
    <x v="16"/>
    <s v="Yes"/>
    <n v="88.3"/>
    <n v="7.1"/>
    <s v="Good"/>
    <n v="2"/>
    <s v="High School"/>
    <s v="Good"/>
    <n v="5"/>
    <s v="No"/>
    <x v="15"/>
  </r>
  <r>
    <s v="S1019"/>
    <n v="19"/>
    <s v="Male"/>
    <n v="1.8"/>
    <x v="16"/>
    <x v="17"/>
    <s v="No"/>
    <n v="71.099999999999994"/>
    <n v="7.5"/>
    <s v="Fair"/>
    <n v="1"/>
    <s v="High School"/>
    <s v="Average"/>
    <n v="2"/>
    <s v="No"/>
    <x v="16"/>
  </r>
  <r>
    <s v="S1020"/>
    <n v="22"/>
    <s v="Female"/>
    <n v="3.8"/>
    <x v="17"/>
    <x v="16"/>
    <s v="No"/>
    <n v="83"/>
    <n v="6.4"/>
    <s v="Good"/>
    <n v="3"/>
    <s v="Master"/>
    <s v="Good"/>
    <n v="1"/>
    <s v="No"/>
    <x v="17"/>
  </r>
  <r>
    <s v="S1021"/>
    <n v="21"/>
    <s v="Male"/>
    <n v="5.6"/>
    <x v="11"/>
    <x v="17"/>
    <s v="No"/>
    <n v="95.6"/>
    <n v="7.2"/>
    <s v="Fair"/>
    <n v="1"/>
    <s v="High School"/>
    <s v="Good"/>
    <n v="3"/>
    <s v="No"/>
    <x v="18"/>
  </r>
  <r>
    <s v="S1022"/>
    <n v="18"/>
    <s v="Other"/>
    <n v="4.9000000000000004"/>
    <x v="17"/>
    <x v="18"/>
    <s v="No"/>
    <n v="84.5"/>
    <n v="6"/>
    <s v="Fair"/>
    <n v="3"/>
    <s v="High School"/>
    <s v="Average"/>
    <n v="7"/>
    <s v="No"/>
    <x v="19"/>
  </r>
  <r>
    <s v="S1023"/>
    <n v="24"/>
    <s v="Female"/>
    <n v="1.1000000000000001"/>
    <x v="18"/>
    <x v="6"/>
    <s v="Yes"/>
    <n v="90"/>
    <n v="9"/>
    <s v="Fair"/>
    <n v="6"/>
    <s v="Bachelor"/>
    <s v="Good"/>
    <n v="1"/>
    <s v="No"/>
    <x v="20"/>
  </r>
  <r>
    <s v="S1024"/>
    <n v="20"/>
    <s v="Female"/>
    <n v="2"/>
    <x v="19"/>
    <x v="19"/>
    <s v="Yes"/>
    <n v="81.8"/>
    <n v="5.5"/>
    <s v="Fair"/>
    <n v="4"/>
    <s v="Bachelor"/>
    <s v="Average"/>
    <n v="2"/>
    <s v="No"/>
    <x v="21"/>
  </r>
  <r>
    <s v="S1025"/>
    <n v="22"/>
    <s v="Male"/>
    <n v="4.9000000000000004"/>
    <x v="20"/>
    <x v="20"/>
    <s v="No"/>
    <n v="74.7"/>
    <n v="9"/>
    <s v="Fair"/>
    <n v="1"/>
    <s v="High School"/>
    <s v="Average"/>
    <n v="2"/>
    <s v="Yes"/>
    <x v="22"/>
  </r>
  <r>
    <s v="S1026"/>
    <n v="22"/>
    <s v="Male"/>
    <n v="2"/>
    <x v="21"/>
    <x v="4"/>
    <s v="No"/>
    <n v="83.8"/>
    <n v="6.5"/>
    <s v="Good"/>
    <n v="4"/>
    <s v="Bachelor"/>
    <s v="Poor"/>
    <n v="4"/>
    <s v="No"/>
    <x v="23"/>
  </r>
  <r>
    <s v="S1027"/>
    <n v="18"/>
    <s v="Male"/>
    <n v="3.2"/>
    <x v="8"/>
    <x v="21"/>
    <s v="Yes"/>
    <n v="88.1"/>
    <n v="4.8"/>
    <s v="Fair"/>
    <n v="5"/>
    <s v="Bachelor"/>
    <s v="Average"/>
    <n v="3"/>
    <s v="No"/>
    <x v="24"/>
  </r>
  <r>
    <s v="S1028"/>
    <n v="24"/>
    <s v="Male"/>
    <n v="4.3"/>
    <x v="22"/>
    <x v="21"/>
    <s v="Yes"/>
    <n v="78.400000000000006"/>
    <n v="8.1"/>
    <s v="Good"/>
    <n v="5"/>
    <s v="High School"/>
    <s v="Poor"/>
    <n v="3"/>
    <s v="Yes"/>
    <x v="25"/>
  </r>
  <r>
    <s v="S1029"/>
    <n v="20"/>
    <s v="Female"/>
    <n v="2"/>
    <x v="23"/>
    <x v="22"/>
    <s v="Yes"/>
    <n v="82.6"/>
    <n v="6.7"/>
    <s v="Poor"/>
    <n v="6"/>
    <s v="High School"/>
    <s v="Poor"/>
    <n v="10"/>
    <s v="Yes"/>
    <x v="26"/>
  </r>
  <r>
    <s v="S1030"/>
    <n v="21"/>
    <s v="Female"/>
    <n v="3.7"/>
    <x v="14"/>
    <x v="2"/>
    <s v="No"/>
    <n v="75.599999999999994"/>
    <n v="7.5"/>
    <s v="Fair"/>
    <n v="2"/>
    <s v="Master"/>
    <s v="Average"/>
    <n v="5"/>
    <s v="No"/>
    <x v="27"/>
  </r>
  <r>
    <s v="S1031"/>
    <n v="17"/>
    <s v="Other"/>
    <n v="1.5"/>
    <x v="2"/>
    <x v="23"/>
    <s v="Yes"/>
    <n v="96.2"/>
    <n v="8"/>
    <s v="Fair"/>
    <n v="4"/>
    <s v="Bachelor"/>
    <s v="Average"/>
    <n v="3"/>
    <s v="Yes"/>
    <x v="28"/>
  </r>
  <r>
    <s v="S1032"/>
    <n v="20"/>
    <s v="Other"/>
    <n v="2.6"/>
    <x v="15"/>
    <x v="24"/>
    <s v="No"/>
    <n v="82.1"/>
    <n v="6.9"/>
    <s v="Good"/>
    <n v="3"/>
    <s v="Bachelor"/>
    <s v="Good"/>
    <n v="7"/>
    <s v="No"/>
    <x v="29"/>
  </r>
  <r>
    <s v="S1033"/>
    <n v="18"/>
    <s v="Female"/>
    <n v="4"/>
    <x v="24"/>
    <x v="0"/>
    <s v="No"/>
    <n v="99.5"/>
    <n v="5.8"/>
    <s v="Poor"/>
    <n v="2"/>
    <s v="None"/>
    <s v="Average"/>
    <n v="5"/>
    <s v="No"/>
    <x v="30"/>
  </r>
  <r>
    <s v="S1034"/>
    <n v="22"/>
    <s v="Female"/>
    <n v="1.1000000000000001"/>
    <x v="12"/>
    <x v="25"/>
    <s v="No"/>
    <n v="100"/>
    <n v="7.7"/>
    <s v="Fair"/>
    <n v="1"/>
    <s v="High School"/>
    <s v="Good"/>
    <n v="4"/>
    <s v="No"/>
    <x v="31"/>
  </r>
  <r>
    <s v="S1035"/>
    <n v="21"/>
    <s v="Female"/>
    <n v="4.2"/>
    <x v="25"/>
    <x v="5"/>
    <s v="Yes"/>
    <n v="84.2"/>
    <n v="6.5"/>
    <s v="Good"/>
    <n v="1"/>
    <s v="Bachelor"/>
    <s v="Average"/>
    <n v="3"/>
    <s v="No"/>
    <x v="6"/>
  </r>
  <r>
    <s v="S1036"/>
    <n v="20"/>
    <s v="Female"/>
    <n v="3.5"/>
    <x v="26"/>
    <x v="23"/>
    <s v="No"/>
    <n v="74.900000000000006"/>
    <n v="7.3"/>
    <s v="Fair"/>
    <n v="3"/>
    <s v="High School"/>
    <s v="Good"/>
    <n v="4"/>
    <s v="No"/>
    <x v="30"/>
  </r>
  <r>
    <s v="S1037"/>
    <n v="17"/>
    <s v="Male"/>
    <n v="4.3"/>
    <x v="16"/>
    <x v="5"/>
    <s v="Yes"/>
    <n v="64.099999999999994"/>
    <n v="3.9"/>
    <s v="Good"/>
    <n v="0"/>
    <s v="High School"/>
    <s v="Average"/>
    <n v="2"/>
    <s v="No"/>
    <x v="32"/>
  </r>
  <r>
    <s v="S1038"/>
    <n v="17"/>
    <s v="Male"/>
    <n v="3.8"/>
    <x v="25"/>
    <x v="6"/>
    <s v="No"/>
    <n v="70.3"/>
    <n v="7"/>
    <s v="Poor"/>
    <n v="0"/>
    <s v="Bachelor"/>
    <s v="Good"/>
    <n v="1"/>
    <s v="No"/>
    <x v="33"/>
  </r>
  <r>
    <s v="S1039"/>
    <n v="19"/>
    <s v="Male"/>
    <n v="5.5"/>
    <x v="2"/>
    <x v="1"/>
    <s v="No"/>
    <n v="71.3"/>
    <n v="5.7"/>
    <s v="Good"/>
    <n v="1"/>
    <s v="High School"/>
    <s v="Average"/>
    <n v="3"/>
    <s v="No"/>
    <x v="34"/>
  </r>
  <r>
    <s v="S1040"/>
    <n v="19"/>
    <s v="Female"/>
    <n v="3.7"/>
    <x v="27"/>
    <x v="7"/>
    <s v="No"/>
    <n v="98.8"/>
    <n v="8.5"/>
    <s v="Good"/>
    <n v="6"/>
    <s v="Bachelor"/>
    <s v="Good"/>
    <n v="2"/>
    <s v="No"/>
    <x v="35"/>
  </r>
  <r>
    <s v="S1041"/>
    <n v="23"/>
    <s v="Female"/>
    <n v="2.9"/>
    <x v="17"/>
    <x v="1"/>
    <s v="No"/>
    <n v="86.2"/>
    <n v="7.2"/>
    <s v="Good"/>
    <n v="6"/>
    <s v="Bachelor"/>
    <s v="Average"/>
    <n v="1"/>
    <s v="No"/>
    <x v="36"/>
  </r>
  <r>
    <s v="S1042"/>
    <n v="18"/>
    <s v="Male"/>
    <n v="3.7"/>
    <x v="28"/>
    <x v="7"/>
    <s v="No"/>
    <n v="88.9"/>
    <n v="6.8"/>
    <s v="Fair"/>
    <n v="3"/>
    <s v="High School"/>
    <s v="Poor"/>
    <n v="1"/>
    <s v="Yes"/>
    <x v="37"/>
  </r>
  <r>
    <s v="S1043"/>
    <n v="24"/>
    <s v="Female"/>
    <n v="4.3"/>
    <x v="24"/>
    <x v="26"/>
    <s v="No"/>
    <n v="62.8"/>
    <n v="7.1"/>
    <s v="Poor"/>
    <n v="0"/>
    <s v="Bachelor"/>
    <s v="Good"/>
    <n v="2"/>
    <s v="No"/>
    <x v="38"/>
  </r>
  <r>
    <s v="S1044"/>
    <n v="20"/>
    <s v="Female"/>
    <n v="3.6"/>
    <x v="29"/>
    <x v="9"/>
    <s v="No"/>
    <n v="73"/>
    <n v="5.3"/>
    <s v="Good"/>
    <n v="4"/>
    <s v="High School"/>
    <s v="Poor"/>
    <n v="9"/>
    <s v="No"/>
    <x v="39"/>
  </r>
  <r>
    <s v="S1045"/>
    <n v="20"/>
    <s v="Male"/>
    <n v="3.6"/>
    <x v="2"/>
    <x v="0"/>
    <s v="No"/>
    <n v="93.9"/>
    <n v="8.4"/>
    <s v="Fair"/>
    <n v="1"/>
    <s v="Bachelor"/>
    <s v="Average"/>
    <n v="5"/>
    <s v="Yes"/>
    <x v="40"/>
  </r>
  <r>
    <s v="S1046"/>
    <n v="24"/>
    <s v="Male"/>
    <n v="2.4"/>
    <x v="20"/>
    <x v="3"/>
    <s v="No"/>
    <n v="87.9"/>
    <n v="8.9"/>
    <s v="Poor"/>
    <n v="5"/>
    <s v="High School"/>
    <s v="Average"/>
    <n v="9"/>
    <s v="Yes"/>
    <x v="41"/>
  </r>
  <r>
    <s v="S1047"/>
    <n v="23"/>
    <s v="Female"/>
    <n v="2.5"/>
    <x v="30"/>
    <x v="12"/>
    <s v="No"/>
    <n v="83.5"/>
    <n v="7"/>
    <s v="Good"/>
    <n v="4"/>
    <s v="None"/>
    <s v="Good"/>
    <n v="8"/>
    <s v="Yes"/>
    <x v="42"/>
  </r>
  <r>
    <s v="S1048"/>
    <n v="22"/>
    <s v="Female"/>
    <n v="1.4"/>
    <x v="11"/>
    <x v="21"/>
    <s v="No"/>
    <n v="90.6"/>
    <n v="8.4"/>
    <s v="Fair"/>
    <n v="3"/>
    <s v="Bachelor"/>
    <s v="Good"/>
    <n v="6"/>
    <s v="No"/>
    <x v="43"/>
  </r>
  <r>
    <s v="S1049"/>
    <n v="22"/>
    <s v="Female"/>
    <n v="6.1"/>
    <x v="16"/>
    <x v="1"/>
    <s v="No"/>
    <n v="100"/>
    <n v="5.8"/>
    <s v="Poor"/>
    <n v="5"/>
    <s v="High School"/>
    <s v="Average"/>
    <n v="1"/>
    <s v="No"/>
    <x v="44"/>
  </r>
  <r>
    <s v="S1050"/>
    <n v="23"/>
    <s v="Female"/>
    <n v="1.6"/>
    <x v="7"/>
    <x v="27"/>
    <s v="No"/>
    <n v="82.8"/>
    <n v="5.5"/>
    <s v="Fair"/>
    <n v="4"/>
    <s v="Master"/>
    <s v="Good"/>
    <n v="10"/>
    <s v="Yes"/>
    <x v="45"/>
  </r>
  <r>
    <s v="S1051"/>
    <n v="22"/>
    <s v="Female"/>
    <n v="2.5"/>
    <x v="23"/>
    <x v="4"/>
    <s v="No"/>
    <n v="85.7"/>
    <n v="6.5"/>
    <s v="Poor"/>
    <n v="0"/>
    <s v="High School"/>
    <s v="Average"/>
    <n v="5"/>
    <s v="No"/>
    <x v="42"/>
  </r>
  <r>
    <s v="S1052"/>
    <n v="19"/>
    <s v="Female"/>
    <n v="2.4"/>
    <x v="31"/>
    <x v="28"/>
    <s v="No"/>
    <n v="86.9"/>
    <n v="7"/>
    <s v="Fair"/>
    <n v="6"/>
    <s v="High School"/>
    <s v="Average"/>
    <n v="1"/>
    <s v="No"/>
    <x v="46"/>
  </r>
  <r>
    <s v="S1053"/>
    <n v="20"/>
    <s v="Female"/>
    <n v="4.8"/>
    <x v="22"/>
    <x v="29"/>
    <s v="No"/>
    <n v="100"/>
    <n v="6"/>
    <s v="Good"/>
    <n v="0"/>
    <s v="Bachelor"/>
    <s v="Good"/>
    <n v="7"/>
    <s v="Yes"/>
    <x v="27"/>
  </r>
  <r>
    <s v="S1054"/>
    <n v="23"/>
    <s v="Female"/>
    <n v="3.1"/>
    <x v="32"/>
    <x v="23"/>
    <s v="Yes"/>
    <n v="64"/>
    <n v="7.1"/>
    <s v="Fair"/>
    <n v="5"/>
    <s v="High School"/>
    <s v="Good"/>
    <n v="10"/>
    <s v="No"/>
    <x v="47"/>
  </r>
  <r>
    <s v="S1055"/>
    <n v="20"/>
    <s v="Male"/>
    <n v="5.4"/>
    <x v="1"/>
    <x v="22"/>
    <s v="No"/>
    <n v="91.8"/>
    <n v="6.9"/>
    <s v="Good"/>
    <n v="2"/>
    <s v="High School"/>
    <s v="Good"/>
    <n v="8"/>
    <s v="No"/>
    <x v="48"/>
  </r>
  <r>
    <s v="S1056"/>
    <n v="24"/>
    <s v="Male"/>
    <n v="2.5"/>
    <x v="22"/>
    <x v="5"/>
    <s v="No"/>
    <n v="83.9"/>
    <n v="5.3"/>
    <s v="Good"/>
    <n v="6"/>
    <s v="Bachelor"/>
    <s v="Average"/>
    <n v="8"/>
    <s v="No"/>
    <x v="49"/>
  </r>
  <r>
    <s v="S1057"/>
    <n v="17"/>
    <s v="Male"/>
    <n v="3.9"/>
    <x v="10"/>
    <x v="15"/>
    <s v="No"/>
    <n v="90.7"/>
    <n v="7.1"/>
    <s v="Good"/>
    <n v="1"/>
    <s v="Bachelor"/>
    <s v="Average"/>
    <n v="7"/>
    <s v="Yes"/>
    <x v="50"/>
  </r>
  <r>
    <s v="S1058"/>
    <n v="19"/>
    <s v="Female"/>
    <n v="2.2000000000000002"/>
    <x v="13"/>
    <x v="3"/>
    <s v="No"/>
    <n v="78.400000000000006"/>
    <n v="7.5"/>
    <s v="Poor"/>
    <n v="5"/>
    <s v="Master"/>
    <s v="Average"/>
    <n v="2"/>
    <s v="Yes"/>
    <x v="51"/>
  </r>
  <r>
    <s v="S1059"/>
    <n v="21"/>
    <s v="Female"/>
    <n v="6.7"/>
    <x v="8"/>
    <x v="23"/>
    <s v="No"/>
    <n v="84.5"/>
    <n v="6.7"/>
    <s v="Good"/>
    <n v="3"/>
    <s v="Master"/>
    <s v="Average"/>
    <n v="5"/>
    <s v="Yes"/>
    <x v="52"/>
  </r>
  <r>
    <s v="S1060"/>
    <n v="19"/>
    <s v="Female"/>
    <n v="1.7"/>
    <x v="11"/>
    <x v="18"/>
    <s v="Yes"/>
    <n v="92.1"/>
    <n v="7.9"/>
    <s v="Fair"/>
    <n v="1"/>
    <s v="High School"/>
    <s v="Average"/>
    <n v="4"/>
    <s v="No"/>
    <x v="53"/>
  </r>
  <r>
    <s v="S1061"/>
    <n v="23"/>
    <s v="Male"/>
    <n v="4"/>
    <x v="25"/>
    <x v="23"/>
    <s v="No"/>
    <n v="100"/>
    <n v="5"/>
    <s v="Fair"/>
    <n v="4"/>
    <s v="Bachelor"/>
    <s v="Good"/>
    <n v="5"/>
    <s v="No"/>
    <x v="54"/>
  </r>
  <r>
    <s v="S1062"/>
    <n v="21"/>
    <s v="Male"/>
    <n v="4.5"/>
    <x v="28"/>
    <x v="20"/>
    <s v="Yes"/>
    <n v="93.1"/>
    <n v="7.1"/>
    <s v="Good"/>
    <n v="6"/>
    <s v="High School"/>
    <s v="Good"/>
    <n v="10"/>
    <s v="No"/>
    <x v="55"/>
  </r>
  <r>
    <s v="S1063"/>
    <n v="17"/>
    <s v="Male"/>
    <n v="4.0999999999999996"/>
    <x v="17"/>
    <x v="23"/>
    <s v="Yes"/>
    <n v="76.5"/>
    <n v="5.0999999999999996"/>
    <s v="Fair"/>
    <n v="3"/>
    <s v="Bachelor"/>
    <s v="Average"/>
    <n v="9"/>
    <s v="No"/>
    <x v="56"/>
  </r>
  <r>
    <s v="S1064"/>
    <n v="23"/>
    <s v="Male"/>
    <n v="3.2"/>
    <x v="25"/>
    <x v="30"/>
    <s v="No"/>
    <n v="80.8"/>
    <n v="5.2"/>
    <s v="Good"/>
    <n v="3"/>
    <s v="High School"/>
    <s v="Poor"/>
    <n v="4"/>
    <s v="Yes"/>
    <x v="57"/>
  </r>
  <r>
    <s v="S1065"/>
    <n v="18"/>
    <s v="Female"/>
    <n v="3.3"/>
    <x v="18"/>
    <x v="13"/>
    <s v="No"/>
    <n v="80.5"/>
    <n v="5.7"/>
    <s v="Poor"/>
    <n v="0"/>
    <s v="Master"/>
    <s v="Good"/>
    <n v="8"/>
    <s v="No"/>
    <x v="58"/>
  </r>
  <r>
    <s v="S1066"/>
    <n v="20"/>
    <s v="Male"/>
    <n v="3.6"/>
    <x v="33"/>
    <x v="19"/>
    <s v="No"/>
    <n v="67"/>
    <n v="5.4"/>
    <s v="Good"/>
    <n v="4"/>
    <s v="Bachelor"/>
    <s v="Average"/>
    <n v="8"/>
    <s v="No"/>
    <x v="59"/>
  </r>
  <r>
    <s v="S1067"/>
    <n v="17"/>
    <s v="Male"/>
    <n v="3.3"/>
    <x v="34"/>
    <x v="26"/>
    <s v="No"/>
    <n v="81.7"/>
    <n v="5.8"/>
    <s v="Poor"/>
    <n v="0"/>
    <s v="Master"/>
    <s v="Good"/>
    <n v="2"/>
    <s v="No"/>
    <x v="60"/>
  </r>
  <r>
    <s v="S1068"/>
    <n v="20"/>
    <s v="Female"/>
    <n v="4.9000000000000004"/>
    <x v="35"/>
    <x v="12"/>
    <s v="Yes"/>
    <n v="92.3"/>
    <n v="6.2"/>
    <s v="Good"/>
    <n v="0"/>
    <s v="Bachelor"/>
    <s v="Poor"/>
    <n v="6"/>
    <s v="No"/>
    <x v="61"/>
  </r>
  <r>
    <s v="S1069"/>
    <n v="22"/>
    <s v="Male"/>
    <n v="6.8"/>
    <x v="9"/>
    <x v="31"/>
    <s v="No"/>
    <n v="72.3"/>
    <n v="7.5"/>
    <s v="Poor"/>
    <n v="6"/>
    <s v="Master"/>
    <s v="Average"/>
    <n v="5"/>
    <s v="No"/>
    <x v="1"/>
  </r>
  <r>
    <s v="S1070"/>
    <n v="18"/>
    <s v="Female"/>
    <n v="2.7"/>
    <x v="25"/>
    <x v="2"/>
    <s v="No"/>
    <n v="95.5"/>
    <n v="6.1"/>
    <s v="Poor"/>
    <n v="2"/>
    <s v="Bachelor"/>
    <s v="Good"/>
    <n v="2"/>
    <s v="Yes"/>
    <x v="42"/>
  </r>
  <r>
    <s v="S1071"/>
    <n v="18"/>
    <s v="Female"/>
    <n v="1.4"/>
    <x v="28"/>
    <x v="5"/>
    <s v="No"/>
    <n v="89.9"/>
    <n v="4.5999999999999996"/>
    <s v="Fair"/>
    <n v="0"/>
    <s v="High School"/>
    <s v="Poor"/>
    <n v="10"/>
    <s v="Yes"/>
    <x v="62"/>
  </r>
  <r>
    <s v="S1072"/>
    <n v="17"/>
    <s v="Male"/>
    <n v="3.4"/>
    <x v="36"/>
    <x v="18"/>
    <s v="No"/>
    <n v="77.7"/>
    <n v="7.9"/>
    <s v="Fair"/>
    <n v="1"/>
    <s v="High School"/>
    <s v="Average"/>
    <n v="4"/>
    <s v="Yes"/>
    <x v="63"/>
  </r>
  <r>
    <s v="S1073"/>
    <n v="18"/>
    <s v="Female"/>
    <n v="7.4"/>
    <x v="31"/>
    <x v="32"/>
    <s v="No"/>
    <n v="83.6"/>
    <n v="5.5"/>
    <s v="Fair"/>
    <n v="3"/>
    <s v="High School"/>
    <s v="Average"/>
    <n v="7"/>
    <s v="Yes"/>
    <x v="64"/>
  </r>
  <r>
    <s v="S1074"/>
    <n v="21"/>
    <s v="Female"/>
    <n v="2.2999999999999998"/>
    <x v="7"/>
    <x v="11"/>
    <s v="No"/>
    <n v="100"/>
    <n v="6.4"/>
    <s v="Fair"/>
    <n v="6"/>
    <s v="None"/>
    <s v="Good"/>
    <n v="1"/>
    <s v="No"/>
    <x v="65"/>
  </r>
  <r>
    <s v="S1075"/>
    <n v="18"/>
    <s v="Female"/>
    <n v="6"/>
    <x v="28"/>
    <x v="7"/>
    <s v="Yes"/>
    <n v="92.3"/>
    <n v="7"/>
    <s v="Fair"/>
    <n v="0"/>
    <s v="Bachelor"/>
    <s v="Good"/>
    <n v="9"/>
    <s v="Yes"/>
    <x v="66"/>
  </r>
  <r>
    <s v="S1076"/>
    <n v="20"/>
    <s v="Male"/>
    <n v="6"/>
    <x v="16"/>
    <x v="16"/>
    <s v="No"/>
    <n v="85.1"/>
    <n v="6.7"/>
    <s v="Poor"/>
    <n v="5"/>
    <s v="Bachelor"/>
    <s v="Average"/>
    <n v="10"/>
    <s v="Yes"/>
    <x v="1"/>
  </r>
  <r>
    <s v="S1077"/>
    <n v="20"/>
    <s v="Female"/>
    <n v="2.7"/>
    <x v="29"/>
    <x v="11"/>
    <s v="No"/>
    <n v="82.6"/>
    <n v="7.8"/>
    <s v="Fair"/>
    <n v="1"/>
    <s v="Bachelor"/>
    <s v="Poor"/>
    <n v="1"/>
    <s v="No"/>
    <x v="67"/>
  </r>
  <r>
    <s v="S1078"/>
    <n v="23"/>
    <s v="Female"/>
    <n v="4.4000000000000004"/>
    <x v="22"/>
    <x v="7"/>
    <s v="Yes"/>
    <n v="85.8"/>
    <n v="7.1"/>
    <s v="Good"/>
    <n v="4"/>
    <s v="Master"/>
    <s v="Good"/>
    <n v="5"/>
    <s v="No"/>
    <x v="68"/>
  </r>
  <r>
    <s v="S1079"/>
    <n v="20"/>
    <s v="Male"/>
    <n v="5.9"/>
    <x v="37"/>
    <x v="21"/>
    <s v="Yes"/>
    <n v="79.900000000000006"/>
    <n v="5.5"/>
    <s v="Good"/>
    <n v="3"/>
    <s v="Master"/>
    <s v="Average"/>
    <n v="7"/>
    <s v="No"/>
    <x v="69"/>
  </r>
  <r>
    <s v="S1080"/>
    <n v="23"/>
    <s v="Male"/>
    <n v="2.9"/>
    <x v="38"/>
    <x v="31"/>
    <s v="No"/>
    <n v="64"/>
    <n v="9.1"/>
    <s v="Good"/>
    <n v="6"/>
    <s v="High School"/>
    <s v="Good"/>
    <n v="8"/>
    <s v="No"/>
    <x v="30"/>
  </r>
  <r>
    <s v="S1081"/>
    <n v="20"/>
    <s v="Other"/>
    <n v="3.2"/>
    <x v="23"/>
    <x v="33"/>
    <s v="No"/>
    <n v="100"/>
    <n v="6.7"/>
    <s v="Good"/>
    <n v="5"/>
    <s v="High School"/>
    <s v="Poor"/>
    <n v="2"/>
    <s v="No"/>
    <x v="70"/>
  </r>
  <r>
    <s v="S1082"/>
    <n v="21"/>
    <s v="Female"/>
    <n v="2.6"/>
    <x v="15"/>
    <x v="5"/>
    <s v="Yes"/>
    <n v="86.6"/>
    <n v="6.3"/>
    <s v="Fair"/>
    <n v="6"/>
    <s v="High School"/>
    <s v="Poor"/>
    <n v="4"/>
    <s v="No"/>
    <x v="71"/>
  </r>
  <r>
    <s v="S1083"/>
    <n v="24"/>
    <s v="Male"/>
    <n v="2"/>
    <x v="14"/>
    <x v="34"/>
    <s v="No"/>
    <n v="89"/>
    <n v="7.7"/>
    <s v="Poor"/>
    <n v="6"/>
    <s v="High School"/>
    <s v="Good"/>
    <n v="2"/>
    <s v="Yes"/>
    <x v="72"/>
  </r>
  <r>
    <s v="S1084"/>
    <n v="23"/>
    <s v="Female"/>
    <n v="2.5"/>
    <x v="4"/>
    <x v="35"/>
    <s v="No"/>
    <n v="84.4"/>
    <n v="6.8"/>
    <s v="Fair"/>
    <n v="5"/>
    <s v="Bachelor"/>
    <s v="Average"/>
    <n v="4"/>
    <s v="No"/>
    <x v="28"/>
  </r>
  <r>
    <s v="S1085"/>
    <n v="19"/>
    <s v="Male"/>
    <n v="1.7"/>
    <x v="38"/>
    <x v="23"/>
    <s v="No"/>
    <n v="77.599999999999994"/>
    <n v="7"/>
    <s v="Good"/>
    <n v="4"/>
    <s v="Bachelor"/>
    <s v="Good"/>
    <n v="6"/>
    <s v="No"/>
    <x v="73"/>
  </r>
  <r>
    <s v="S1086"/>
    <n v="22"/>
    <s v="Male"/>
    <n v="3.6"/>
    <x v="29"/>
    <x v="1"/>
    <s v="No"/>
    <n v="83.1"/>
    <n v="9.5"/>
    <s v="Good"/>
    <n v="5"/>
    <s v="Bachelor"/>
    <s v="Poor"/>
    <n v="6"/>
    <s v="No"/>
    <x v="74"/>
  </r>
  <r>
    <s v="S1087"/>
    <n v="17"/>
    <s v="Male"/>
    <n v="2.2999999999999998"/>
    <x v="24"/>
    <x v="3"/>
    <s v="No"/>
    <n v="69"/>
    <n v="6.2"/>
    <s v="Fair"/>
    <n v="1"/>
    <s v="Master"/>
    <s v="Average"/>
    <n v="2"/>
    <s v="Yes"/>
    <x v="75"/>
  </r>
  <r>
    <s v="S1088"/>
    <n v="20"/>
    <s v="Male"/>
    <n v="3.9"/>
    <x v="17"/>
    <x v="30"/>
    <s v="No"/>
    <n v="100"/>
    <n v="6.1"/>
    <s v="Poor"/>
    <n v="6"/>
    <s v="Bachelor"/>
    <s v="Good"/>
    <n v="4"/>
    <s v="No"/>
    <x v="76"/>
  </r>
  <r>
    <s v="S1089"/>
    <n v="18"/>
    <s v="Male"/>
    <n v="1.2"/>
    <x v="31"/>
    <x v="5"/>
    <s v="No"/>
    <n v="72.7"/>
    <n v="6.6"/>
    <s v="Poor"/>
    <n v="4"/>
    <s v="High School"/>
    <s v="Average"/>
    <n v="4"/>
    <s v="Yes"/>
    <x v="77"/>
  </r>
  <r>
    <s v="S1090"/>
    <n v="24"/>
    <s v="Male"/>
    <n v="4"/>
    <x v="17"/>
    <x v="10"/>
    <s v="No"/>
    <n v="74.7"/>
    <n v="7.8"/>
    <s v="Fair"/>
    <n v="6"/>
    <s v="Bachelor"/>
    <s v="Good"/>
    <n v="1"/>
    <s v="No"/>
    <x v="78"/>
  </r>
  <r>
    <s v="S1091"/>
    <n v="20"/>
    <s v="Female"/>
    <n v="4.8"/>
    <x v="20"/>
    <x v="30"/>
    <s v="No"/>
    <n v="80.599999999999994"/>
    <n v="4.7"/>
    <s v="Fair"/>
    <n v="5"/>
    <s v="High School"/>
    <s v="Average"/>
    <n v="2"/>
    <s v="No"/>
    <x v="79"/>
  </r>
  <r>
    <s v="S1092"/>
    <n v="18"/>
    <s v="Male"/>
    <n v="0.5"/>
    <x v="21"/>
    <x v="10"/>
    <s v="Yes"/>
    <n v="97.9"/>
    <n v="4.0999999999999996"/>
    <s v="Poor"/>
    <n v="4"/>
    <s v="High School"/>
    <s v="Good"/>
    <n v="3"/>
    <s v="No"/>
    <x v="15"/>
  </r>
  <r>
    <s v="S1093"/>
    <n v="22"/>
    <s v="Male"/>
    <n v="4.0999999999999996"/>
    <x v="16"/>
    <x v="34"/>
    <s v="No"/>
    <n v="85.1"/>
    <n v="5.8"/>
    <s v="Good"/>
    <n v="4"/>
    <s v="None"/>
    <s v="Good"/>
    <n v="5"/>
    <s v="No"/>
    <x v="80"/>
  </r>
  <r>
    <s v="S1094"/>
    <n v="22"/>
    <s v="Female"/>
    <n v="5.3"/>
    <x v="7"/>
    <x v="36"/>
    <s v="No"/>
    <n v="72.599999999999994"/>
    <n v="4.5"/>
    <s v="Fair"/>
    <n v="0"/>
    <s v="High School"/>
    <s v="Average"/>
    <n v="8"/>
    <s v="No"/>
    <x v="81"/>
  </r>
  <r>
    <s v="S1095"/>
    <n v="22"/>
    <s v="Male"/>
    <n v="1.7"/>
    <x v="30"/>
    <x v="7"/>
    <s v="No"/>
    <n v="97.5"/>
    <n v="6"/>
    <s v="Good"/>
    <n v="0"/>
    <s v="High School"/>
    <s v="Good"/>
    <n v="6"/>
    <s v="No"/>
    <x v="82"/>
  </r>
  <r>
    <s v="S1096"/>
    <n v="18"/>
    <s v="Female"/>
    <n v="6"/>
    <x v="31"/>
    <x v="9"/>
    <s v="No"/>
    <n v="92.3"/>
    <n v="7.1"/>
    <s v="Good"/>
    <n v="0"/>
    <s v="High School"/>
    <s v="Good"/>
    <n v="3"/>
    <s v="No"/>
    <x v="83"/>
  </r>
  <r>
    <s v="S1097"/>
    <n v="20"/>
    <s v="Male"/>
    <n v="4.0999999999999996"/>
    <x v="22"/>
    <x v="3"/>
    <s v="No"/>
    <n v="90.4"/>
    <n v="5.4"/>
    <s v="Good"/>
    <n v="5"/>
    <s v="Bachelor"/>
    <s v="Average"/>
    <n v="6"/>
    <s v="No"/>
    <x v="84"/>
  </r>
  <r>
    <s v="S1098"/>
    <n v="22"/>
    <s v="Male"/>
    <n v="2.4"/>
    <x v="19"/>
    <x v="27"/>
    <s v="No"/>
    <n v="92.2"/>
    <n v="4.8"/>
    <s v="Good"/>
    <n v="3"/>
    <s v="Bachelor"/>
    <s v="Good"/>
    <n v="7"/>
    <s v="Yes"/>
    <x v="85"/>
  </r>
  <r>
    <s v="S1099"/>
    <n v="21"/>
    <s v="Male"/>
    <n v="3.4"/>
    <x v="12"/>
    <x v="37"/>
    <s v="No"/>
    <n v="100"/>
    <n v="6.6"/>
    <s v="Good"/>
    <n v="1"/>
    <s v="High School"/>
    <s v="Good"/>
    <n v="6"/>
    <s v="No"/>
    <x v="86"/>
  </r>
  <r>
    <s v="S1100"/>
    <n v="23"/>
    <s v="Male"/>
    <n v="4.3"/>
    <x v="26"/>
    <x v="38"/>
    <s v="No"/>
    <n v="100"/>
    <n v="7.5"/>
    <s v="Good"/>
    <n v="5"/>
    <s v="None"/>
    <s v="Average"/>
    <n v="10"/>
    <s v="Yes"/>
    <x v="87"/>
  </r>
  <r>
    <s v="S1101"/>
    <n v="18"/>
    <s v="Male"/>
    <n v="3.6"/>
    <x v="26"/>
    <x v="39"/>
    <s v="No"/>
    <n v="78.099999999999994"/>
    <n v="4.5"/>
    <s v="Good"/>
    <n v="6"/>
    <s v="Bachelor"/>
    <s v="Average"/>
    <n v="6"/>
    <s v="No"/>
    <x v="12"/>
  </r>
  <r>
    <s v="S1102"/>
    <n v="18"/>
    <s v="Male"/>
    <n v="4.3"/>
    <x v="39"/>
    <x v="9"/>
    <s v="No"/>
    <n v="100"/>
    <n v="7.5"/>
    <s v="Fair"/>
    <n v="0"/>
    <s v="None"/>
    <s v="Average"/>
    <n v="1"/>
    <s v="No"/>
    <x v="88"/>
  </r>
  <r>
    <s v="S1103"/>
    <n v="20"/>
    <s v="Male"/>
    <n v="2.1"/>
    <x v="0"/>
    <x v="27"/>
    <s v="No"/>
    <n v="88.8"/>
    <n v="7.5"/>
    <s v="Good"/>
    <n v="4"/>
    <s v="Master"/>
    <s v="Average"/>
    <n v="3"/>
    <s v="No"/>
    <x v="89"/>
  </r>
  <r>
    <s v="S1104"/>
    <n v="18"/>
    <s v="Male"/>
    <n v="3.8"/>
    <x v="37"/>
    <x v="10"/>
    <s v="No"/>
    <n v="90"/>
    <n v="7.6"/>
    <s v="Good"/>
    <n v="5"/>
    <s v="Bachelor"/>
    <s v="Good"/>
    <n v="7"/>
    <s v="No"/>
    <x v="90"/>
  </r>
  <r>
    <s v="S1105"/>
    <n v="18"/>
    <s v="Male"/>
    <n v="1.4"/>
    <x v="3"/>
    <x v="32"/>
    <s v="Yes"/>
    <n v="68.099999999999994"/>
    <n v="8"/>
    <s v="Good"/>
    <n v="4"/>
    <s v="High School"/>
    <s v="Average"/>
    <n v="4"/>
    <s v="Yes"/>
    <x v="91"/>
  </r>
  <r>
    <s v="S1106"/>
    <n v="22"/>
    <s v="Male"/>
    <n v="3.3"/>
    <x v="40"/>
    <x v="9"/>
    <s v="No"/>
    <n v="83.3"/>
    <n v="9.1"/>
    <s v="Good"/>
    <n v="6"/>
    <s v="High School"/>
    <s v="Good"/>
    <n v="4"/>
    <s v="Yes"/>
    <x v="34"/>
  </r>
  <r>
    <s v="S1107"/>
    <n v="20"/>
    <s v="Male"/>
    <n v="2.1"/>
    <x v="30"/>
    <x v="6"/>
    <s v="No"/>
    <n v="76.900000000000006"/>
    <n v="6.1"/>
    <s v="Fair"/>
    <n v="4"/>
    <s v="None"/>
    <s v="Average"/>
    <n v="7"/>
    <s v="No"/>
    <x v="92"/>
  </r>
  <r>
    <s v="S1108"/>
    <n v="22"/>
    <s v="Female"/>
    <n v="2.4"/>
    <x v="32"/>
    <x v="30"/>
    <s v="No"/>
    <n v="93.3"/>
    <n v="6.6"/>
    <s v="Poor"/>
    <n v="4"/>
    <s v="High School"/>
    <s v="Average"/>
    <n v="9"/>
    <s v="Yes"/>
    <x v="93"/>
  </r>
  <r>
    <s v="S1109"/>
    <n v="23"/>
    <s v="Female"/>
    <n v="5.4"/>
    <x v="10"/>
    <x v="10"/>
    <s v="No"/>
    <n v="95.7"/>
    <n v="6"/>
    <s v="Fair"/>
    <n v="2"/>
    <s v="High School"/>
    <s v="Good"/>
    <n v="2"/>
    <s v="No"/>
    <x v="94"/>
  </r>
  <r>
    <s v="S1110"/>
    <n v="24"/>
    <s v="Male"/>
    <n v="5.0999999999999996"/>
    <x v="30"/>
    <x v="35"/>
    <s v="No"/>
    <n v="64.3"/>
    <n v="6.5"/>
    <s v="Fair"/>
    <n v="3"/>
    <s v="Bachelor"/>
    <s v="Average"/>
    <n v="9"/>
    <s v="Yes"/>
    <x v="95"/>
  </r>
  <r>
    <s v="S1111"/>
    <n v="23"/>
    <s v="Female"/>
    <n v="4.4000000000000004"/>
    <x v="32"/>
    <x v="9"/>
    <s v="No"/>
    <n v="84.8"/>
    <n v="8.3000000000000007"/>
    <s v="Good"/>
    <n v="1"/>
    <s v="High School"/>
    <s v="Average"/>
    <n v="3"/>
    <s v="No"/>
    <x v="10"/>
  </r>
  <r>
    <s v="S1112"/>
    <n v="24"/>
    <s v="Female"/>
    <n v="1.9"/>
    <x v="25"/>
    <x v="21"/>
    <s v="No"/>
    <n v="96.2"/>
    <n v="4.9000000000000004"/>
    <s v="Fair"/>
    <n v="1"/>
    <s v="Bachelor"/>
    <s v="Poor"/>
    <n v="6"/>
    <s v="Yes"/>
    <x v="15"/>
  </r>
  <r>
    <s v="S1113"/>
    <n v="22"/>
    <s v="Male"/>
    <n v="3"/>
    <x v="16"/>
    <x v="23"/>
    <s v="No"/>
    <n v="83.1"/>
    <n v="5.5"/>
    <s v="Fair"/>
    <n v="0"/>
    <s v="Bachelor"/>
    <s v="Average"/>
    <n v="4"/>
    <s v="No"/>
    <x v="28"/>
  </r>
  <r>
    <s v="S1114"/>
    <n v="23"/>
    <s v="Female"/>
    <n v="5.3"/>
    <x v="0"/>
    <x v="9"/>
    <s v="No"/>
    <n v="92.3"/>
    <n v="8.1999999999999993"/>
    <s v="Fair"/>
    <n v="2"/>
    <s v="High School"/>
    <s v="Average"/>
    <n v="1"/>
    <s v="No"/>
    <x v="96"/>
  </r>
  <r>
    <s v="S1115"/>
    <n v="20"/>
    <s v="Female"/>
    <n v="3.7"/>
    <x v="0"/>
    <x v="20"/>
    <s v="No"/>
    <n v="88.5"/>
    <n v="7.7"/>
    <s v="Poor"/>
    <n v="5"/>
    <s v="None"/>
    <s v="Good"/>
    <n v="9"/>
    <s v="No"/>
    <x v="97"/>
  </r>
  <r>
    <s v="S1116"/>
    <n v="17"/>
    <s v="Male"/>
    <n v="7"/>
    <x v="37"/>
    <x v="27"/>
    <s v="No"/>
    <n v="88.4"/>
    <n v="6.1"/>
    <s v="Good"/>
    <n v="5"/>
    <s v="None"/>
    <s v="Average"/>
    <n v="6"/>
    <s v="Yes"/>
    <x v="98"/>
  </r>
  <r>
    <s v="S1117"/>
    <n v="22"/>
    <s v="Male"/>
    <n v="4.0999999999999996"/>
    <x v="41"/>
    <x v="39"/>
    <s v="No"/>
    <n v="82.3"/>
    <n v="7.5"/>
    <s v="Good"/>
    <n v="1"/>
    <s v="None"/>
    <s v="Good"/>
    <n v="8"/>
    <s v="No"/>
    <x v="99"/>
  </r>
  <r>
    <s v="S1118"/>
    <n v="24"/>
    <s v="Female"/>
    <n v="3.8"/>
    <x v="37"/>
    <x v="39"/>
    <s v="No"/>
    <n v="72.8"/>
    <n v="6.9"/>
    <s v="Poor"/>
    <n v="3"/>
    <s v="Bachelor"/>
    <s v="Good"/>
    <n v="2"/>
    <s v="Yes"/>
    <x v="100"/>
  </r>
  <r>
    <s v="S1119"/>
    <n v="21"/>
    <s v="Female"/>
    <n v="3"/>
    <x v="2"/>
    <x v="17"/>
    <s v="Yes"/>
    <n v="73.8"/>
    <n v="8.3000000000000007"/>
    <s v="Fair"/>
    <n v="4"/>
    <s v="High School"/>
    <s v="Average"/>
    <n v="7"/>
    <s v="No"/>
    <x v="101"/>
  </r>
  <r>
    <s v="S1120"/>
    <n v="24"/>
    <s v="Male"/>
    <n v="3.7"/>
    <x v="40"/>
    <x v="19"/>
    <s v="No"/>
    <n v="92.1"/>
    <n v="6.6"/>
    <s v="Fair"/>
    <n v="6"/>
    <s v="Bachelor"/>
    <s v="Average"/>
    <n v="6"/>
    <s v="No"/>
    <x v="83"/>
  </r>
  <r>
    <s v="S1121"/>
    <n v="21"/>
    <s v="Male"/>
    <n v="3.3"/>
    <x v="25"/>
    <x v="31"/>
    <s v="No"/>
    <n v="85.2"/>
    <n v="7.7"/>
    <s v="Poor"/>
    <n v="0"/>
    <s v="High School"/>
    <s v="Good"/>
    <n v="2"/>
    <s v="No"/>
    <x v="102"/>
  </r>
  <r>
    <s v="S1122"/>
    <n v="18"/>
    <s v="Male"/>
    <n v="4.5999999999999996"/>
    <x v="3"/>
    <x v="5"/>
    <s v="No"/>
    <n v="83.6"/>
    <n v="9.6999999999999993"/>
    <s v="Poor"/>
    <n v="3"/>
    <s v="High School"/>
    <s v="Good"/>
    <n v="2"/>
    <s v="No"/>
    <x v="103"/>
  </r>
  <r>
    <s v="S1123"/>
    <n v="23"/>
    <s v="Female"/>
    <n v="4.9000000000000004"/>
    <x v="5"/>
    <x v="21"/>
    <s v="No"/>
    <n v="80.8"/>
    <n v="7.2"/>
    <s v="Good"/>
    <n v="1"/>
    <s v="Bachelor"/>
    <s v="Average"/>
    <n v="4"/>
    <s v="No"/>
    <x v="104"/>
  </r>
  <r>
    <s v="S1124"/>
    <n v="21"/>
    <s v="Female"/>
    <n v="2.2999999999999998"/>
    <x v="32"/>
    <x v="25"/>
    <s v="No"/>
    <n v="81.900000000000006"/>
    <n v="6.6"/>
    <s v="Fair"/>
    <n v="2"/>
    <s v="Bachelor"/>
    <s v="Average"/>
    <n v="4"/>
    <s v="No"/>
    <x v="105"/>
  </r>
  <r>
    <s v="S1125"/>
    <n v="24"/>
    <s v="Male"/>
    <n v="1.5"/>
    <x v="2"/>
    <x v="29"/>
    <s v="No"/>
    <n v="95.5"/>
    <n v="7.4"/>
    <s v="Fair"/>
    <n v="0"/>
    <s v="High School"/>
    <s v="Average"/>
    <n v="3"/>
    <s v="No"/>
    <x v="106"/>
  </r>
  <r>
    <s v="S1126"/>
    <n v="18"/>
    <s v="Male"/>
    <n v="0.7"/>
    <x v="28"/>
    <x v="6"/>
    <s v="Yes"/>
    <n v="81.599999999999994"/>
    <n v="6.1"/>
    <s v="Poor"/>
    <n v="1"/>
    <s v="High School"/>
    <s v="Poor"/>
    <n v="8"/>
    <s v="No"/>
    <x v="107"/>
  </r>
  <r>
    <s v="S1127"/>
    <n v="17"/>
    <s v="Female"/>
    <n v="4.3"/>
    <x v="8"/>
    <x v="35"/>
    <s v="No"/>
    <n v="71.599999999999994"/>
    <n v="9.4"/>
    <s v="Good"/>
    <n v="5"/>
    <s v="Bachelor"/>
    <s v="Good"/>
    <n v="7"/>
    <s v="No"/>
    <x v="108"/>
  </r>
  <r>
    <s v="S1128"/>
    <n v="20"/>
    <s v="Male"/>
    <n v="1.8"/>
    <x v="34"/>
    <x v="0"/>
    <s v="No"/>
    <n v="92.4"/>
    <n v="6.7"/>
    <s v="Good"/>
    <n v="0"/>
    <s v="High School"/>
    <s v="Good"/>
    <n v="2"/>
    <s v="No"/>
    <x v="109"/>
  </r>
  <r>
    <s v="S1129"/>
    <n v="20"/>
    <s v="Male"/>
    <n v="0.3"/>
    <x v="33"/>
    <x v="38"/>
    <s v="No"/>
    <n v="83"/>
    <n v="6.2"/>
    <s v="Good"/>
    <n v="1"/>
    <s v="High School"/>
    <s v="Average"/>
    <n v="3"/>
    <s v="Yes"/>
    <x v="3"/>
  </r>
  <r>
    <s v="S1130"/>
    <n v="20"/>
    <s v="Female"/>
    <n v="4.0999999999999996"/>
    <x v="42"/>
    <x v="37"/>
    <s v="No"/>
    <n v="85.3"/>
    <n v="5.5"/>
    <s v="Poor"/>
    <n v="5"/>
    <s v="Bachelor"/>
    <s v="Good"/>
    <n v="10"/>
    <s v="No"/>
    <x v="110"/>
  </r>
  <r>
    <s v="S1131"/>
    <n v="21"/>
    <s v="Female"/>
    <n v="7.2"/>
    <x v="9"/>
    <x v="5"/>
    <s v="No"/>
    <n v="100"/>
    <n v="7.8"/>
    <s v="Good"/>
    <n v="6"/>
    <s v="High School"/>
    <s v="Good"/>
    <n v="9"/>
    <s v="No"/>
    <x v="1"/>
  </r>
  <r>
    <s v="S1132"/>
    <n v="17"/>
    <s v="Female"/>
    <n v="3.5"/>
    <x v="38"/>
    <x v="26"/>
    <s v="Yes"/>
    <n v="84.8"/>
    <n v="7.5"/>
    <s v="Fair"/>
    <n v="5"/>
    <s v="Bachelor"/>
    <s v="Average"/>
    <n v="5"/>
    <s v="Yes"/>
    <x v="12"/>
  </r>
  <r>
    <s v="S1133"/>
    <n v="21"/>
    <s v="Female"/>
    <n v="4.8"/>
    <x v="6"/>
    <x v="36"/>
    <s v="No"/>
    <n v="87.9"/>
    <n v="5.9"/>
    <s v="Fair"/>
    <n v="4"/>
    <s v="Bachelor"/>
    <s v="Poor"/>
    <n v="2"/>
    <s v="Yes"/>
    <x v="111"/>
  </r>
  <r>
    <s v="S1134"/>
    <n v="23"/>
    <s v="Male"/>
    <n v="3.6"/>
    <x v="6"/>
    <x v="4"/>
    <s v="No"/>
    <n v="73.2"/>
    <n v="7.2"/>
    <s v="Fair"/>
    <n v="2"/>
    <s v="Bachelor"/>
    <s v="Good"/>
    <n v="3"/>
    <s v="No"/>
    <x v="30"/>
  </r>
  <r>
    <s v="S1135"/>
    <n v="21"/>
    <s v="Male"/>
    <n v="3.4"/>
    <x v="2"/>
    <x v="18"/>
    <s v="No"/>
    <n v="82.8"/>
    <n v="4.7"/>
    <s v="Fair"/>
    <n v="4"/>
    <s v="Bachelor"/>
    <s v="Good"/>
    <n v="8"/>
    <s v="No"/>
    <x v="90"/>
  </r>
  <r>
    <s v="S1136"/>
    <n v="17"/>
    <s v="Female"/>
    <n v="4.9000000000000004"/>
    <x v="26"/>
    <x v="28"/>
    <s v="No"/>
    <n v="91.1"/>
    <n v="6.7"/>
    <s v="Good"/>
    <n v="1"/>
    <s v="Bachelor"/>
    <s v="Good"/>
    <n v="4"/>
    <s v="No"/>
    <x v="112"/>
  </r>
  <r>
    <s v="S1137"/>
    <n v="17"/>
    <s v="Male"/>
    <n v="3.1"/>
    <x v="33"/>
    <x v="9"/>
    <s v="No"/>
    <n v="69.400000000000006"/>
    <n v="7"/>
    <s v="Good"/>
    <n v="6"/>
    <s v="Bachelor"/>
    <s v="Poor"/>
    <n v="2"/>
    <s v="No"/>
    <x v="113"/>
  </r>
  <r>
    <s v="S1138"/>
    <n v="23"/>
    <s v="Male"/>
    <n v="3.9"/>
    <x v="37"/>
    <x v="4"/>
    <s v="No"/>
    <n v="87"/>
    <n v="8.5"/>
    <s v="Fair"/>
    <n v="3"/>
    <s v="Master"/>
    <s v="Average"/>
    <n v="2"/>
    <s v="No"/>
    <x v="114"/>
  </r>
  <r>
    <s v="S1139"/>
    <n v="17"/>
    <s v="Male"/>
    <n v="4"/>
    <x v="43"/>
    <x v="27"/>
    <s v="No"/>
    <n v="86"/>
    <n v="5.6"/>
    <s v="Good"/>
    <n v="6"/>
    <s v="High School"/>
    <s v="Poor"/>
    <n v="6"/>
    <s v="No"/>
    <x v="115"/>
  </r>
  <r>
    <s v="S1140"/>
    <n v="24"/>
    <s v="Male"/>
    <n v="2.5"/>
    <x v="44"/>
    <x v="36"/>
    <s v="No"/>
    <n v="85.4"/>
    <n v="5"/>
    <s v="Good"/>
    <n v="6"/>
    <s v="High School"/>
    <s v="Good"/>
    <n v="8"/>
    <s v="No"/>
    <x v="79"/>
  </r>
  <r>
    <s v="S1141"/>
    <n v="17"/>
    <s v="Male"/>
    <n v="5"/>
    <x v="5"/>
    <x v="9"/>
    <s v="No"/>
    <n v="95.4"/>
    <n v="5.4"/>
    <s v="Good"/>
    <n v="6"/>
    <s v="Bachelor"/>
    <s v="Good"/>
    <n v="7"/>
    <s v="No"/>
    <x v="116"/>
  </r>
  <r>
    <s v="S1142"/>
    <n v="20"/>
    <s v="Male"/>
    <n v="3.2"/>
    <x v="22"/>
    <x v="7"/>
    <s v="No"/>
    <n v="88.3"/>
    <n v="4.9000000000000004"/>
    <s v="Fair"/>
    <n v="4"/>
    <s v="Bachelor"/>
    <s v="Poor"/>
    <n v="4"/>
    <s v="Yes"/>
    <x v="117"/>
  </r>
  <r>
    <s v="S1143"/>
    <n v="24"/>
    <s v="Male"/>
    <n v="2.4"/>
    <x v="1"/>
    <x v="13"/>
    <s v="No"/>
    <n v="99.8"/>
    <n v="8.1"/>
    <s v="Fair"/>
    <n v="3"/>
    <s v="None"/>
    <s v="Good"/>
    <n v="2"/>
    <s v="No"/>
    <x v="45"/>
  </r>
  <r>
    <s v="S1144"/>
    <n v="24"/>
    <s v="Male"/>
    <n v="4.3"/>
    <x v="15"/>
    <x v="34"/>
    <s v="No"/>
    <n v="75.099999999999994"/>
    <n v="8.4"/>
    <s v="Fair"/>
    <n v="5"/>
    <s v="Master"/>
    <s v="Good"/>
    <n v="9"/>
    <s v="Yes"/>
    <x v="12"/>
  </r>
  <r>
    <s v="S1145"/>
    <n v="23"/>
    <s v="Female"/>
    <n v="2.2000000000000002"/>
    <x v="45"/>
    <x v="34"/>
    <s v="No"/>
    <n v="86.4"/>
    <n v="6.9"/>
    <s v="Good"/>
    <n v="1"/>
    <s v="None"/>
    <s v="Good"/>
    <n v="4"/>
    <s v="No"/>
    <x v="118"/>
  </r>
  <r>
    <s v="S1146"/>
    <n v="19"/>
    <s v="Female"/>
    <n v="3.5"/>
    <x v="23"/>
    <x v="17"/>
    <s v="No"/>
    <n v="85.8"/>
    <n v="8"/>
    <s v="Poor"/>
    <n v="2"/>
    <s v="Bachelor"/>
    <s v="Good"/>
    <n v="9"/>
    <s v="No"/>
    <x v="119"/>
  </r>
  <r>
    <s v="S1147"/>
    <n v="19"/>
    <s v="Female"/>
    <n v="3.5"/>
    <x v="17"/>
    <x v="36"/>
    <s v="No"/>
    <n v="74.3"/>
    <n v="6.7"/>
    <s v="Fair"/>
    <n v="3"/>
    <s v="Bachelor"/>
    <s v="Poor"/>
    <n v="5"/>
    <s v="Yes"/>
    <x v="120"/>
  </r>
  <r>
    <s v="S1148"/>
    <n v="17"/>
    <s v="Female"/>
    <n v="5.0999999999999996"/>
    <x v="2"/>
    <x v="40"/>
    <s v="No"/>
    <n v="94.6"/>
    <n v="6.4"/>
    <s v="Fair"/>
    <n v="1"/>
    <s v="Master"/>
    <s v="Good"/>
    <n v="7"/>
    <s v="No"/>
    <x v="121"/>
  </r>
  <r>
    <s v="S1149"/>
    <n v="24"/>
    <s v="Female"/>
    <n v="4.2"/>
    <x v="31"/>
    <x v="31"/>
    <s v="Yes"/>
    <n v="100"/>
    <n v="6.1"/>
    <s v="Fair"/>
    <n v="3"/>
    <s v="None"/>
    <s v="Poor"/>
    <n v="5"/>
    <s v="No"/>
    <x v="122"/>
  </r>
  <r>
    <s v="S1150"/>
    <n v="19"/>
    <s v="Male"/>
    <n v="3.5"/>
    <x v="11"/>
    <x v="4"/>
    <s v="Yes"/>
    <n v="84.8"/>
    <n v="6.1"/>
    <s v="Good"/>
    <n v="4"/>
    <s v="Bachelor"/>
    <s v="Average"/>
    <n v="2"/>
    <s v="No"/>
    <x v="123"/>
  </r>
  <r>
    <s v="S1151"/>
    <n v="19"/>
    <s v="Female"/>
    <n v="4.7"/>
    <x v="27"/>
    <x v="1"/>
    <s v="No"/>
    <n v="90.1"/>
    <n v="4.5999999999999996"/>
    <s v="Good"/>
    <n v="1"/>
    <s v="High School"/>
    <s v="Good"/>
    <n v="6"/>
    <s v="No"/>
    <x v="35"/>
  </r>
  <r>
    <s v="S1152"/>
    <n v="17"/>
    <s v="Female"/>
    <n v="5.6"/>
    <x v="1"/>
    <x v="41"/>
    <s v="No"/>
    <n v="85.8"/>
    <n v="6.8"/>
    <s v="Good"/>
    <n v="4"/>
    <s v="High School"/>
    <s v="Good"/>
    <n v="7"/>
    <s v="No"/>
    <x v="124"/>
  </r>
  <r>
    <s v="S1153"/>
    <n v="19"/>
    <s v="Female"/>
    <n v="4.3"/>
    <x v="2"/>
    <x v="13"/>
    <s v="No"/>
    <n v="77.900000000000006"/>
    <n v="6.5"/>
    <s v="Good"/>
    <n v="0"/>
    <s v="None"/>
    <s v="Average"/>
    <n v="6"/>
    <s v="No"/>
    <x v="125"/>
  </r>
  <r>
    <s v="S1154"/>
    <n v="21"/>
    <s v="Male"/>
    <n v="3.5"/>
    <x v="37"/>
    <x v="6"/>
    <s v="No"/>
    <n v="66.8"/>
    <n v="7.4"/>
    <s v="Fair"/>
    <n v="1"/>
    <s v="Bachelor"/>
    <s v="Good"/>
    <n v="3"/>
    <s v="No"/>
    <x v="126"/>
  </r>
  <r>
    <s v="S1155"/>
    <n v="18"/>
    <s v="Male"/>
    <n v="1.5"/>
    <x v="26"/>
    <x v="1"/>
    <s v="No"/>
    <n v="77.900000000000006"/>
    <n v="6.6"/>
    <s v="Fair"/>
    <n v="3"/>
    <s v="High School"/>
    <s v="Good"/>
    <n v="10"/>
    <s v="No"/>
    <x v="127"/>
  </r>
  <r>
    <s v="S1156"/>
    <n v="23"/>
    <s v="Male"/>
    <n v="1.9"/>
    <x v="46"/>
    <x v="8"/>
    <s v="Yes"/>
    <n v="71.099999999999994"/>
    <n v="6.3"/>
    <s v="Fair"/>
    <n v="0"/>
    <s v="High School"/>
    <s v="Good"/>
    <n v="8"/>
    <s v="No"/>
    <x v="128"/>
  </r>
  <r>
    <s v="S1157"/>
    <n v="18"/>
    <s v="Male"/>
    <n v="3"/>
    <x v="34"/>
    <x v="13"/>
    <s v="No"/>
    <n v="100"/>
    <n v="5.5"/>
    <s v="Poor"/>
    <n v="4"/>
    <s v="Bachelor"/>
    <s v="Poor"/>
    <n v="3"/>
    <s v="No"/>
    <x v="129"/>
  </r>
  <r>
    <s v="S1158"/>
    <n v="17"/>
    <s v="Female"/>
    <n v="2.6"/>
    <x v="34"/>
    <x v="34"/>
    <s v="No"/>
    <n v="83.8"/>
    <n v="6.6"/>
    <s v="Fair"/>
    <n v="4"/>
    <s v="Bachelor"/>
    <s v="Good"/>
    <n v="5"/>
    <s v="Yes"/>
    <x v="130"/>
  </r>
  <r>
    <s v="S1159"/>
    <n v="20"/>
    <s v="Female"/>
    <n v="3.2"/>
    <x v="0"/>
    <x v="42"/>
    <s v="No"/>
    <n v="81.5"/>
    <n v="7.4"/>
    <s v="Good"/>
    <n v="3"/>
    <s v="Bachelor"/>
    <s v="Average"/>
    <n v="9"/>
    <s v="No"/>
    <x v="131"/>
  </r>
  <r>
    <s v="S1160"/>
    <n v="23"/>
    <s v="Male"/>
    <n v="3.6"/>
    <x v="26"/>
    <x v="7"/>
    <s v="No"/>
    <n v="93.9"/>
    <n v="5.0999999999999996"/>
    <s v="Fair"/>
    <n v="0"/>
    <s v="Master"/>
    <s v="Average"/>
    <n v="5"/>
    <s v="No"/>
    <x v="132"/>
  </r>
  <r>
    <s v="S1161"/>
    <n v="17"/>
    <s v="Other"/>
    <n v="4.3"/>
    <x v="28"/>
    <x v="9"/>
    <s v="No"/>
    <n v="73.8"/>
    <n v="6.6"/>
    <s v="Good"/>
    <n v="6"/>
    <s v="High School"/>
    <s v="Average"/>
    <n v="7"/>
    <s v="No"/>
    <x v="133"/>
  </r>
  <r>
    <s v="S1162"/>
    <n v="24"/>
    <s v="Female"/>
    <n v="3.4"/>
    <x v="26"/>
    <x v="25"/>
    <s v="No"/>
    <n v="77.3"/>
    <n v="6.8"/>
    <s v="Fair"/>
    <n v="5"/>
    <s v="Master"/>
    <s v="Average"/>
    <n v="7"/>
    <s v="No"/>
    <x v="134"/>
  </r>
  <r>
    <s v="S1163"/>
    <n v="20"/>
    <s v="Male"/>
    <n v="4.2"/>
    <x v="47"/>
    <x v="30"/>
    <s v="No"/>
    <n v="85.7"/>
    <n v="5.6"/>
    <s v="Poor"/>
    <n v="2"/>
    <s v="Master"/>
    <s v="Good"/>
    <n v="5"/>
    <s v="No"/>
    <x v="27"/>
  </r>
  <r>
    <s v="S1164"/>
    <n v="18"/>
    <s v="Male"/>
    <n v="3.6"/>
    <x v="16"/>
    <x v="34"/>
    <s v="No"/>
    <n v="95.3"/>
    <n v="5.8"/>
    <s v="Poor"/>
    <n v="3"/>
    <s v="High School"/>
    <s v="Average"/>
    <n v="2"/>
    <s v="Yes"/>
    <x v="135"/>
  </r>
  <r>
    <s v="S1165"/>
    <n v="17"/>
    <s v="Male"/>
    <n v="0.5"/>
    <x v="37"/>
    <x v="1"/>
    <s v="No"/>
    <n v="90"/>
    <n v="6.8"/>
    <s v="Fair"/>
    <n v="4"/>
    <s v="High School"/>
    <s v="Good"/>
    <n v="5"/>
    <s v="No"/>
    <x v="136"/>
  </r>
  <r>
    <s v="S1166"/>
    <n v="24"/>
    <s v="Male"/>
    <n v="2.1"/>
    <x v="0"/>
    <x v="31"/>
    <s v="No"/>
    <n v="87.5"/>
    <n v="5.0999999999999996"/>
    <s v="Fair"/>
    <n v="1"/>
    <s v="High School"/>
    <s v="Average"/>
    <n v="7"/>
    <s v="No"/>
    <x v="49"/>
  </r>
  <r>
    <s v="S1167"/>
    <n v="23"/>
    <s v="Male"/>
    <n v="3.3"/>
    <x v="22"/>
    <x v="15"/>
    <s v="Yes"/>
    <n v="85.8"/>
    <n v="6.9"/>
    <s v="Poor"/>
    <n v="0"/>
    <s v="High School"/>
    <s v="Good"/>
    <n v="7"/>
    <s v="No"/>
    <x v="137"/>
  </r>
  <r>
    <s v="S1168"/>
    <n v="23"/>
    <s v="Male"/>
    <n v="1.7"/>
    <x v="37"/>
    <x v="18"/>
    <s v="No"/>
    <n v="89"/>
    <n v="5.4"/>
    <s v="Fair"/>
    <n v="5"/>
    <s v="Bachelor"/>
    <s v="Good"/>
    <n v="4"/>
    <s v="Yes"/>
    <x v="138"/>
  </r>
  <r>
    <s v="S1169"/>
    <n v="22"/>
    <s v="Male"/>
    <n v="4.4000000000000004"/>
    <x v="46"/>
    <x v="12"/>
    <s v="Yes"/>
    <n v="87"/>
    <n v="7.8"/>
    <s v="Fair"/>
    <n v="2"/>
    <s v="Bachelor"/>
    <s v="Good"/>
    <n v="1"/>
    <s v="No"/>
    <x v="139"/>
  </r>
  <r>
    <s v="S1170"/>
    <n v="24"/>
    <s v="Male"/>
    <n v="5.8"/>
    <x v="11"/>
    <x v="21"/>
    <s v="No"/>
    <n v="74.7"/>
    <n v="9.3000000000000007"/>
    <s v="Fair"/>
    <n v="1"/>
    <s v="Bachelor"/>
    <s v="Good"/>
    <n v="6"/>
    <s v="No"/>
    <x v="140"/>
  </r>
  <r>
    <s v="S1171"/>
    <n v="21"/>
    <s v="Female"/>
    <n v="5.3"/>
    <x v="10"/>
    <x v="25"/>
    <s v="No"/>
    <n v="85.5"/>
    <n v="5.5"/>
    <s v="Good"/>
    <n v="0"/>
    <s v="Bachelor"/>
    <s v="Good"/>
    <n v="3"/>
    <s v="Yes"/>
    <x v="141"/>
  </r>
  <r>
    <s v="S1172"/>
    <n v="19"/>
    <s v="Male"/>
    <n v="3.2"/>
    <x v="43"/>
    <x v="29"/>
    <s v="No"/>
    <n v="74.3"/>
    <n v="7.1"/>
    <s v="Good"/>
    <n v="5"/>
    <s v="High School"/>
    <s v="Good"/>
    <n v="5"/>
    <s v="No"/>
    <x v="142"/>
  </r>
  <r>
    <s v="S1173"/>
    <n v="20"/>
    <s v="Female"/>
    <n v="5.7"/>
    <x v="11"/>
    <x v="17"/>
    <s v="No"/>
    <n v="85.8"/>
    <n v="5.6"/>
    <s v="Fair"/>
    <n v="3"/>
    <s v="Master"/>
    <s v="Good"/>
    <n v="4"/>
    <s v="Yes"/>
    <x v="134"/>
  </r>
  <r>
    <s v="S1174"/>
    <n v="24"/>
    <s v="Male"/>
    <n v="3.7"/>
    <x v="31"/>
    <x v="20"/>
    <s v="Yes"/>
    <n v="80.2"/>
    <n v="7.7"/>
    <s v="Good"/>
    <n v="5"/>
    <s v="High School"/>
    <s v="Poor"/>
    <n v="2"/>
    <s v="No"/>
    <x v="143"/>
  </r>
  <r>
    <s v="S1175"/>
    <n v="22"/>
    <s v="Other"/>
    <n v="3"/>
    <x v="23"/>
    <x v="43"/>
    <s v="No"/>
    <n v="100"/>
    <n v="5"/>
    <s v="Good"/>
    <n v="3"/>
    <s v="Master"/>
    <s v="Good"/>
    <n v="7"/>
    <s v="No"/>
    <x v="144"/>
  </r>
  <r>
    <s v="S1176"/>
    <n v="19"/>
    <s v="Male"/>
    <n v="2.6"/>
    <x v="2"/>
    <x v="43"/>
    <s v="No"/>
    <n v="84.6"/>
    <n v="7.1"/>
    <s v="Good"/>
    <n v="6"/>
    <s v="High School"/>
    <s v="Average"/>
    <n v="5"/>
    <s v="Yes"/>
    <x v="94"/>
  </r>
  <r>
    <s v="S1177"/>
    <n v="19"/>
    <s v="Male"/>
    <n v="3"/>
    <x v="38"/>
    <x v="35"/>
    <s v="No"/>
    <n v="71"/>
    <n v="5.5"/>
    <s v="Fair"/>
    <n v="0"/>
    <s v="Master"/>
    <s v="Average"/>
    <n v="7"/>
    <s v="Yes"/>
    <x v="145"/>
  </r>
  <r>
    <s v="S1178"/>
    <n v="17"/>
    <s v="Other"/>
    <n v="2.9"/>
    <x v="16"/>
    <x v="17"/>
    <s v="Yes"/>
    <n v="83.7"/>
    <n v="6.3"/>
    <s v="Poor"/>
    <n v="5"/>
    <s v="None"/>
    <s v="Good"/>
    <n v="9"/>
    <s v="No"/>
    <x v="132"/>
  </r>
  <r>
    <s v="S1179"/>
    <n v="19"/>
    <s v="Female"/>
    <n v="3.8"/>
    <x v="25"/>
    <x v="22"/>
    <s v="No"/>
    <n v="90.2"/>
    <n v="5.3"/>
    <s v="Good"/>
    <n v="2"/>
    <s v="High School"/>
    <s v="Average"/>
    <n v="4"/>
    <s v="No"/>
    <x v="33"/>
  </r>
  <r>
    <s v="S1180"/>
    <n v="21"/>
    <s v="Female"/>
    <n v="3.7"/>
    <x v="37"/>
    <x v="23"/>
    <s v="Yes"/>
    <n v="100"/>
    <n v="7.5"/>
    <s v="Fair"/>
    <n v="5"/>
    <s v="None"/>
    <s v="Good"/>
    <n v="5"/>
    <s v="No"/>
    <x v="146"/>
  </r>
  <r>
    <s v="S1181"/>
    <n v="23"/>
    <s v="Male"/>
    <n v="3.5"/>
    <x v="26"/>
    <x v="38"/>
    <s v="Yes"/>
    <n v="79.099999999999994"/>
    <n v="5.5"/>
    <s v="Good"/>
    <n v="0"/>
    <s v="Bachelor"/>
    <s v="Average"/>
    <n v="9"/>
    <s v="No"/>
    <x v="147"/>
  </r>
  <r>
    <s v="S1182"/>
    <n v="22"/>
    <s v="Male"/>
    <n v="4.2"/>
    <x v="2"/>
    <x v="13"/>
    <s v="No"/>
    <n v="69.2"/>
    <n v="7.2"/>
    <s v="Good"/>
    <n v="1"/>
    <s v="Master"/>
    <s v="Poor"/>
    <n v="10"/>
    <s v="No"/>
    <x v="148"/>
  </r>
  <r>
    <s v="S1183"/>
    <n v="19"/>
    <s v="Female"/>
    <n v="5.3"/>
    <x v="32"/>
    <x v="26"/>
    <s v="No"/>
    <n v="93.2"/>
    <n v="6.1"/>
    <s v="Fair"/>
    <n v="1"/>
    <s v="High School"/>
    <s v="Average"/>
    <n v="4"/>
    <s v="Yes"/>
    <x v="149"/>
  </r>
  <r>
    <s v="S1184"/>
    <n v="17"/>
    <s v="Female"/>
    <n v="4.9000000000000004"/>
    <x v="19"/>
    <x v="13"/>
    <s v="No"/>
    <n v="71.2"/>
    <n v="6.4"/>
    <s v="Fair"/>
    <n v="5"/>
    <s v="Master"/>
    <s v="Poor"/>
    <n v="5"/>
    <s v="No"/>
    <x v="116"/>
  </r>
  <r>
    <s v="S1185"/>
    <n v="21"/>
    <s v="Female"/>
    <n v="1.3"/>
    <x v="44"/>
    <x v="28"/>
    <s v="Yes"/>
    <n v="80.599999999999994"/>
    <n v="6.7"/>
    <s v="Fair"/>
    <n v="5"/>
    <s v="Bachelor"/>
    <s v="Good"/>
    <n v="5"/>
    <s v="No"/>
    <x v="150"/>
  </r>
  <r>
    <s v="S1186"/>
    <n v="18"/>
    <s v="Female"/>
    <n v="0"/>
    <x v="32"/>
    <x v="38"/>
    <s v="No"/>
    <n v="82.4"/>
    <n v="5.6"/>
    <s v="Fair"/>
    <n v="3"/>
    <s v="Bachelor"/>
    <s v="Average"/>
    <n v="8"/>
    <s v="No"/>
    <x v="13"/>
  </r>
  <r>
    <s v="S1187"/>
    <n v="23"/>
    <s v="Male"/>
    <n v="4.9000000000000004"/>
    <x v="6"/>
    <x v="29"/>
    <s v="No"/>
    <n v="84.3"/>
    <n v="6.8"/>
    <s v="Fair"/>
    <n v="0"/>
    <s v="Bachelor"/>
    <s v="Average"/>
    <n v="4"/>
    <s v="No"/>
    <x v="151"/>
  </r>
  <r>
    <s v="S1188"/>
    <n v="23"/>
    <s v="Female"/>
    <n v="1.4"/>
    <x v="37"/>
    <x v="10"/>
    <s v="No"/>
    <n v="91.9"/>
    <n v="8.3000000000000007"/>
    <s v="Fair"/>
    <n v="3"/>
    <s v="High School"/>
    <s v="Poor"/>
    <n v="4"/>
    <s v="Yes"/>
    <x v="152"/>
  </r>
  <r>
    <s v="S1189"/>
    <n v="22"/>
    <s v="Male"/>
    <n v="3.2"/>
    <x v="22"/>
    <x v="35"/>
    <s v="No"/>
    <n v="78.2"/>
    <n v="5.6"/>
    <s v="Fair"/>
    <n v="2"/>
    <s v="High School"/>
    <s v="Average"/>
    <n v="7"/>
    <s v="Yes"/>
    <x v="102"/>
  </r>
  <r>
    <s v="S1190"/>
    <n v="23"/>
    <s v="Male"/>
    <n v="1.7"/>
    <x v="44"/>
    <x v="15"/>
    <s v="No"/>
    <n v="82.3"/>
    <n v="7.9"/>
    <s v="Poor"/>
    <n v="6"/>
    <s v="Master"/>
    <s v="Good"/>
    <n v="5"/>
    <s v="No"/>
    <x v="153"/>
  </r>
  <r>
    <s v="S1191"/>
    <n v="19"/>
    <s v="Male"/>
    <n v="0.8"/>
    <x v="23"/>
    <x v="6"/>
    <s v="No"/>
    <n v="84.9"/>
    <n v="8.3000000000000007"/>
    <s v="Good"/>
    <n v="1"/>
    <s v="Master"/>
    <s v="Average"/>
    <n v="6"/>
    <s v="No"/>
    <x v="154"/>
  </r>
  <r>
    <s v="S1192"/>
    <n v="17"/>
    <s v="Female"/>
    <n v="4.3"/>
    <x v="37"/>
    <x v="1"/>
    <s v="No"/>
    <n v="86.5"/>
    <n v="5.5"/>
    <s v="Poor"/>
    <n v="4"/>
    <s v="Master"/>
    <s v="Good"/>
    <n v="6"/>
    <s v="No"/>
    <x v="155"/>
  </r>
  <r>
    <s v="S1193"/>
    <n v="23"/>
    <s v="Male"/>
    <n v="4.5999999999999996"/>
    <x v="24"/>
    <x v="39"/>
    <s v="No"/>
    <n v="86"/>
    <n v="4.8"/>
    <s v="Good"/>
    <n v="4"/>
    <s v="Master"/>
    <s v="Good"/>
    <n v="6"/>
    <s v="No"/>
    <x v="81"/>
  </r>
  <r>
    <s v="S1194"/>
    <n v="23"/>
    <s v="Male"/>
    <n v="2.6"/>
    <x v="39"/>
    <x v="0"/>
    <s v="No"/>
    <n v="89.4"/>
    <n v="6.9"/>
    <s v="Good"/>
    <n v="0"/>
    <s v="High School"/>
    <s v="Good"/>
    <n v="10"/>
    <s v="No"/>
    <x v="156"/>
  </r>
  <r>
    <s v="S1195"/>
    <n v="18"/>
    <s v="Female"/>
    <n v="0"/>
    <x v="1"/>
    <x v="35"/>
    <s v="No"/>
    <n v="93.4"/>
    <n v="5.8"/>
    <s v="Fair"/>
    <n v="0"/>
    <s v="Bachelor"/>
    <s v="Good"/>
    <n v="5"/>
    <s v="No"/>
    <x v="157"/>
  </r>
  <r>
    <s v="S1196"/>
    <n v="18"/>
    <s v="Male"/>
    <n v="2.7"/>
    <x v="11"/>
    <x v="39"/>
    <s v="No"/>
    <n v="88.9"/>
    <n v="8.6999999999999993"/>
    <s v="Good"/>
    <n v="4"/>
    <s v="High School"/>
    <s v="Poor"/>
    <n v="5"/>
    <s v="No"/>
    <x v="158"/>
  </r>
  <r>
    <s v="S1197"/>
    <n v="20"/>
    <s v="Female"/>
    <n v="4.0999999999999996"/>
    <x v="12"/>
    <x v="5"/>
    <s v="No"/>
    <n v="89.5"/>
    <n v="6.5"/>
    <s v="Fair"/>
    <n v="0"/>
    <s v="Master"/>
    <s v="Average"/>
    <n v="9"/>
    <s v="Yes"/>
    <x v="159"/>
  </r>
  <r>
    <s v="S1198"/>
    <n v="21"/>
    <s v="Male"/>
    <n v="1.3"/>
    <x v="40"/>
    <x v="1"/>
    <s v="Yes"/>
    <n v="69.2"/>
    <n v="5.5"/>
    <s v="Good"/>
    <n v="1"/>
    <s v="High School"/>
    <s v="Good"/>
    <n v="8"/>
    <s v="Yes"/>
    <x v="160"/>
  </r>
  <r>
    <s v="S1199"/>
    <n v="19"/>
    <s v="Female"/>
    <n v="3.8"/>
    <x v="26"/>
    <x v="13"/>
    <s v="No"/>
    <n v="85.5"/>
    <n v="5.0999999999999996"/>
    <s v="Fair"/>
    <n v="2"/>
    <s v="Bachelor"/>
    <s v="Good"/>
    <n v="4"/>
    <s v="No"/>
    <x v="161"/>
  </r>
  <r>
    <s v="S1200"/>
    <n v="23"/>
    <s v="Female"/>
    <n v="3.5"/>
    <x v="5"/>
    <x v="4"/>
    <s v="No"/>
    <n v="89.8"/>
    <n v="7.8"/>
    <s v="Fair"/>
    <n v="2"/>
    <s v="Bachelor"/>
    <s v="Good"/>
    <n v="7"/>
    <s v="No"/>
    <x v="162"/>
  </r>
  <r>
    <s v="S1201"/>
    <n v="24"/>
    <s v="Male"/>
    <n v="4.4000000000000004"/>
    <x v="24"/>
    <x v="5"/>
    <s v="No"/>
    <n v="92.3"/>
    <n v="5.8"/>
    <s v="Fair"/>
    <n v="3"/>
    <s v="High School"/>
    <s v="Good"/>
    <n v="8"/>
    <s v="No"/>
    <x v="44"/>
  </r>
  <r>
    <s v="S1202"/>
    <n v="23"/>
    <s v="Male"/>
    <n v="3.7"/>
    <x v="43"/>
    <x v="5"/>
    <s v="No"/>
    <n v="78.099999999999994"/>
    <n v="6.6"/>
    <s v="Fair"/>
    <n v="1"/>
    <s v="None"/>
    <s v="Average"/>
    <n v="9"/>
    <s v="No"/>
    <x v="163"/>
  </r>
  <r>
    <s v="S1203"/>
    <n v="17"/>
    <s v="Male"/>
    <n v="2"/>
    <x v="44"/>
    <x v="43"/>
    <s v="No"/>
    <n v="78.400000000000006"/>
    <n v="7.6"/>
    <s v="Fair"/>
    <n v="6"/>
    <s v="Master"/>
    <s v="Poor"/>
    <n v="5"/>
    <s v="No"/>
    <x v="17"/>
  </r>
  <r>
    <s v="S1204"/>
    <n v="20"/>
    <s v="Male"/>
    <n v="5.3"/>
    <x v="25"/>
    <x v="3"/>
    <s v="No"/>
    <n v="79.3"/>
    <n v="5.9"/>
    <s v="Fair"/>
    <n v="0"/>
    <s v="Bachelor"/>
    <s v="Good"/>
    <n v="3"/>
    <s v="Yes"/>
    <x v="111"/>
  </r>
  <r>
    <s v="S1205"/>
    <n v="21"/>
    <s v="Other"/>
    <n v="3.3"/>
    <x v="20"/>
    <x v="32"/>
    <s v="No"/>
    <n v="90.4"/>
    <n v="6.4"/>
    <s v="Fair"/>
    <n v="0"/>
    <s v="High School"/>
    <s v="Good"/>
    <n v="4"/>
    <s v="No"/>
    <x v="164"/>
  </r>
  <r>
    <s v="S1206"/>
    <n v="24"/>
    <s v="Male"/>
    <n v="3.5"/>
    <x v="32"/>
    <x v="15"/>
    <s v="No"/>
    <n v="95.3"/>
    <n v="6.5"/>
    <s v="Poor"/>
    <n v="6"/>
    <s v="Bachelor"/>
    <s v="Average"/>
    <n v="10"/>
    <s v="Yes"/>
    <x v="165"/>
  </r>
  <r>
    <s v="S1207"/>
    <n v="20"/>
    <s v="Female"/>
    <n v="2.1"/>
    <x v="48"/>
    <x v="7"/>
    <s v="No"/>
    <n v="80.900000000000006"/>
    <n v="7.3"/>
    <s v="Poor"/>
    <n v="3"/>
    <s v="Bachelor"/>
    <s v="Good"/>
    <n v="6"/>
    <s v="Yes"/>
    <x v="130"/>
  </r>
  <r>
    <s v="S1208"/>
    <n v="22"/>
    <s v="Male"/>
    <n v="2.8"/>
    <x v="0"/>
    <x v="36"/>
    <s v="Yes"/>
    <n v="94.1"/>
    <n v="7.2"/>
    <s v="Fair"/>
    <n v="3"/>
    <s v="High School"/>
    <s v="Average"/>
    <n v="10"/>
    <s v="No"/>
    <x v="11"/>
  </r>
  <r>
    <s v="S1209"/>
    <n v="21"/>
    <s v="Female"/>
    <n v="2.2000000000000002"/>
    <x v="39"/>
    <x v="39"/>
    <s v="No"/>
    <n v="86.2"/>
    <n v="6.2"/>
    <s v="Poor"/>
    <n v="0"/>
    <s v="High School"/>
    <s v="Average"/>
    <n v="5"/>
    <s v="Yes"/>
    <x v="166"/>
  </r>
  <r>
    <s v="S1210"/>
    <n v="23"/>
    <s v="Female"/>
    <n v="3.2"/>
    <x v="17"/>
    <x v="8"/>
    <s v="Yes"/>
    <n v="83.8"/>
    <n v="6.6"/>
    <s v="Poor"/>
    <n v="0"/>
    <s v="Master"/>
    <s v="Good"/>
    <n v="9"/>
    <s v="No"/>
    <x v="101"/>
  </r>
  <r>
    <s v="S1211"/>
    <n v="23"/>
    <s v="Female"/>
    <n v="6.1"/>
    <x v="34"/>
    <x v="4"/>
    <s v="No"/>
    <n v="82.9"/>
    <n v="6.1"/>
    <s v="Good"/>
    <n v="6"/>
    <s v="Bachelor"/>
    <s v="Good"/>
    <n v="3"/>
    <s v="Yes"/>
    <x v="167"/>
  </r>
  <r>
    <s v="S1212"/>
    <n v="21"/>
    <s v="Male"/>
    <n v="1.4"/>
    <x v="12"/>
    <x v="37"/>
    <s v="No"/>
    <n v="92.5"/>
    <n v="4.7"/>
    <s v="Poor"/>
    <n v="1"/>
    <s v="Bachelor"/>
    <s v="Average"/>
    <n v="2"/>
    <s v="Yes"/>
    <x v="168"/>
  </r>
  <r>
    <s v="S1213"/>
    <n v="23"/>
    <s v="Male"/>
    <n v="1.1000000000000001"/>
    <x v="2"/>
    <x v="22"/>
    <s v="No"/>
    <n v="88.3"/>
    <n v="6.8"/>
    <s v="Good"/>
    <n v="6"/>
    <s v="Bachelor"/>
    <s v="Poor"/>
    <n v="6"/>
    <s v="No"/>
    <x v="169"/>
  </r>
  <r>
    <s v="S1214"/>
    <n v="19"/>
    <s v="Male"/>
    <n v="5.7"/>
    <x v="44"/>
    <x v="5"/>
    <s v="No"/>
    <n v="100"/>
    <n v="8.8000000000000007"/>
    <s v="Fair"/>
    <n v="3"/>
    <s v="None"/>
    <s v="Average"/>
    <n v="7"/>
    <s v="No"/>
    <x v="1"/>
  </r>
  <r>
    <s v="S1215"/>
    <n v="21"/>
    <s v="Female"/>
    <n v="3.2"/>
    <x v="33"/>
    <x v="13"/>
    <s v="No"/>
    <n v="76.5"/>
    <n v="5.4"/>
    <s v="Good"/>
    <n v="6"/>
    <s v="High School"/>
    <s v="Good"/>
    <n v="5"/>
    <s v="Yes"/>
    <x v="170"/>
  </r>
  <r>
    <s v="S1216"/>
    <n v="20"/>
    <s v="Female"/>
    <n v="2.5"/>
    <x v="11"/>
    <x v="38"/>
    <s v="No"/>
    <n v="90.2"/>
    <n v="5.6"/>
    <s v="Fair"/>
    <n v="6"/>
    <s v="High School"/>
    <s v="Average"/>
    <n v="1"/>
    <s v="Yes"/>
    <x v="171"/>
  </r>
  <r>
    <s v="S1217"/>
    <n v="21"/>
    <s v="Other"/>
    <n v="5.0999999999999996"/>
    <x v="24"/>
    <x v="13"/>
    <s v="No"/>
    <n v="79.7"/>
    <n v="5.5"/>
    <s v="Fair"/>
    <n v="6"/>
    <s v="High School"/>
    <s v="Good"/>
    <n v="3"/>
    <s v="No"/>
    <x v="172"/>
  </r>
  <r>
    <s v="S1218"/>
    <n v="24"/>
    <s v="Male"/>
    <n v="2.6"/>
    <x v="22"/>
    <x v="17"/>
    <s v="No"/>
    <n v="76.3"/>
    <n v="7.4"/>
    <s v="Fair"/>
    <n v="1"/>
    <s v="Bachelor"/>
    <s v="Good"/>
    <n v="3"/>
    <s v="No"/>
    <x v="173"/>
  </r>
  <r>
    <s v="S1219"/>
    <n v="23"/>
    <s v="Female"/>
    <n v="6.2"/>
    <x v="1"/>
    <x v="3"/>
    <s v="No"/>
    <n v="84.9"/>
    <n v="7"/>
    <s v="Fair"/>
    <n v="5"/>
    <s v="Master"/>
    <s v="Good"/>
    <n v="4"/>
    <s v="No"/>
    <x v="1"/>
  </r>
  <r>
    <s v="S1220"/>
    <n v="19"/>
    <s v="Female"/>
    <n v="4.5"/>
    <x v="5"/>
    <x v="44"/>
    <s v="No"/>
    <n v="86.4"/>
    <n v="6.3"/>
    <s v="Fair"/>
    <n v="0"/>
    <s v="High School"/>
    <s v="Average"/>
    <n v="10"/>
    <s v="No"/>
    <x v="61"/>
  </r>
  <r>
    <s v="S1221"/>
    <n v="19"/>
    <s v="Male"/>
    <n v="2.8"/>
    <x v="29"/>
    <x v="27"/>
    <s v="No"/>
    <n v="100"/>
    <n v="5.4"/>
    <s v="Poor"/>
    <n v="4"/>
    <s v="High School"/>
    <s v="Good"/>
    <n v="6"/>
    <s v="Yes"/>
    <x v="174"/>
  </r>
  <r>
    <s v="S1222"/>
    <n v="22"/>
    <s v="Male"/>
    <n v="6.7"/>
    <x v="30"/>
    <x v="7"/>
    <s v="No"/>
    <n v="83.2"/>
    <n v="6.6"/>
    <s v="Good"/>
    <n v="6"/>
    <s v="Bachelor"/>
    <s v="Average"/>
    <n v="5"/>
    <s v="No"/>
    <x v="1"/>
  </r>
  <r>
    <s v="S1223"/>
    <n v="20"/>
    <s v="Female"/>
    <n v="2.6"/>
    <x v="10"/>
    <x v="16"/>
    <s v="No"/>
    <n v="73.7"/>
    <n v="4.5999999999999996"/>
    <s v="Fair"/>
    <n v="4"/>
    <s v="Master"/>
    <s v="Average"/>
    <n v="1"/>
    <s v="No"/>
    <x v="175"/>
  </r>
  <r>
    <s v="S1224"/>
    <n v="18"/>
    <s v="Female"/>
    <n v="4.5999999999999996"/>
    <x v="16"/>
    <x v="34"/>
    <s v="No"/>
    <n v="87.7"/>
    <n v="6.7"/>
    <s v="Fair"/>
    <n v="5"/>
    <s v="Bachelor"/>
    <s v="Poor"/>
    <n v="6"/>
    <s v="No"/>
    <x v="176"/>
  </r>
  <r>
    <s v="S1225"/>
    <n v="18"/>
    <s v="Female"/>
    <n v="3.9"/>
    <x v="49"/>
    <x v="15"/>
    <s v="No"/>
    <n v="64.3"/>
    <n v="7.5"/>
    <s v="Good"/>
    <n v="0"/>
    <s v="Master"/>
    <s v="Average"/>
    <n v="9"/>
    <s v="Yes"/>
    <x v="90"/>
  </r>
  <r>
    <s v="S1226"/>
    <n v="21"/>
    <s v="Male"/>
    <n v="5.5"/>
    <x v="8"/>
    <x v="19"/>
    <s v="Yes"/>
    <n v="84.1"/>
    <n v="5"/>
    <s v="Fair"/>
    <n v="3"/>
    <s v="Bachelor"/>
    <s v="Good"/>
    <n v="1"/>
    <s v="No"/>
    <x v="177"/>
  </r>
  <r>
    <s v="S1227"/>
    <n v="22"/>
    <s v="Female"/>
    <n v="5.8"/>
    <x v="29"/>
    <x v="39"/>
    <s v="No"/>
    <n v="85.2"/>
    <n v="4.7"/>
    <s v="Good"/>
    <n v="4"/>
    <s v="Bachelor"/>
    <s v="Average"/>
    <n v="8"/>
    <s v="Yes"/>
    <x v="140"/>
  </r>
  <r>
    <s v="S1228"/>
    <n v="17"/>
    <s v="Male"/>
    <n v="3.5"/>
    <x v="31"/>
    <x v="12"/>
    <s v="No"/>
    <n v="92.9"/>
    <n v="8.4"/>
    <s v="Fair"/>
    <n v="3"/>
    <s v="High School"/>
    <s v="Average"/>
    <n v="8"/>
    <s v="Yes"/>
    <x v="6"/>
  </r>
  <r>
    <s v="S1229"/>
    <n v="21"/>
    <s v="Male"/>
    <n v="2.4"/>
    <x v="9"/>
    <x v="7"/>
    <s v="No"/>
    <n v="94.7"/>
    <n v="5.8"/>
    <s v="Good"/>
    <n v="4"/>
    <s v="High School"/>
    <s v="Good"/>
    <n v="3"/>
    <s v="Yes"/>
    <x v="178"/>
  </r>
  <r>
    <s v="S1230"/>
    <n v="22"/>
    <s v="Male"/>
    <n v="4.2"/>
    <x v="35"/>
    <x v="25"/>
    <s v="No"/>
    <n v="80"/>
    <n v="7.9"/>
    <s v="Poor"/>
    <n v="3"/>
    <s v="High School"/>
    <s v="Poor"/>
    <n v="9"/>
    <s v="Yes"/>
    <x v="1"/>
  </r>
  <r>
    <s v="S1231"/>
    <n v="20"/>
    <s v="Female"/>
    <n v="2.5"/>
    <x v="29"/>
    <x v="19"/>
    <s v="No"/>
    <n v="83.5"/>
    <n v="6.3"/>
    <s v="Good"/>
    <n v="6"/>
    <s v="Bachelor"/>
    <s v="Good"/>
    <n v="8"/>
    <s v="No"/>
    <x v="179"/>
  </r>
  <r>
    <s v="S1232"/>
    <n v="20"/>
    <s v="Female"/>
    <n v="6.5"/>
    <x v="43"/>
    <x v="8"/>
    <s v="No"/>
    <n v="77.3"/>
    <n v="6.3"/>
    <s v="Good"/>
    <n v="4"/>
    <s v="Master"/>
    <s v="Average"/>
    <n v="3"/>
    <s v="No"/>
    <x v="1"/>
  </r>
  <r>
    <s v="S1233"/>
    <n v="20"/>
    <s v="Female"/>
    <n v="3.7"/>
    <x v="25"/>
    <x v="8"/>
    <s v="No"/>
    <n v="73.7"/>
    <n v="7"/>
    <s v="Fair"/>
    <n v="3"/>
    <s v="Master"/>
    <s v="Poor"/>
    <n v="10"/>
    <s v="Yes"/>
    <x v="99"/>
  </r>
  <r>
    <s v="S1234"/>
    <n v="20"/>
    <s v="Male"/>
    <n v="3"/>
    <x v="10"/>
    <x v="45"/>
    <s v="No"/>
    <n v="88.1"/>
    <n v="5.4"/>
    <s v="Poor"/>
    <n v="5"/>
    <s v="High School"/>
    <s v="Good"/>
    <n v="5"/>
    <s v="No"/>
    <x v="180"/>
  </r>
  <r>
    <s v="S1235"/>
    <n v="20"/>
    <s v="Female"/>
    <n v="3.8"/>
    <x v="21"/>
    <x v="43"/>
    <s v="No"/>
    <n v="72.3"/>
    <n v="6.7"/>
    <s v="Fair"/>
    <n v="1"/>
    <s v="High School"/>
    <s v="Poor"/>
    <n v="3"/>
    <s v="No"/>
    <x v="181"/>
  </r>
  <r>
    <s v="S1236"/>
    <n v="22"/>
    <s v="Male"/>
    <n v="1.5"/>
    <x v="29"/>
    <x v="17"/>
    <s v="No"/>
    <n v="80.900000000000006"/>
    <n v="6"/>
    <s v="Good"/>
    <n v="3"/>
    <s v="High School"/>
    <s v="Good"/>
    <n v="5"/>
    <s v="No"/>
    <x v="182"/>
  </r>
  <r>
    <s v="S1237"/>
    <n v="22"/>
    <s v="Female"/>
    <n v="2"/>
    <x v="5"/>
    <x v="37"/>
    <s v="Yes"/>
    <n v="75"/>
    <n v="4.9000000000000004"/>
    <s v="Fair"/>
    <n v="1"/>
    <s v="High School"/>
    <s v="Average"/>
    <n v="9"/>
    <s v="No"/>
    <x v="183"/>
  </r>
  <r>
    <s v="S1238"/>
    <n v="19"/>
    <s v="Male"/>
    <n v="5.3"/>
    <x v="12"/>
    <x v="24"/>
    <s v="No"/>
    <n v="90.5"/>
    <n v="6.9"/>
    <s v="Fair"/>
    <n v="1"/>
    <s v="Bachelor"/>
    <s v="Poor"/>
    <n v="4"/>
    <s v="Yes"/>
    <x v="184"/>
  </r>
  <r>
    <s v="S1239"/>
    <n v="24"/>
    <s v="Male"/>
    <n v="2.5"/>
    <x v="38"/>
    <x v="6"/>
    <s v="No"/>
    <n v="100"/>
    <n v="6.2"/>
    <s v="Poor"/>
    <n v="0"/>
    <s v="Master"/>
    <s v="Poor"/>
    <n v="6"/>
    <s v="No"/>
    <x v="185"/>
  </r>
  <r>
    <s v="S1240"/>
    <n v="18"/>
    <s v="Male"/>
    <n v="1.9"/>
    <x v="49"/>
    <x v="1"/>
    <s v="No"/>
    <n v="72"/>
    <n v="6.3"/>
    <s v="Fair"/>
    <n v="6"/>
    <s v="Master"/>
    <s v="Poor"/>
    <n v="3"/>
    <s v="No"/>
    <x v="31"/>
  </r>
  <r>
    <s v="S1241"/>
    <n v="23"/>
    <s v="Male"/>
    <n v="4.3"/>
    <x v="12"/>
    <x v="17"/>
    <s v="Yes"/>
    <n v="66.5"/>
    <n v="5"/>
    <s v="Fair"/>
    <n v="5"/>
    <s v="Bachelor"/>
    <s v="Poor"/>
    <n v="3"/>
    <s v="No"/>
    <x v="186"/>
  </r>
  <r>
    <s v="S1242"/>
    <n v="20"/>
    <s v="Female"/>
    <n v="5.3"/>
    <x v="34"/>
    <x v="7"/>
    <s v="No"/>
    <n v="83.8"/>
    <n v="8.4"/>
    <s v="Good"/>
    <n v="1"/>
    <s v="Bachelor"/>
    <s v="Good"/>
    <n v="5"/>
    <s v="No"/>
    <x v="187"/>
  </r>
  <r>
    <s v="S1243"/>
    <n v="17"/>
    <s v="Female"/>
    <n v="4.5999999999999996"/>
    <x v="8"/>
    <x v="8"/>
    <s v="No"/>
    <n v="85.2"/>
    <n v="7.6"/>
    <s v="Fair"/>
    <n v="2"/>
    <s v="Bachelor"/>
    <s v="Average"/>
    <n v="8"/>
    <s v="No"/>
    <x v="188"/>
  </r>
  <r>
    <s v="S1244"/>
    <n v="23"/>
    <s v="Male"/>
    <n v="5"/>
    <x v="47"/>
    <x v="1"/>
    <s v="No"/>
    <n v="87.2"/>
    <n v="7.7"/>
    <s v="Good"/>
    <n v="6"/>
    <s v="High School"/>
    <s v="Average"/>
    <n v="8"/>
    <s v="No"/>
    <x v="189"/>
  </r>
  <r>
    <s v="S1245"/>
    <n v="22"/>
    <s v="Female"/>
    <n v="2.4"/>
    <x v="18"/>
    <x v="5"/>
    <s v="No"/>
    <n v="80.5"/>
    <n v="6.1"/>
    <s v="Fair"/>
    <n v="1"/>
    <s v="Bachelor"/>
    <s v="Average"/>
    <n v="3"/>
    <s v="Yes"/>
    <x v="190"/>
  </r>
  <r>
    <s v="S1246"/>
    <n v="17"/>
    <s v="Male"/>
    <n v="1.4"/>
    <x v="24"/>
    <x v="23"/>
    <s v="Yes"/>
    <n v="83"/>
    <n v="4.4000000000000004"/>
    <s v="Poor"/>
    <n v="3"/>
    <s v="Bachelor"/>
    <s v="Good"/>
    <n v="8"/>
    <s v="No"/>
    <x v="191"/>
  </r>
  <r>
    <s v="S1247"/>
    <n v="17"/>
    <s v="Female"/>
    <n v="5.8"/>
    <x v="46"/>
    <x v="39"/>
    <s v="No"/>
    <n v="88.7"/>
    <n v="8.8000000000000007"/>
    <s v="Fair"/>
    <n v="1"/>
    <s v="Bachelor"/>
    <s v="Good"/>
    <n v="8"/>
    <s v="Yes"/>
    <x v="192"/>
  </r>
  <r>
    <s v="S1248"/>
    <n v="17"/>
    <s v="Female"/>
    <n v="3"/>
    <x v="46"/>
    <x v="35"/>
    <s v="No"/>
    <n v="95.4"/>
    <n v="6.4"/>
    <s v="Fair"/>
    <n v="3"/>
    <s v="High School"/>
    <s v="Good"/>
    <n v="3"/>
    <s v="No"/>
    <x v="193"/>
  </r>
  <r>
    <s v="S1249"/>
    <n v="19"/>
    <s v="Female"/>
    <n v="3.1"/>
    <x v="41"/>
    <x v="41"/>
    <s v="No"/>
    <n v="65.400000000000006"/>
    <n v="5.6"/>
    <s v="Good"/>
    <n v="3"/>
    <s v="High School"/>
    <s v="Good"/>
    <n v="10"/>
    <s v="Yes"/>
    <x v="194"/>
  </r>
  <r>
    <s v="S1250"/>
    <n v="22"/>
    <s v="Male"/>
    <n v="5.5"/>
    <x v="46"/>
    <x v="0"/>
    <s v="Yes"/>
    <n v="81.3"/>
    <n v="7"/>
    <s v="Good"/>
    <n v="2"/>
    <s v="High School"/>
    <s v="Average"/>
    <n v="10"/>
    <s v="No"/>
    <x v="1"/>
  </r>
  <r>
    <s v="S1251"/>
    <n v="17"/>
    <s v="Female"/>
    <n v="4.3"/>
    <x v="20"/>
    <x v="6"/>
    <s v="No"/>
    <n v="87.1"/>
    <n v="7.9"/>
    <s v="Fair"/>
    <n v="1"/>
    <s v="Master"/>
    <s v="Average"/>
    <n v="2"/>
    <s v="No"/>
    <x v="132"/>
  </r>
  <r>
    <s v="S1252"/>
    <n v="20"/>
    <s v="Female"/>
    <n v="4.2"/>
    <x v="0"/>
    <x v="45"/>
    <s v="No"/>
    <n v="75.8"/>
    <n v="6.5"/>
    <s v="Fair"/>
    <n v="1"/>
    <s v="High School"/>
    <s v="Good"/>
    <n v="10"/>
    <s v="No"/>
    <x v="195"/>
  </r>
  <r>
    <s v="S1253"/>
    <n v="21"/>
    <s v="Male"/>
    <n v="6.7"/>
    <x v="29"/>
    <x v="19"/>
    <s v="No"/>
    <n v="100"/>
    <n v="8"/>
    <s v="Fair"/>
    <n v="4"/>
    <s v="Bachelor"/>
    <s v="Good"/>
    <n v="2"/>
    <s v="No"/>
    <x v="196"/>
  </r>
  <r>
    <s v="S1254"/>
    <n v="17"/>
    <s v="Male"/>
    <n v="2.5"/>
    <x v="9"/>
    <x v="15"/>
    <s v="Yes"/>
    <n v="78.599999999999994"/>
    <n v="7.8"/>
    <s v="Good"/>
    <n v="6"/>
    <s v="Bachelor"/>
    <s v="Average"/>
    <n v="9"/>
    <s v="No"/>
    <x v="197"/>
  </r>
  <r>
    <s v="S1255"/>
    <n v="19"/>
    <s v="Female"/>
    <n v="4.9000000000000004"/>
    <x v="1"/>
    <x v="35"/>
    <s v="No"/>
    <n v="84.6"/>
    <n v="5.2"/>
    <s v="Good"/>
    <n v="4"/>
    <s v="High School"/>
    <s v="Average"/>
    <n v="7"/>
    <s v="No"/>
    <x v="198"/>
  </r>
  <r>
    <s v="S1256"/>
    <n v="23"/>
    <s v="Female"/>
    <n v="3.6"/>
    <x v="23"/>
    <x v="12"/>
    <s v="No"/>
    <n v="90.6"/>
    <n v="5.7"/>
    <s v="Good"/>
    <n v="0"/>
    <s v="Bachelor"/>
    <s v="Good"/>
    <n v="6"/>
    <s v="No"/>
    <x v="158"/>
  </r>
  <r>
    <s v="S1257"/>
    <n v="22"/>
    <s v="Female"/>
    <n v="3.9"/>
    <x v="30"/>
    <x v="7"/>
    <s v="No"/>
    <n v="79.099999999999994"/>
    <n v="7.6"/>
    <s v="Fair"/>
    <n v="3"/>
    <s v="Master"/>
    <s v="Good"/>
    <n v="7"/>
    <s v="No"/>
    <x v="41"/>
  </r>
  <r>
    <s v="S1258"/>
    <n v="24"/>
    <s v="Female"/>
    <n v="5.8"/>
    <x v="26"/>
    <x v="11"/>
    <s v="No"/>
    <n v="66.5"/>
    <n v="3.2"/>
    <s v="Fair"/>
    <n v="2"/>
    <s v="High School"/>
    <s v="Average"/>
    <n v="8"/>
    <s v="No"/>
    <x v="199"/>
  </r>
  <r>
    <s v="S1259"/>
    <n v="19"/>
    <s v="Female"/>
    <n v="4.3"/>
    <x v="24"/>
    <x v="15"/>
    <s v="No"/>
    <n v="80.7"/>
    <n v="6.3"/>
    <s v="Fair"/>
    <n v="4"/>
    <s v="Master"/>
    <s v="Good"/>
    <n v="1"/>
    <s v="No"/>
    <x v="6"/>
  </r>
  <r>
    <s v="S1260"/>
    <n v="17"/>
    <s v="Male"/>
    <n v="4.3"/>
    <x v="44"/>
    <x v="0"/>
    <s v="No"/>
    <n v="95.3"/>
    <n v="4.8"/>
    <s v="Fair"/>
    <n v="1"/>
    <s v="High School"/>
    <s v="Average"/>
    <n v="8"/>
    <s v="No"/>
    <x v="200"/>
  </r>
  <r>
    <s v="S1261"/>
    <n v="22"/>
    <s v="Male"/>
    <n v="5.0999999999999996"/>
    <x v="3"/>
    <x v="8"/>
    <s v="Yes"/>
    <n v="81.599999999999994"/>
    <n v="5.9"/>
    <s v="Fair"/>
    <n v="0"/>
    <s v="None"/>
    <s v="Poor"/>
    <n v="3"/>
    <s v="Yes"/>
    <x v="201"/>
  </r>
  <r>
    <s v="S1262"/>
    <n v="21"/>
    <s v="Male"/>
    <n v="3"/>
    <x v="8"/>
    <x v="1"/>
    <s v="No"/>
    <n v="76.5"/>
    <n v="6.1"/>
    <s v="Poor"/>
    <n v="2"/>
    <s v="Master"/>
    <s v="Average"/>
    <n v="3"/>
    <s v="No"/>
    <x v="202"/>
  </r>
  <r>
    <s v="S1263"/>
    <n v="17"/>
    <s v="Female"/>
    <n v="2.2000000000000002"/>
    <x v="10"/>
    <x v="1"/>
    <s v="Yes"/>
    <n v="94.3"/>
    <n v="6.1"/>
    <s v="Poor"/>
    <n v="5"/>
    <s v="Bachelor"/>
    <s v="Average"/>
    <n v="6"/>
    <s v="No"/>
    <x v="203"/>
  </r>
  <r>
    <s v="S1264"/>
    <n v="19"/>
    <s v="Male"/>
    <n v="1.9"/>
    <x v="43"/>
    <x v="5"/>
    <s v="No"/>
    <n v="81.7"/>
    <n v="5.8"/>
    <s v="Good"/>
    <n v="1"/>
    <s v="Master"/>
    <s v="Poor"/>
    <n v="4"/>
    <s v="No"/>
    <x v="204"/>
  </r>
  <r>
    <s v="S1265"/>
    <n v="18"/>
    <s v="Female"/>
    <n v="0.6"/>
    <x v="2"/>
    <x v="34"/>
    <s v="No"/>
    <n v="79.900000000000006"/>
    <n v="5.2"/>
    <s v="Good"/>
    <n v="1"/>
    <s v="Bachelor"/>
    <s v="Good"/>
    <n v="4"/>
    <s v="No"/>
    <x v="205"/>
  </r>
  <r>
    <s v="S1266"/>
    <n v="20"/>
    <s v="Female"/>
    <n v="6.6"/>
    <x v="23"/>
    <x v="30"/>
    <s v="No"/>
    <n v="86.5"/>
    <n v="9.3000000000000007"/>
    <s v="Fair"/>
    <n v="5"/>
    <s v="Master"/>
    <s v="Average"/>
    <n v="4"/>
    <s v="Yes"/>
    <x v="1"/>
  </r>
  <r>
    <s v="S1267"/>
    <n v="24"/>
    <s v="Female"/>
    <n v="1.8"/>
    <x v="10"/>
    <x v="20"/>
    <s v="Yes"/>
    <n v="92.7"/>
    <n v="8.6999999999999993"/>
    <s v="Fair"/>
    <n v="3"/>
    <s v="Bachelor"/>
    <s v="Good"/>
    <n v="10"/>
    <s v="No"/>
    <x v="206"/>
  </r>
  <r>
    <s v="S1268"/>
    <n v="23"/>
    <s v="Male"/>
    <n v="3.2"/>
    <x v="44"/>
    <x v="1"/>
    <s v="No"/>
    <n v="100"/>
    <n v="5.0999999999999996"/>
    <s v="Fair"/>
    <n v="3"/>
    <s v="Bachelor"/>
    <s v="Poor"/>
    <n v="9"/>
    <s v="No"/>
    <x v="207"/>
  </r>
  <r>
    <s v="S1269"/>
    <n v="19"/>
    <s v="Female"/>
    <n v="3.1"/>
    <x v="11"/>
    <x v="34"/>
    <s v="No"/>
    <n v="93.3"/>
    <n v="8.4"/>
    <s v="Good"/>
    <n v="4"/>
    <s v="Bachelor"/>
    <s v="Average"/>
    <n v="8"/>
    <s v="No"/>
    <x v="208"/>
  </r>
  <r>
    <s v="S1270"/>
    <n v="22"/>
    <s v="Male"/>
    <n v="4"/>
    <x v="23"/>
    <x v="1"/>
    <s v="Yes"/>
    <n v="96.6"/>
    <n v="6"/>
    <s v="Good"/>
    <n v="4"/>
    <s v="High School"/>
    <s v="Good"/>
    <n v="3"/>
    <s v="Yes"/>
    <x v="209"/>
  </r>
  <r>
    <s v="S1271"/>
    <n v="24"/>
    <s v="Female"/>
    <n v="4.7"/>
    <x v="5"/>
    <x v="20"/>
    <s v="Yes"/>
    <n v="79.900000000000006"/>
    <n v="6.7"/>
    <s v="Good"/>
    <n v="1"/>
    <s v="Master"/>
    <s v="Good"/>
    <n v="1"/>
    <s v="No"/>
    <x v="210"/>
  </r>
  <r>
    <s v="S1272"/>
    <n v="24"/>
    <s v="Male"/>
    <n v="4.8"/>
    <x v="16"/>
    <x v="17"/>
    <s v="Yes"/>
    <n v="74.7"/>
    <n v="6.4"/>
    <s v="Good"/>
    <n v="6"/>
    <s v="High School"/>
    <s v="Good"/>
    <n v="1"/>
    <s v="No"/>
    <x v="211"/>
  </r>
  <r>
    <s v="S1273"/>
    <n v="24"/>
    <s v="Male"/>
    <n v="2.6"/>
    <x v="17"/>
    <x v="8"/>
    <s v="No"/>
    <n v="85.6"/>
    <n v="5.7"/>
    <s v="Fair"/>
    <n v="1"/>
    <s v="Bachelor"/>
    <s v="Good"/>
    <n v="1"/>
    <s v="Yes"/>
    <x v="169"/>
  </r>
  <r>
    <s v="S1274"/>
    <n v="17"/>
    <s v="Female"/>
    <n v="3.2"/>
    <x v="1"/>
    <x v="24"/>
    <s v="No"/>
    <n v="86.1"/>
    <n v="7.7"/>
    <s v="Fair"/>
    <n v="4"/>
    <s v="High School"/>
    <s v="Average"/>
    <n v="4"/>
    <s v="Yes"/>
    <x v="212"/>
  </r>
  <r>
    <s v="S1275"/>
    <n v="20"/>
    <s v="Male"/>
    <n v="3.9"/>
    <x v="11"/>
    <x v="21"/>
    <s v="No"/>
    <n v="74.2"/>
    <n v="6.7"/>
    <s v="Fair"/>
    <n v="5"/>
    <s v="Bachelor"/>
    <s v="Average"/>
    <n v="6"/>
    <s v="No"/>
    <x v="78"/>
  </r>
  <r>
    <s v="S1276"/>
    <n v="17"/>
    <s v="Male"/>
    <n v="3.1"/>
    <x v="17"/>
    <x v="17"/>
    <s v="Yes"/>
    <n v="83.2"/>
    <n v="5.9"/>
    <s v="Fair"/>
    <n v="4"/>
    <s v="High School"/>
    <s v="Good"/>
    <n v="4"/>
    <s v="Yes"/>
    <x v="213"/>
  </r>
  <r>
    <s v="S1277"/>
    <n v="22"/>
    <s v="Female"/>
    <n v="5.9"/>
    <x v="46"/>
    <x v="11"/>
    <s v="No"/>
    <n v="89"/>
    <n v="4.9000000000000004"/>
    <s v="Good"/>
    <n v="1"/>
    <s v="None"/>
    <s v="Good"/>
    <n v="3"/>
    <s v="No"/>
    <x v="214"/>
  </r>
  <r>
    <s v="S1278"/>
    <n v="17"/>
    <s v="Female"/>
    <n v="4.2"/>
    <x v="22"/>
    <x v="11"/>
    <s v="No"/>
    <n v="88.6"/>
    <n v="5.4"/>
    <s v="Fair"/>
    <n v="2"/>
    <s v="Master"/>
    <s v="Good"/>
    <n v="8"/>
    <s v="Yes"/>
    <x v="215"/>
  </r>
  <r>
    <s v="S1279"/>
    <n v="18"/>
    <s v="Female"/>
    <n v="4.5999999999999996"/>
    <x v="14"/>
    <x v="30"/>
    <s v="No"/>
    <n v="90"/>
    <n v="4.5"/>
    <s v="Poor"/>
    <n v="1"/>
    <s v="High School"/>
    <s v="Good"/>
    <n v="8"/>
    <s v="No"/>
    <x v="216"/>
  </r>
  <r>
    <s v="S1280"/>
    <n v="20"/>
    <s v="Female"/>
    <n v="4.5"/>
    <x v="42"/>
    <x v="7"/>
    <s v="No"/>
    <n v="87.9"/>
    <n v="6.5"/>
    <s v="Fair"/>
    <n v="2"/>
    <s v="Bachelor"/>
    <s v="Good"/>
    <n v="6"/>
    <s v="No"/>
    <x v="151"/>
  </r>
  <r>
    <s v="S1281"/>
    <n v="20"/>
    <s v="Female"/>
    <n v="5.3"/>
    <x v="33"/>
    <x v="0"/>
    <s v="Yes"/>
    <n v="79.900000000000006"/>
    <n v="5.0999999999999996"/>
    <s v="Good"/>
    <n v="2"/>
    <s v="High School"/>
    <s v="Average"/>
    <n v="9"/>
    <s v="No"/>
    <x v="96"/>
  </r>
  <r>
    <s v="S1282"/>
    <n v="22"/>
    <s v="Male"/>
    <n v="3.8"/>
    <x v="24"/>
    <x v="7"/>
    <s v="Yes"/>
    <n v="79.900000000000006"/>
    <n v="6.2"/>
    <s v="Fair"/>
    <n v="1"/>
    <s v="None"/>
    <s v="Good"/>
    <n v="10"/>
    <s v="No"/>
    <x v="217"/>
  </r>
  <r>
    <s v="S1283"/>
    <n v="23"/>
    <s v="Male"/>
    <n v="1.6"/>
    <x v="37"/>
    <x v="29"/>
    <s v="Yes"/>
    <n v="73"/>
    <n v="8.1"/>
    <s v="Good"/>
    <n v="6"/>
    <s v="High School"/>
    <s v="Good"/>
    <n v="1"/>
    <s v="No"/>
    <x v="166"/>
  </r>
  <r>
    <s v="S1284"/>
    <n v="18"/>
    <s v="Male"/>
    <n v="4.0999999999999996"/>
    <x v="32"/>
    <x v="23"/>
    <s v="No"/>
    <n v="100"/>
    <n v="7.9"/>
    <s v="Fair"/>
    <n v="6"/>
    <s v="Bachelor"/>
    <s v="Good"/>
    <n v="8"/>
    <s v="No"/>
    <x v="218"/>
  </r>
  <r>
    <s v="S1285"/>
    <n v="19"/>
    <s v="Female"/>
    <n v="2.5"/>
    <x v="1"/>
    <x v="4"/>
    <s v="Yes"/>
    <n v="85.1"/>
    <n v="6.5"/>
    <s v="Poor"/>
    <n v="0"/>
    <s v="None"/>
    <s v="Poor"/>
    <n v="6"/>
    <s v="Yes"/>
    <x v="186"/>
  </r>
  <r>
    <s v="S1286"/>
    <n v="17"/>
    <s v="Female"/>
    <n v="2.7"/>
    <x v="30"/>
    <x v="8"/>
    <s v="No"/>
    <n v="82.8"/>
    <n v="6.4"/>
    <s v="Fair"/>
    <n v="4"/>
    <s v="Master"/>
    <s v="Average"/>
    <n v="1"/>
    <s v="No"/>
    <x v="219"/>
  </r>
  <r>
    <s v="S1287"/>
    <n v="21"/>
    <s v="Male"/>
    <n v="4.4000000000000004"/>
    <x v="8"/>
    <x v="19"/>
    <s v="No"/>
    <n v="75.7"/>
    <n v="8.8000000000000007"/>
    <s v="Good"/>
    <n v="6"/>
    <s v="High School"/>
    <s v="Poor"/>
    <n v="4"/>
    <s v="Yes"/>
    <x v="220"/>
  </r>
  <r>
    <s v="S1288"/>
    <n v="17"/>
    <s v="Male"/>
    <n v="5.4"/>
    <x v="49"/>
    <x v="6"/>
    <s v="No"/>
    <n v="100"/>
    <n v="7.1"/>
    <s v="Fair"/>
    <n v="3"/>
    <s v="High School"/>
    <s v="Average"/>
    <n v="5"/>
    <s v="No"/>
    <x v="221"/>
  </r>
  <r>
    <s v="S1289"/>
    <n v="24"/>
    <s v="Female"/>
    <n v="3.5"/>
    <x v="25"/>
    <x v="2"/>
    <s v="No"/>
    <n v="74.3"/>
    <n v="6.1"/>
    <s v="Good"/>
    <n v="1"/>
    <s v="High School"/>
    <s v="Good"/>
    <n v="7"/>
    <s v="Yes"/>
    <x v="23"/>
  </r>
  <r>
    <s v="S1290"/>
    <n v="17"/>
    <s v="Male"/>
    <n v="4"/>
    <x v="29"/>
    <x v="2"/>
    <s v="No"/>
    <n v="80.7"/>
    <n v="4.8"/>
    <s v="Fair"/>
    <n v="2"/>
    <s v="None"/>
    <s v="Poor"/>
    <n v="8"/>
    <s v="No"/>
    <x v="222"/>
  </r>
  <r>
    <s v="S1291"/>
    <n v="19"/>
    <s v="Female"/>
    <n v="6.1"/>
    <x v="6"/>
    <x v="11"/>
    <s v="No"/>
    <n v="89.2"/>
    <n v="7"/>
    <s v="Poor"/>
    <n v="1"/>
    <s v="Bachelor"/>
    <s v="Average"/>
    <n v="9"/>
    <s v="No"/>
    <x v="1"/>
  </r>
  <r>
    <s v="S1292"/>
    <n v="17"/>
    <s v="Female"/>
    <n v="3.9"/>
    <x v="10"/>
    <x v="8"/>
    <s v="Yes"/>
    <n v="91"/>
    <n v="7.5"/>
    <s v="Good"/>
    <n v="4"/>
    <s v="Master"/>
    <s v="Average"/>
    <n v="6"/>
    <s v="Yes"/>
    <x v="184"/>
  </r>
  <r>
    <s v="S1293"/>
    <n v="18"/>
    <s v="Female"/>
    <n v="7.4"/>
    <x v="49"/>
    <x v="15"/>
    <s v="No"/>
    <n v="94.6"/>
    <n v="5.7"/>
    <s v="Fair"/>
    <n v="5"/>
    <s v="Bachelor"/>
    <s v="Good"/>
    <n v="10"/>
    <s v="Yes"/>
    <x v="1"/>
  </r>
  <r>
    <s v="S1294"/>
    <n v="18"/>
    <s v="Male"/>
    <n v="4.3"/>
    <x v="37"/>
    <x v="5"/>
    <s v="No"/>
    <n v="100"/>
    <n v="6.8"/>
    <s v="Fair"/>
    <n v="6"/>
    <s v="High School"/>
    <s v="Average"/>
    <n v="9"/>
    <s v="No"/>
    <x v="223"/>
  </r>
  <r>
    <s v="S1295"/>
    <n v="20"/>
    <s v="Female"/>
    <n v="0.9"/>
    <x v="20"/>
    <x v="41"/>
    <s v="No"/>
    <n v="90.1"/>
    <n v="6.1"/>
    <s v="Good"/>
    <n v="6"/>
    <s v="High School"/>
    <s v="Average"/>
    <n v="4"/>
    <s v="No"/>
    <x v="224"/>
  </r>
  <r>
    <s v="S1296"/>
    <n v="22"/>
    <s v="Female"/>
    <n v="4.5999999999999996"/>
    <x v="34"/>
    <x v="34"/>
    <s v="No"/>
    <n v="74.400000000000006"/>
    <n v="6.3"/>
    <s v="Fair"/>
    <n v="6"/>
    <s v="High School"/>
    <s v="Average"/>
    <n v="8"/>
    <s v="No"/>
    <x v="225"/>
  </r>
  <r>
    <s v="S1297"/>
    <n v="23"/>
    <s v="Female"/>
    <n v="4.0999999999999996"/>
    <x v="1"/>
    <x v="6"/>
    <s v="No"/>
    <n v="82.4"/>
    <n v="3.5"/>
    <s v="Good"/>
    <n v="2"/>
    <s v="Master"/>
    <s v="Average"/>
    <n v="3"/>
    <s v="No"/>
    <x v="226"/>
  </r>
  <r>
    <s v="S1298"/>
    <n v="21"/>
    <s v="Female"/>
    <n v="5.4"/>
    <x v="2"/>
    <x v="31"/>
    <s v="No"/>
    <n v="88.1"/>
    <n v="6.2"/>
    <s v="Poor"/>
    <n v="3"/>
    <s v="High School"/>
    <s v="Average"/>
    <n v="4"/>
    <s v="Yes"/>
    <x v="227"/>
  </r>
  <r>
    <s v="S1299"/>
    <n v="24"/>
    <s v="Female"/>
    <n v="4.5"/>
    <x v="2"/>
    <x v="4"/>
    <s v="No"/>
    <n v="100"/>
    <n v="7.7"/>
    <s v="Fair"/>
    <n v="3"/>
    <s v="Bachelor"/>
    <s v="Average"/>
    <n v="10"/>
    <s v="No"/>
    <x v="196"/>
  </r>
  <r>
    <s v="S1300"/>
    <n v="17"/>
    <s v="Female"/>
    <n v="3.3"/>
    <x v="38"/>
    <x v="40"/>
    <s v="No"/>
    <n v="71"/>
    <n v="5.7"/>
    <s v="Poor"/>
    <n v="6"/>
    <s v="High School"/>
    <s v="Good"/>
    <n v="4"/>
    <s v="Yes"/>
    <x v="161"/>
  </r>
  <r>
    <s v="S1301"/>
    <n v="17"/>
    <s v="Male"/>
    <n v="1.7"/>
    <x v="28"/>
    <x v="32"/>
    <s v="Yes"/>
    <n v="97"/>
    <n v="6.6"/>
    <s v="Good"/>
    <n v="3"/>
    <s v="High School"/>
    <s v="Average"/>
    <n v="6"/>
    <s v="No"/>
    <x v="228"/>
  </r>
  <r>
    <s v="S1302"/>
    <n v="19"/>
    <s v="Female"/>
    <n v="3.2"/>
    <x v="2"/>
    <x v="7"/>
    <s v="No"/>
    <n v="86.8"/>
    <n v="5.6"/>
    <s v="Fair"/>
    <n v="5"/>
    <s v="High School"/>
    <s v="Poor"/>
    <n v="9"/>
    <s v="No"/>
    <x v="229"/>
  </r>
  <r>
    <s v="S1303"/>
    <n v="22"/>
    <s v="Female"/>
    <n v="2.2000000000000002"/>
    <x v="7"/>
    <x v="16"/>
    <s v="No"/>
    <n v="93.4"/>
    <n v="6.9"/>
    <s v="Good"/>
    <n v="6"/>
    <s v="None"/>
    <s v="Good"/>
    <n v="6"/>
    <s v="No"/>
    <x v="174"/>
  </r>
  <r>
    <s v="S1304"/>
    <n v="18"/>
    <s v="Male"/>
    <n v="2.6"/>
    <x v="46"/>
    <x v="7"/>
    <s v="No"/>
    <n v="84"/>
    <n v="6.2"/>
    <s v="Good"/>
    <n v="0"/>
    <s v="Bachelor"/>
    <s v="Average"/>
    <n v="1"/>
    <s v="No"/>
    <x v="230"/>
  </r>
  <r>
    <s v="S1305"/>
    <n v="21"/>
    <s v="Female"/>
    <n v="4.4000000000000004"/>
    <x v="31"/>
    <x v="43"/>
    <s v="No"/>
    <n v="76.599999999999994"/>
    <n v="5.4"/>
    <s v="Fair"/>
    <n v="2"/>
    <s v="High School"/>
    <s v="Good"/>
    <n v="5"/>
    <s v="Yes"/>
    <x v="231"/>
  </r>
  <r>
    <s v="S1306"/>
    <n v="20"/>
    <s v="Female"/>
    <n v="6"/>
    <x v="49"/>
    <x v="2"/>
    <s v="No"/>
    <n v="92.5"/>
    <n v="8.1"/>
    <s v="Fair"/>
    <n v="5"/>
    <s v="Bachelor"/>
    <s v="Average"/>
    <n v="9"/>
    <s v="No"/>
    <x v="1"/>
  </r>
  <r>
    <s v="S1307"/>
    <n v="18"/>
    <s v="Female"/>
    <n v="4.0999999999999996"/>
    <x v="16"/>
    <x v="39"/>
    <s v="Yes"/>
    <n v="91.5"/>
    <n v="7.6"/>
    <s v="Fair"/>
    <n v="2"/>
    <s v="None"/>
    <s v="Good"/>
    <n v="5"/>
    <s v="No"/>
    <x v="122"/>
  </r>
  <r>
    <s v="S1308"/>
    <n v="24"/>
    <s v="Male"/>
    <n v="1.7"/>
    <x v="37"/>
    <x v="2"/>
    <s v="No"/>
    <n v="94.7"/>
    <n v="5.8"/>
    <s v="Fair"/>
    <n v="6"/>
    <s v="Master"/>
    <s v="Good"/>
    <n v="6"/>
    <s v="Yes"/>
    <x v="213"/>
  </r>
  <r>
    <s v="S1309"/>
    <n v="22"/>
    <s v="Male"/>
    <n v="4.2"/>
    <x v="8"/>
    <x v="35"/>
    <s v="No"/>
    <n v="84.9"/>
    <n v="7.1"/>
    <s v="Fair"/>
    <n v="5"/>
    <s v="High School"/>
    <s v="Good"/>
    <n v="3"/>
    <s v="Yes"/>
    <x v="232"/>
  </r>
  <r>
    <s v="S1310"/>
    <n v="24"/>
    <s v="Other"/>
    <n v="5.3"/>
    <x v="44"/>
    <x v="8"/>
    <s v="No"/>
    <n v="79"/>
    <n v="7.1"/>
    <s v="Good"/>
    <n v="6"/>
    <s v="Master"/>
    <s v="Average"/>
    <n v="8"/>
    <s v="No"/>
    <x v="233"/>
  </r>
  <r>
    <s v="S1311"/>
    <n v="23"/>
    <s v="Female"/>
    <n v="2.6"/>
    <x v="50"/>
    <x v="8"/>
    <s v="Yes"/>
    <n v="69.400000000000006"/>
    <n v="7.3"/>
    <s v="Good"/>
    <n v="5"/>
    <s v="Bachelor"/>
    <s v="Average"/>
    <n v="10"/>
    <s v="No"/>
    <x v="234"/>
  </r>
  <r>
    <s v="S1312"/>
    <n v="20"/>
    <s v="Male"/>
    <n v="3.3"/>
    <x v="49"/>
    <x v="39"/>
    <s v="No"/>
    <n v="93.2"/>
    <n v="4.5"/>
    <s v="Good"/>
    <n v="6"/>
    <s v="Master"/>
    <s v="Average"/>
    <n v="4"/>
    <s v="No"/>
    <x v="235"/>
  </r>
  <r>
    <s v="S1313"/>
    <n v="23"/>
    <s v="Female"/>
    <n v="3.5"/>
    <x v="21"/>
    <x v="18"/>
    <s v="No"/>
    <n v="89.2"/>
    <n v="7.7"/>
    <s v="Good"/>
    <n v="0"/>
    <s v="High School"/>
    <s v="Good"/>
    <n v="4"/>
    <s v="No"/>
    <x v="220"/>
  </r>
  <r>
    <s v="S1314"/>
    <n v="19"/>
    <s v="Female"/>
    <n v="2.2999999999999998"/>
    <x v="30"/>
    <x v="3"/>
    <s v="No"/>
    <n v="75.3"/>
    <n v="5.8"/>
    <s v="Good"/>
    <n v="2"/>
    <s v="Bachelor"/>
    <s v="Good"/>
    <n v="5"/>
    <s v="Yes"/>
    <x v="236"/>
  </r>
  <r>
    <s v="S1315"/>
    <n v="24"/>
    <s v="Female"/>
    <n v="4.5"/>
    <x v="28"/>
    <x v="11"/>
    <s v="No"/>
    <n v="79.599999999999994"/>
    <n v="6.1"/>
    <s v="Fair"/>
    <n v="5"/>
    <s v="High School"/>
    <s v="Poor"/>
    <n v="10"/>
    <s v="No"/>
    <x v="237"/>
  </r>
  <r>
    <s v="S1316"/>
    <n v="19"/>
    <s v="Female"/>
    <n v="3.3"/>
    <x v="8"/>
    <x v="16"/>
    <s v="Yes"/>
    <n v="80.3"/>
    <n v="9.6999999999999993"/>
    <s v="Good"/>
    <n v="0"/>
    <s v="High School"/>
    <s v="Poor"/>
    <n v="9"/>
    <s v="No"/>
    <x v="207"/>
  </r>
  <r>
    <s v="S1317"/>
    <n v="17"/>
    <s v="Male"/>
    <n v="4.0999999999999996"/>
    <x v="33"/>
    <x v="5"/>
    <s v="No"/>
    <n v="70.2"/>
    <n v="6.9"/>
    <s v="Good"/>
    <n v="1"/>
    <s v="High School"/>
    <s v="Average"/>
    <n v="8"/>
    <s v="Yes"/>
    <x v="238"/>
  </r>
  <r>
    <s v="S1318"/>
    <n v="23"/>
    <s v="Male"/>
    <n v="2.2000000000000002"/>
    <x v="24"/>
    <x v="27"/>
    <s v="No"/>
    <n v="76.8"/>
    <n v="6"/>
    <s v="Fair"/>
    <n v="6"/>
    <s v="High School"/>
    <s v="Poor"/>
    <n v="7"/>
    <s v="No"/>
    <x v="114"/>
  </r>
  <r>
    <s v="S1319"/>
    <n v="22"/>
    <s v="Male"/>
    <n v="2.8"/>
    <x v="37"/>
    <x v="20"/>
    <s v="No"/>
    <n v="73.7"/>
    <n v="3.9"/>
    <s v="Good"/>
    <n v="4"/>
    <s v="Master"/>
    <s v="Average"/>
    <n v="5"/>
    <s v="Yes"/>
    <x v="32"/>
  </r>
  <r>
    <s v="S1320"/>
    <n v="24"/>
    <s v="Female"/>
    <n v="4.5999999999999996"/>
    <x v="34"/>
    <x v="38"/>
    <s v="No"/>
    <n v="80.900000000000006"/>
    <n v="8.1999999999999993"/>
    <s v="Fair"/>
    <n v="5"/>
    <s v="None"/>
    <s v="Poor"/>
    <n v="9"/>
    <s v="Yes"/>
    <x v="239"/>
  </r>
  <r>
    <s v="S1321"/>
    <n v="21"/>
    <s v="Male"/>
    <n v="2.9"/>
    <x v="42"/>
    <x v="5"/>
    <s v="Yes"/>
    <n v="77.599999999999994"/>
    <n v="4.9000000000000004"/>
    <s v="Good"/>
    <n v="3"/>
    <s v="Bachelor"/>
    <s v="Good"/>
    <n v="9"/>
    <s v="Yes"/>
    <x v="240"/>
  </r>
  <r>
    <s v="S1322"/>
    <n v="20"/>
    <s v="Male"/>
    <n v="6.1"/>
    <x v="15"/>
    <x v="6"/>
    <s v="No"/>
    <n v="68.7"/>
    <n v="5.3"/>
    <s v="Good"/>
    <n v="0"/>
    <s v="Bachelor"/>
    <s v="Good"/>
    <n v="10"/>
    <s v="No"/>
    <x v="241"/>
  </r>
  <r>
    <s v="S1323"/>
    <n v="18"/>
    <s v="Male"/>
    <n v="2.9"/>
    <x v="49"/>
    <x v="8"/>
    <s v="No"/>
    <n v="100"/>
    <n v="6.1"/>
    <s v="Good"/>
    <n v="0"/>
    <s v="Bachelor"/>
    <s v="Good"/>
    <n v="10"/>
    <s v="No"/>
    <x v="80"/>
  </r>
  <r>
    <s v="S1324"/>
    <n v="22"/>
    <s v="Female"/>
    <n v="3.8"/>
    <x v="34"/>
    <x v="13"/>
    <s v="No"/>
    <n v="97.5"/>
    <n v="8.1999999999999993"/>
    <s v="Fair"/>
    <n v="5"/>
    <s v="Bachelor"/>
    <s v="Average"/>
    <n v="2"/>
    <s v="No"/>
    <x v="220"/>
  </r>
  <r>
    <s v="S1325"/>
    <n v="22"/>
    <s v="Female"/>
    <n v="4.9000000000000004"/>
    <x v="46"/>
    <x v="15"/>
    <s v="No"/>
    <n v="77.2"/>
    <n v="7.4"/>
    <s v="Good"/>
    <n v="0"/>
    <s v="High School"/>
    <s v="Good"/>
    <n v="4"/>
    <s v="No"/>
    <x v="122"/>
  </r>
  <r>
    <s v="S1326"/>
    <n v="19"/>
    <s v="Male"/>
    <n v="1.4"/>
    <x v="22"/>
    <x v="29"/>
    <s v="No"/>
    <n v="87.7"/>
    <n v="6.3"/>
    <s v="Fair"/>
    <n v="1"/>
    <s v="Bachelor"/>
    <s v="Good"/>
    <n v="8"/>
    <s v="No"/>
    <x v="228"/>
  </r>
  <r>
    <s v="S1327"/>
    <n v="23"/>
    <s v="Male"/>
    <n v="0.9"/>
    <x v="10"/>
    <x v="10"/>
    <s v="No"/>
    <n v="89.2"/>
    <n v="6.9"/>
    <s v="Fair"/>
    <n v="0"/>
    <s v="High School"/>
    <s v="Poor"/>
    <n v="1"/>
    <s v="No"/>
    <x v="242"/>
  </r>
  <r>
    <s v="S1328"/>
    <n v="24"/>
    <s v="Female"/>
    <n v="1.2"/>
    <x v="16"/>
    <x v="9"/>
    <s v="Yes"/>
    <n v="96.9"/>
    <n v="5.8"/>
    <s v="Good"/>
    <n v="4"/>
    <s v="Master"/>
    <s v="Good"/>
    <n v="5"/>
    <s v="No"/>
    <x v="243"/>
  </r>
  <r>
    <s v="S1329"/>
    <n v="24"/>
    <s v="Male"/>
    <n v="5.4"/>
    <x v="51"/>
    <x v="5"/>
    <s v="No"/>
    <n v="76.8"/>
    <n v="6.7"/>
    <s v="Fair"/>
    <n v="4"/>
    <s v="Bachelor"/>
    <s v="Average"/>
    <n v="8"/>
    <s v="No"/>
    <x v="1"/>
  </r>
  <r>
    <s v="S1330"/>
    <n v="17"/>
    <s v="Male"/>
    <n v="2.7"/>
    <x v="16"/>
    <x v="6"/>
    <s v="No"/>
    <n v="95.9"/>
    <n v="6.6"/>
    <s v="Good"/>
    <n v="6"/>
    <s v="Master"/>
    <s v="Average"/>
    <n v="2"/>
    <s v="No"/>
    <x v="244"/>
  </r>
  <r>
    <s v="S1331"/>
    <n v="17"/>
    <s v="Male"/>
    <n v="7.3"/>
    <x v="25"/>
    <x v="35"/>
    <s v="No"/>
    <n v="79.5"/>
    <n v="7.7"/>
    <s v="Fair"/>
    <n v="6"/>
    <s v="None"/>
    <s v="Average"/>
    <n v="2"/>
    <s v="Yes"/>
    <x v="1"/>
  </r>
  <r>
    <s v="S1332"/>
    <n v="20"/>
    <s v="Male"/>
    <n v="2.7"/>
    <x v="32"/>
    <x v="1"/>
    <s v="No"/>
    <n v="71.599999999999994"/>
    <n v="7.7"/>
    <s v="Fair"/>
    <n v="3"/>
    <s v="High School"/>
    <s v="Poor"/>
    <n v="8"/>
    <s v="No"/>
    <x v="245"/>
  </r>
  <r>
    <s v="S1333"/>
    <n v="19"/>
    <s v="Male"/>
    <n v="3.8"/>
    <x v="33"/>
    <x v="15"/>
    <s v="No"/>
    <n v="92.2"/>
    <n v="7.1"/>
    <s v="Good"/>
    <n v="1"/>
    <s v="High School"/>
    <s v="Good"/>
    <n v="10"/>
    <s v="No"/>
    <x v="246"/>
  </r>
  <r>
    <s v="S1334"/>
    <n v="22"/>
    <s v="Female"/>
    <n v="5.8"/>
    <x v="7"/>
    <x v="17"/>
    <s v="No"/>
    <n v="97.9"/>
    <n v="6.1"/>
    <s v="Fair"/>
    <n v="4"/>
    <s v="None"/>
    <s v="Average"/>
    <n v="9"/>
    <s v="No"/>
    <x v="1"/>
  </r>
  <r>
    <s v="S1335"/>
    <n v="24"/>
    <s v="Male"/>
    <n v="6.5"/>
    <x v="46"/>
    <x v="32"/>
    <s v="No"/>
    <n v="100"/>
    <n v="7.4"/>
    <s v="Poor"/>
    <n v="5"/>
    <s v="High School"/>
    <s v="Average"/>
    <n v="7"/>
    <s v="Yes"/>
    <x v="1"/>
  </r>
  <r>
    <s v="S1336"/>
    <n v="21"/>
    <s v="Female"/>
    <n v="6.6"/>
    <x v="8"/>
    <x v="12"/>
    <s v="No"/>
    <n v="73"/>
    <n v="6.4"/>
    <s v="Good"/>
    <n v="2"/>
    <s v="Bachelor"/>
    <s v="Poor"/>
    <n v="8"/>
    <s v="Yes"/>
    <x v="1"/>
  </r>
  <r>
    <s v="S1337"/>
    <n v="19"/>
    <s v="Male"/>
    <n v="5.3"/>
    <x v="8"/>
    <x v="8"/>
    <s v="No"/>
    <n v="92"/>
    <n v="5.2"/>
    <s v="Fair"/>
    <n v="2"/>
    <s v="High School"/>
    <s v="Good"/>
    <n v="5"/>
    <s v="No"/>
    <x v="247"/>
  </r>
  <r>
    <s v="S1338"/>
    <n v="20"/>
    <s v="Female"/>
    <n v="5"/>
    <x v="28"/>
    <x v="35"/>
    <s v="Yes"/>
    <n v="80.900000000000006"/>
    <n v="6"/>
    <s v="Good"/>
    <n v="2"/>
    <s v="Bachelor"/>
    <s v="Average"/>
    <n v="1"/>
    <s v="Yes"/>
    <x v="248"/>
  </r>
  <r>
    <s v="S1339"/>
    <n v="20"/>
    <s v="Female"/>
    <n v="4.4000000000000004"/>
    <x v="30"/>
    <x v="6"/>
    <s v="No"/>
    <n v="92.8"/>
    <n v="6.6"/>
    <s v="Fair"/>
    <n v="6"/>
    <s v="Master"/>
    <s v="Good"/>
    <n v="4"/>
    <s v="Yes"/>
    <x v="131"/>
  </r>
  <r>
    <s v="S1340"/>
    <n v="19"/>
    <s v="Male"/>
    <n v="4.7"/>
    <x v="23"/>
    <x v="27"/>
    <s v="Yes"/>
    <n v="70.3"/>
    <n v="7.6"/>
    <s v="Fair"/>
    <n v="5"/>
    <s v="Bachelor"/>
    <s v="Good"/>
    <n v="2"/>
    <s v="No"/>
    <x v="249"/>
  </r>
  <r>
    <s v="S1341"/>
    <n v="20"/>
    <s v="Female"/>
    <n v="2.7"/>
    <x v="9"/>
    <x v="0"/>
    <s v="No"/>
    <n v="72.400000000000006"/>
    <n v="6.3"/>
    <s v="Fair"/>
    <n v="0"/>
    <s v="High School"/>
    <s v="Average"/>
    <n v="3"/>
    <s v="No"/>
    <x v="250"/>
  </r>
  <r>
    <s v="S1342"/>
    <n v="19"/>
    <s v="Male"/>
    <n v="2.2999999999999998"/>
    <x v="11"/>
    <x v="31"/>
    <s v="No"/>
    <n v="77.2"/>
    <n v="5"/>
    <s v="Fair"/>
    <n v="5"/>
    <s v="High School"/>
    <s v="Average"/>
    <n v="3"/>
    <s v="No"/>
    <x v="251"/>
  </r>
  <r>
    <s v="S1343"/>
    <n v="18"/>
    <s v="Other"/>
    <n v="3.5"/>
    <x v="34"/>
    <x v="39"/>
    <s v="No"/>
    <n v="85.8"/>
    <n v="6.6"/>
    <s v="Fair"/>
    <n v="0"/>
    <s v="High School"/>
    <s v="Good"/>
    <n v="9"/>
    <s v="No"/>
    <x v="198"/>
  </r>
  <r>
    <s v="S1344"/>
    <n v="19"/>
    <s v="Male"/>
    <n v="3.2"/>
    <x v="0"/>
    <x v="15"/>
    <s v="No"/>
    <n v="78.599999999999994"/>
    <n v="6.6"/>
    <s v="Fair"/>
    <n v="2"/>
    <s v="High School"/>
    <s v="Poor"/>
    <n v="10"/>
    <s v="Yes"/>
    <x v="252"/>
  </r>
  <r>
    <s v="S1345"/>
    <n v="23"/>
    <s v="Male"/>
    <n v="2.8"/>
    <x v="6"/>
    <x v="43"/>
    <s v="No"/>
    <n v="91.6"/>
    <n v="6.7"/>
    <s v="Fair"/>
    <n v="3"/>
    <s v="Bachelor"/>
    <s v="Poor"/>
    <n v="4"/>
    <s v="No"/>
    <x v="253"/>
  </r>
  <r>
    <s v="S1346"/>
    <n v="19"/>
    <s v="Male"/>
    <n v="4.5"/>
    <x v="52"/>
    <x v="36"/>
    <s v="Yes"/>
    <n v="95.3"/>
    <n v="7.6"/>
    <s v="Poor"/>
    <n v="3"/>
    <s v="High School"/>
    <s v="Good"/>
    <n v="2"/>
    <s v="Yes"/>
    <x v="254"/>
  </r>
  <r>
    <s v="S1347"/>
    <n v="20"/>
    <s v="Other"/>
    <n v="4.9000000000000004"/>
    <x v="39"/>
    <x v="8"/>
    <s v="No"/>
    <n v="91"/>
    <n v="7.7"/>
    <s v="Fair"/>
    <n v="0"/>
    <s v="Master"/>
    <s v="Average"/>
    <n v="3"/>
    <s v="No"/>
    <x v="104"/>
  </r>
  <r>
    <s v="S1348"/>
    <n v="24"/>
    <s v="Female"/>
    <n v="3.6"/>
    <x v="24"/>
    <x v="17"/>
    <s v="No"/>
    <n v="100"/>
    <n v="5.8"/>
    <s v="Poor"/>
    <n v="2"/>
    <s v="Bachelor"/>
    <s v="Average"/>
    <n v="3"/>
    <s v="No"/>
    <x v="246"/>
  </r>
  <r>
    <s v="S1349"/>
    <n v="23"/>
    <s v="Female"/>
    <n v="5.7"/>
    <x v="24"/>
    <x v="15"/>
    <s v="No"/>
    <n v="89.2"/>
    <n v="5.8"/>
    <s v="Poor"/>
    <n v="5"/>
    <s v="Bachelor"/>
    <s v="Average"/>
    <n v="7"/>
    <s v="No"/>
    <x v="1"/>
  </r>
  <r>
    <s v="S1350"/>
    <n v="20"/>
    <s v="Male"/>
    <n v="1.8"/>
    <x v="2"/>
    <x v="27"/>
    <s v="No"/>
    <n v="72.8"/>
    <n v="5.3"/>
    <s v="Good"/>
    <n v="3"/>
    <s v="High School"/>
    <s v="Average"/>
    <n v="8"/>
    <s v="No"/>
    <x v="255"/>
  </r>
  <r>
    <s v="S1351"/>
    <n v="17"/>
    <s v="Female"/>
    <n v="3.2"/>
    <x v="23"/>
    <x v="9"/>
    <s v="No"/>
    <n v="98.6"/>
    <n v="7.3"/>
    <s v="Good"/>
    <n v="0"/>
    <s v="High School"/>
    <s v="Good"/>
    <n v="6"/>
    <s v="No"/>
    <x v="256"/>
  </r>
  <r>
    <s v="S1352"/>
    <n v="17"/>
    <s v="Male"/>
    <n v="2.4"/>
    <x v="23"/>
    <x v="40"/>
    <s v="No"/>
    <n v="78.900000000000006"/>
    <n v="8.1999999999999993"/>
    <s v="Good"/>
    <n v="5"/>
    <s v="Bachelor"/>
    <s v="Good"/>
    <n v="4"/>
    <s v="Yes"/>
    <x v="257"/>
  </r>
  <r>
    <s v="S1353"/>
    <n v="24"/>
    <s v="Female"/>
    <n v="0.7"/>
    <x v="8"/>
    <x v="5"/>
    <s v="No"/>
    <n v="94.1"/>
    <n v="6.1"/>
    <s v="Fair"/>
    <n v="2"/>
    <s v="High School"/>
    <s v="Good"/>
    <n v="6"/>
    <s v="No"/>
    <x v="109"/>
  </r>
  <r>
    <s v="S1354"/>
    <n v="24"/>
    <s v="Male"/>
    <n v="3.4"/>
    <x v="17"/>
    <x v="1"/>
    <s v="No"/>
    <n v="100"/>
    <n v="6.2"/>
    <s v="Good"/>
    <n v="1"/>
    <s v="High School"/>
    <s v="Good"/>
    <n v="1"/>
    <s v="No"/>
    <x v="258"/>
  </r>
  <r>
    <s v="S1355"/>
    <n v="23"/>
    <s v="Male"/>
    <n v="3.3"/>
    <x v="30"/>
    <x v="1"/>
    <s v="Yes"/>
    <n v="89.6"/>
    <n v="8.3000000000000007"/>
    <s v="Good"/>
    <n v="2"/>
    <s v="High School"/>
    <s v="Average"/>
    <n v="10"/>
    <s v="No"/>
    <x v="259"/>
  </r>
  <r>
    <s v="S1356"/>
    <n v="18"/>
    <s v="Male"/>
    <n v="5.8"/>
    <x v="38"/>
    <x v="19"/>
    <s v="Yes"/>
    <n v="70"/>
    <n v="7.1"/>
    <s v="Good"/>
    <n v="6"/>
    <s v="High School"/>
    <s v="Average"/>
    <n v="8"/>
    <s v="No"/>
    <x v="1"/>
  </r>
  <r>
    <s v="S1357"/>
    <n v="24"/>
    <s v="Male"/>
    <n v="4.4000000000000004"/>
    <x v="19"/>
    <x v="1"/>
    <s v="No"/>
    <n v="75.8"/>
    <n v="7"/>
    <s v="Fair"/>
    <n v="2"/>
    <s v="Bachelor"/>
    <s v="Average"/>
    <n v="1"/>
    <s v="No"/>
    <x v="162"/>
  </r>
  <r>
    <s v="S1358"/>
    <n v="17"/>
    <s v="Female"/>
    <n v="2"/>
    <x v="8"/>
    <x v="26"/>
    <s v="No"/>
    <n v="98.2"/>
    <n v="5.0999999999999996"/>
    <s v="Good"/>
    <n v="5"/>
    <s v="High School"/>
    <s v="Average"/>
    <n v="5"/>
    <s v="No"/>
    <x v="260"/>
  </r>
  <r>
    <s v="S1359"/>
    <n v="19"/>
    <s v="Male"/>
    <n v="6.3"/>
    <x v="6"/>
    <x v="5"/>
    <s v="No"/>
    <n v="83.3"/>
    <n v="7.3"/>
    <s v="Good"/>
    <n v="5"/>
    <s v="Bachelor"/>
    <s v="Good"/>
    <n v="2"/>
    <s v="Yes"/>
    <x v="1"/>
  </r>
  <r>
    <s v="S1360"/>
    <n v="20"/>
    <s v="Female"/>
    <n v="5.3"/>
    <x v="12"/>
    <x v="17"/>
    <s v="Yes"/>
    <n v="85.8"/>
    <n v="5.4"/>
    <s v="Good"/>
    <n v="4"/>
    <s v="High School"/>
    <s v="Good"/>
    <n v="6"/>
    <s v="No"/>
    <x v="261"/>
  </r>
  <r>
    <s v="S1361"/>
    <n v="17"/>
    <s v="Male"/>
    <n v="4.4000000000000004"/>
    <x v="53"/>
    <x v="5"/>
    <s v="No"/>
    <n v="92.6"/>
    <n v="5.0999999999999996"/>
    <s v="Poor"/>
    <n v="4"/>
    <s v="Bachelor"/>
    <s v="Average"/>
    <n v="9"/>
    <s v="Yes"/>
    <x v="262"/>
  </r>
  <r>
    <s v="S1362"/>
    <n v="17"/>
    <s v="Female"/>
    <n v="3.2"/>
    <x v="30"/>
    <x v="13"/>
    <s v="No"/>
    <n v="92"/>
    <n v="6.1"/>
    <s v="Fair"/>
    <n v="5"/>
    <s v="Master"/>
    <s v="Poor"/>
    <n v="5"/>
    <s v="No"/>
    <x v="263"/>
  </r>
  <r>
    <s v="S1363"/>
    <n v="18"/>
    <s v="Male"/>
    <n v="2.1"/>
    <x v="11"/>
    <x v="28"/>
    <s v="No"/>
    <n v="87.8"/>
    <n v="5.8"/>
    <s v="Fair"/>
    <n v="5"/>
    <s v="Master"/>
    <s v="Poor"/>
    <n v="4"/>
    <s v="No"/>
    <x v="264"/>
  </r>
  <r>
    <s v="S1364"/>
    <n v="23"/>
    <s v="Male"/>
    <n v="2.9"/>
    <x v="31"/>
    <x v="15"/>
    <s v="No"/>
    <n v="82.9"/>
    <n v="6.2"/>
    <s v="Fair"/>
    <n v="1"/>
    <s v="High School"/>
    <s v="Average"/>
    <n v="2"/>
    <s v="No"/>
    <x v="265"/>
  </r>
  <r>
    <s v="S1365"/>
    <n v="23"/>
    <s v="Female"/>
    <n v="5.0999999999999996"/>
    <x v="2"/>
    <x v="4"/>
    <s v="Yes"/>
    <n v="81.900000000000006"/>
    <n v="4.8"/>
    <s v="Good"/>
    <n v="1"/>
    <s v="None"/>
    <s v="Poor"/>
    <n v="3"/>
    <s v="No"/>
    <x v="266"/>
  </r>
  <r>
    <s v="S1366"/>
    <n v="22"/>
    <s v="Male"/>
    <n v="6.3"/>
    <x v="26"/>
    <x v="35"/>
    <s v="No"/>
    <n v="93.6"/>
    <n v="7.7"/>
    <s v="Poor"/>
    <n v="2"/>
    <s v="High School"/>
    <s v="Average"/>
    <n v="6"/>
    <s v="Yes"/>
    <x v="98"/>
  </r>
  <r>
    <s v="S1367"/>
    <n v="18"/>
    <s v="Male"/>
    <n v="5.8"/>
    <x v="23"/>
    <x v="41"/>
    <s v="No"/>
    <n v="90.5"/>
    <n v="7.9"/>
    <s v="Poor"/>
    <n v="6"/>
    <s v="Bachelor"/>
    <s v="Good"/>
    <n v="8"/>
    <s v="No"/>
    <x v="267"/>
  </r>
  <r>
    <s v="S1368"/>
    <n v="19"/>
    <s v="Female"/>
    <n v="2.8"/>
    <x v="13"/>
    <x v="5"/>
    <s v="Yes"/>
    <n v="82.4"/>
    <n v="4.2"/>
    <s v="Fair"/>
    <n v="3"/>
    <s v="Bachelor"/>
    <s v="Good"/>
    <n v="8"/>
    <s v="No"/>
    <x v="41"/>
  </r>
  <r>
    <s v="S1369"/>
    <n v="23"/>
    <s v="Female"/>
    <n v="1.8"/>
    <x v="41"/>
    <x v="18"/>
    <s v="Yes"/>
    <n v="95.8"/>
    <n v="7.7"/>
    <s v="Poor"/>
    <n v="6"/>
    <s v="Bachelor"/>
    <s v="Average"/>
    <n v="5"/>
    <s v="No"/>
    <x v="200"/>
  </r>
  <r>
    <s v="S1370"/>
    <n v="20"/>
    <s v="Male"/>
    <n v="3.7"/>
    <x v="2"/>
    <x v="37"/>
    <s v="Yes"/>
    <n v="83.7"/>
    <n v="5.5"/>
    <s v="Fair"/>
    <n v="1"/>
    <s v="High School"/>
    <s v="Average"/>
    <n v="5"/>
    <s v="Yes"/>
    <x v="268"/>
  </r>
  <r>
    <s v="S1371"/>
    <n v="24"/>
    <s v="Male"/>
    <n v="0.8"/>
    <x v="29"/>
    <x v="22"/>
    <s v="Yes"/>
    <n v="76.5"/>
    <n v="7.5"/>
    <s v="Good"/>
    <n v="2"/>
    <s v="Bachelor"/>
    <s v="Average"/>
    <n v="10"/>
    <s v="No"/>
    <x v="269"/>
  </r>
  <r>
    <s v="S1372"/>
    <n v="18"/>
    <s v="Female"/>
    <n v="4"/>
    <x v="23"/>
    <x v="8"/>
    <s v="No"/>
    <n v="77.400000000000006"/>
    <n v="6.4"/>
    <s v="Fair"/>
    <n v="6"/>
    <s v="High School"/>
    <s v="Good"/>
    <n v="3"/>
    <s v="No"/>
    <x v="270"/>
  </r>
  <r>
    <s v="S1373"/>
    <n v="24"/>
    <s v="Male"/>
    <n v="3.3"/>
    <x v="29"/>
    <x v="11"/>
    <s v="No"/>
    <n v="75.2"/>
    <n v="6.5"/>
    <s v="Poor"/>
    <n v="0"/>
    <s v="Bachelor"/>
    <s v="Good"/>
    <n v="7"/>
    <s v="Yes"/>
    <x v="271"/>
  </r>
  <r>
    <s v="S1374"/>
    <n v="17"/>
    <s v="Male"/>
    <n v="2.8"/>
    <x v="22"/>
    <x v="41"/>
    <s v="Yes"/>
    <n v="82.3"/>
    <n v="6.3"/>
    <s v="Fair"/>
    <n v="4"/>
    <s v="High School"/>
    <s v="Good"/>
    <n v="6"/>
    <s v="No"/>
    <x v="127"/>
  </r>
  <r>
    <s v="S1375"/>
    <n v="20"/>
    <s v="Male"/>
    <n v="1.1000000000000001"/>
    <x v="11"/>
    <x v="28"/>
    <s v="Yes"/>
    <n v="97.3"/>
    <n v="8"/>
    <s v="Fair"/>
    <n v="6"/>
    <s v="Bachelor"/>
    <s v="Average"/>
    <n v="1"/>
    <s v="Yes"/>
    <x v="243"/>
  </r>
  <r>
    <s v="S1376"/>
    <n v="20"/>
    <s v="Female"/>
    <n v="4.3"/>
    <x v="9"/>
    <x v="10"/>
    <s v="No"/>
    <n v="76.900000000000006"/>
    <n v="5"/>
    <s v="Poor"/>
    <n v="3"/>
    <s v="None"/>
    <s v="Good"/>
    <n v="4"/>
    <s v="No"/>
    <x v="38"/>
  </r>
  <r>
    <s v="S1377"/>
    <n v="17"/>
    <s v="Female"/>
    <n v="2.7"/>
    <x v="31"/>
    <x v="19"/>
    <s v="No"/>
    <n v="86.9"/>
    <n v="7.2"/>
    <s v="Good"/>
    <n v="2"/>
    <s v="High School"/>
    <s v="Poor"/>
    <n v="6"/>
    <s v="Yes"/>
    <x v="263"/>
  </r>
  <r>
    <s v="S1378"/>
    <n v="18"/>
    <s v="Male"/>
    <n v="1.7"/>
    <x v="7"/>
    <x v="8"/>
    <s v="No"/>
    <n v="78.400000000000006"/>
    <n v="7.8"/>
    <s v="Good"/>
    <n v="6"/>
    <s v="Bachelor"/>
    <s v="Good"/>
    <n v="6"/>
    <s v="No"/>
    <x v="272"/>
  </r>
  <r>
    <s v="S1379"/>
    <n v="17"/>
    <s v="Male"/>
    <n v="0"/>
    <x v="38"/>
    <x v="35"/>
    <s v="No"/>
    <n v="82.4"/>
    <n v="7.4"/>
    <s v="Good"/>
    <n v="5"/>
    <s v="High School"/>
    <s v="Average"/>
    <n v="3"/>
    <s v="No"/>
    <x v="273"/>
  </r>
  <r>
    <s v="S1380"/>
    <n v="24"/>
    <s v="Male"/>
    <n v="3.5"/>
    <x v="49"/>
    <x v="36"/>
    <s v="No"/>
    <n v="69.900000000000006"/>
    <n v="9.3000000000000007"/>
    <s v="Good"/>
    <n v="0"/>
    <s v="Bachelor"/>
    <s v="Average"/>
    <n v="6"/>
    <s v="No"/>
    <x v="248"/>
  </r>
  <r>
    <s v="S1381"/>
    <n v="22"/>
    <s v="Female"/>
    <n v="6.2"/>
    <x v="7"/>
    <x v="37"/>
    <s v="No"/>
    <n v="82.8"/>
    <n v="5.9"/>
    <s v="Poor"/>
    <n v="4"/>
    <s v="Bachelor"/>
    <s v="Good"/>
    <n v="10"/>
    <s v="No"/>
    <x v="1"/>
  </r>
  <r>
    <s v="S1382"/>
    <n v="20"/>
    <s v="Male"/>
    <n v="6"/>
    <x v="8"/>
    <x v="21"/>
    <s v="Yes"/>
    <n v="83.1"/>
    <n v="7.6"/>
    <s v="Good"/>
    <n v="0"/>
    <s v="Bachelor"/>
    <s v="Average"/>
    <n v="6"/>
    <s v="No"/>
    <x v="274"/>
  </r>
  <r>
    <s v="S1383"/>
    <n v="21"/>
    <s v="Male"/>
    <n v="2.8"/>
    <x v="11"/>
    <x v="18"/>
    <s v="No"/>
    <n v="90.4"/>
    <n v="6.4"/>
    <s v="Good"/>
    <n v="2"/>
    <s v="High School"/>
    <s v="Poor"/>
    <n v="9"/>
    <s v="Yes"/>
    <x v="41"/>
  </r>
  <r>
    <s v="S1384"/>
    <n v="21"/>
    <s v="Female"/>
    <n v="2.6"/>
    <x v="54"/>
    <x v="20"/>
    <s v="No"/>
    <n v="87.2"/>
    <n v="8"/>
    <s v="Good"/>
    <n v="1"/>
    <s v="High School"/>
    <s v="Poor"/>
    <n v="9"/>
    <s v="No"/>
    <x v="268"/>
  </r>
  <r>
    <s v="S1385"/>
    <n v="24"/>
    <s v="Male"/>
    <n v="4.2"/>
    <x v="26"/>
    <x v="30"/>
    <s v="No"/>
    <n v="73"/>
    <n v="6.5"/>
    <s v="Poor"/>
    <n v="4"/>
    <s v="Bachelor"/>
    <s v="Poor"/>
    <n v="2"/>
    <s v="No"/>
    <x v="123"/>
  </r>
  <r>
    <s v="S1386"/>
    <n v="19"/>
    <s v="Female"/>
    <n v="2"/>
    <x v="21"/>
    <x v="23"/>
    <s v="No"/>
    <n v="95.8"/>
    <n v="6"/>
    <s v="Good"/>
    <n v="0"/>
    <s v="High School"/>
    <s v="Poor"/>
    <n v="4"/>
    <s v="No"/>
    <x v="275"/>
  </r>
  <r>
    <s v="S1387"/>
    <n v="23"/>
    <s v="Male"/>
    <n v="4"/>
    <x v="34"/>
    <x v="37"/>
    <s v="No"/>
    <n v="87.1"/>
    <n v="8.1"/>
    <s v="Good"/>
    <n v="1"/>
    <s v="Bachelor"/>
    <s v="Poor"/>
    <n v="9"/>
    <s v="Yes"/>
    <x v="276"/>
  </r>
  <r>
    <s v="S1388"/>
    <n v="17"/>
    <s v="Male"/>
    <n v="4.5999999999999996"/>
    <x v="9"/>
    <x v="18"/>
    <s v="No"/>
    <n v="87"/>
    <n v="5.9"/>
    <s v="Good"/>
    <n v="3"/>
    <s v="High School"/>
    <s v="Average"/>
    <n v="4"/>
    <s v="Yes"/>
    <x v="277"/>
  </r>
  <r>
    <s v="S1389"/>
    <n v="17"/>
    <s v="Male"/>
    <n v="5.3"/>
    <x v="13"/>
    <x v="31"/>
    <s v="No"/>
    <n v="84.9"/>
    <n v="4.8"/>
    <s v="Poor"/>
    <n v="2"/>
    <s v="High School"/>
    <s v="Average"/>
    <n v="8"/>
    <s v="No"/>
    <x v="278"/>
  </r>
  <r>
    <s v="S1390"/>
    <n v="19"/>
    <s v="Female"/>
    <n v="3.3"/>
    <x v="14"/>
    <x v="15"/>
    <s v="Yes"/>
    <n v="79.8"/>
    <n v="5.9"/>
    <s v="Good"/>
    <n v="2"/>
    <s v="High School"/>
    <s v="Good"/>
    <n v="10"/>
    <s v="No"/>
    <x v="279"/>
  </r>
  <r>
    <s v="S1391"/>
    <n v="19"/>
    <s v="Female"/>
    <n v="3.2"/>
    <x v="51"/>
    <x v="25"/>
    <s v="Yes"/>
    <n v="87.2"/>
    <n v="7.2"/>
    <s v="Good"/>
    <n v="4"/>
    <s v="None"/>
    <s v="Average"/>
    <n v="3"/>
    <s v="No"/>
    <x v="6"/>
  </r>
  <r>
    <s v="S1392"/>
    <n v="24"/>
    <s v="Female"/>
    <n v="2.2000000000000002"/>
    <x v="27"/>
    <x v="36"/>
    <s v="No"/>
    <n v="89.8"/>
    <n v="8.1999999999999993"/>
    <s v="Good"/>
    <n v="0"/>
    <s v="High School"/>
    <s v="Poor"/>
    <n v="3"/>
    <s v="No"/>
    <x v="275"/>
  </r>
  <r>
    <s v="S1393"/>
    <n v="24"/>
    <s v="Male"/>
    <n v="2.2999999999999998"/>
    <x v="26"/>
    <x v="46"/>
    <s v="No"/>
    <n v="67.5"/>
    <n v="6.6"/>
    <s v="Fair"/>
    <n v="3"/>
    <s v="Bachelor"/>
    <s v="Average"/>
    <n v="9"/>
    <s v="No"/>
    <x v="280"/>
  </r>
  <r>
    <s v="S1394"/>
    <n v="19"/>
    <s v="Female"/>
    <n v="3.2"/>
    <x v="6"/>
    <x v="5"/>
    <s v="No"/>
    <n v="79.599999999999994"/>
    <n v="8.1"/>
    <s v="Good"/>
    <n v="5"/>
    <s v="Bachelor"/>
    <s v="Good"/>
    <n v="10"/>
    <s v="No"/>
    <x v="281"/>
  </r>
  <r>
    <s v="S1395"/>
    <n v="20"/>
    <s v="Male"/>
    <n v="4.0999999999999996"/>
    <x v="2"/>
    <x v="31"/>
    <s v="No"/>
    <n v="82.5"/>
    <n v="4.9000000000000004"/>
    <s v="Fair"/>
    <n v="4"/>
    <s v="High School"/>
    <s v="Good"/>
    <n v="8"/>
    <s v="No"/>
    <x v="78"/>
  </r>
  <r>
    <s v="S1396"/>
    <n v="24"/>
    <s v="Male"/>
    <n v="4.9000000000000004"/>
    <x v="19"/>
    <x v="10"/>
    <s v="Yes"/>
    <n v="87.6"/>
    <n v="6"/>
    <s v="Fair"/>
    <n v="5"/>
    <s v="Master"/>
    <s v="Average"/>
    <n v="1"/>
    <s v="No"/>
    <x v="282"/>
  </r>
  <r>
    <s v="S1397"/>
    <n v="22"/>
    <s v="Female"/>
    <n v="2.2999999999999998"/>
    <x v="16"/>
    <x v="39"/>
    <s v="Yes"/>
    <n v="96.9"/>
    <n v="6.2"/>
    <s v="Fair"/>
    <n v="4"/>
    <s v="Bachelor"/>
    <s v="Good"/>
    <n v="10"/>
    <s v="Yes"/>
    <x v="283"/>
  </r>
  <r>
    <s v="S1398"/>
    <n v="24"/>
    <s v="Male"/>
    <n v="5.7"/>
    <x v="30"/>
    <x v="8"/>
    <s v="No"/>
    <n v="77.3"/>
    <n v="6.4"/>
    <s v="Good"/>
    <n v="0"/>
    <s v="Master"/>
    <s v="Good"/>
    <n v="2"/>
    <s v="Yes"/>
    <x v="284"/>
  </r>
  <r>
    <s v="S1399"/>
    <n v="17"/>
    <s v="Male"/>
    <n v="3.1"/>
    <x v="31"/>
    <x v="11"/>
    <s v="No"/>
    <n v="80"/>
    <n v="6.6"/>
    <s v="Poor"/>
    <n v="3"/>
    <s v="Bachelor"/>
    <s v="Good"/>
    <n v="3"/>
    <s v="Yes"/>
    <x v="285"/>
  </r>
  <r>
    <s v="S1400"/>
    <n v="24"/>
    <s v="Male"/>
    <n v="3.5"/>
    <x v="5"/>
    <x v="30"/>
    <s v="No"/>
    <n v="79.900000000000006"/>
    <n v="7.3"/>
    <s v="Fair"/>
    <n v="0"/>
    <s v="Bachelor"/>
    <s v="Good"/>
    <n v="2"/>
    <s v="No"/>
    <x v="92"/>
  </r>
  <r>
    <s v="S1401"/>
    <n v="20"/>
    <s v="Male"/>
    <n v="2.4"/>
    <x v="38"/>
    <x v="3"/>
    <s v="No"/>
    <n v="77"/>
    <n v="6"/>
    <s v="Good"/>
    <n v="2"/>
    <s v="None"/>
    <s v="Good"/>
    <n v="3"/>
    <s v="Yes"/>
    <x v="286"/>
  </r>
  <r>
    <s v="S1402"/>
    <n v="19"/>
    <s v="Male"/>
    <n v="0"/>
    <x v="29"/>
    <x v="5"/>
    <s v="No"/>
    <n v="81.5"/>
    <n v="6.7"/>
    <s v="Good"/>
    <n v="5"/>
    <s v="High School"/>
    <s v="Good"/>
    <n v="8"/>
    <s v="Yes"/>
    <x v="138"/>
  </r>
  <r>
    <s v="S1403"/>
    <n v="17"/>
    <s v="Female"/>
    <n v="4.8"/>
    <x v="1"/>
    <x v="27"/>
    <s v="No"/>
    <n v="92.7"/>
    <n v="6.4"/>
    <s v="Fair"/>
    <n v="1"/>
    <s v="None"/>
    <s v="Good"/>
    <n v="6"/>
    <s v="No"/>
    <x v="287"/>
  </r>
  <r>
    <s v="S1404"/>
    <n v="24"/>
    <s v="Male"/>
    <n v="4.5999999999999996"/>
    <x v="29"/>
    <x v="16"/>
    <s v="Yes"/>
    <n v="74.5"/>
    <n v="5.4"/>
    <s v="Good"/>
    <n v="6"/>
    <s v="Bachelor"/>
    <s v="Average"/>
    <n v="7"/>
    <s v="Yes"/>
    <x v="208"/>
  </r>
  <r>
    <s v="S1405"/>
    <n v="20"/>
    <s v="Female"/>
    <n v="3.1"/>
    <x v="22"/>
    <x v="39"/>
    <s v="No"/>
    <n v="89.3"/>
    <n v="6.4"/>
    <s v="Good"/>
    <n v="2"/>
    <s v="High School"/>
    <s v="Good"/>
    <n v="10"/>
    <s v="Yes"/>
    <x v="117"/>
  </r>
  <r>
    <s v="S1406"/>
    <n v="22"/>
    <s v="Female"/>
    <n v="3.6"/>
    <x v="5"/>
    <x v="30"/>
    <s v="No"/>
    <n v="68"/>
    <n v="6.3"/>
    <s v="Poor"/>
    <n v="2"/>
    <s v="Bachelor"/>
    <s v="Good"/>
    <n v="10"/>
    <s v="Yes"/>
    <x v="288"/>
  </r>
  <r>
    <s v="S1407"/>
    <n v="24"/>
    <s v="Male"/>
    <n v="4.3"/>
    <x v="37"/>
    <x v="34"/>
    <s v="No"/>
    <n v="79.400000000000006"/>
    <n v="6.3"/>
    <s v="Fair"/>
    <n v="5"/>
    <s v="High School"/>
    <s v="Poor"/>
    <n v="6"/>
    <s v="Yes"/>
    <x v="289"/>
  </r>
  <r>
    <s v="S1408"/>
    <n v="20"/>
    <s v="Male"/>
    <n v="1.2"/>
    <x v="46"/>
    <x v="7"/>
    <s v="No"/>
    <n v="81.7"/>
    <n v="6.5"/>
    <s v="Poor"/>
    <n v="4"/>
    <s v="Bachelor"/>
    <s v="Good"/>
    <n v="1"/>
    <s v="No"/>
    <x v="2"/>
  </r>
  <r>
    <s v="S1409"/>
    <n v="22"/>
    <s v="Male"/>
    <n v="2.7"/>
    <x v="8"/>
    <x v="21"/>
    <s v="No"/>
    <n v="100"/>
    <n v="6.6"/>
    <s v="Fair"/>
    <n v="2"/>
    <s v="High School"/>
    <s v="Average"/>
    <n v="3"/>
    <s v="No"/>
    <x v="290"/>
  </r>
  <r>
    <s v="S1410"/>
    <n v="19"/>
    <s v="Female"/>
    <n v="4.7"/>
    <x v="16"/>
    <x v="38"/>
    <s v="No"/>
    <n v="82.3"/>
    <n v="6"/>
    <s v="Fair"/>
    <n v="6"/>
    <s v="High School"/>
    <s v="Average"/>
    <n v="1"/>
    <s v="No"/>
    <x v="291"/>
  </r>
  <r>
    <s v="S1411"/>
    <n v="24"/>
    <s v="Male"/>
    <n v="1.6"/>
    <x v="21"/>
    <x v="26"/>
    <s v="Yes"/>
    <n v="63"/>
    <n v="8"/>
    <s v="Good"/>
    <n v="3"/>
    <s v="High School"/>
    <s v="Good"/>
    <n v="10"/>
    <s v="No"/>
    <x v="292"/>
  </r>
  <r>
    <s v="S1412"/>
    <n v="22"/>
    <s v="Female"/>
    <n v="3.9"/>
    <x v="11"/>
    <x v="36"/>
    <s v="No"/>
    <n v="65"/>
    <n v="5.0999999999999996"/>
    <s v="Good"/>
    <n v="2"/>
    <s v="High School"/>
    <s v="Average"/>
    <n v="9"/>
    <s v="No"/>
    <x v="254"/>
  </r>
  <r>
    <s v="S1413"/>
    <n v="17"/>
    <s v="Male"/>
    <n v="1.5"/>
    <x v="10"/>
    <x v="7"/>
    <s v="Yes"/>
    <n v="85.3"/>
    <n v="5.6"/>
    <s v="Poor"/>
    <n v="3"/>
    <s v="High School"/>
    <s v="Average"/>
    <n v="9"/>
    <s v="No"/>
    <x v="171"/>
  </r>
  <r>
    <s v="S1414"/>
    <n v="19"/>
    <s v="Female"/>
    <n v="4.2"/>
    <x v="55"/>
    <x v="11"/>
    <s v="No"/>
    <n v="91.1"/>
    <n v="9.8000000000000007"/>
    <s v="Poor"/>
    <n v="0"/>
    <s v="Bachelor"/>
    <s v="Poor"/>
    <n v="5"/>
    <s v="Yes"/>
    <x v="293"/>
  </r>
  <r>
    <s v="S1415"/>
    <n v="17"/>
    <s v="Male"/>
    <n v="3.4"/>
    <x v="0"/>
    <x v="30"/>
    <s v="Yes"/>
    <n v="88.8"/>
    <n v="5.3"/>
    <s v="Fair"/>
    <n v="4"/>
    <s v="None"/>
    <s v="Average"/>
    <n v="4"/>
    <s v="Yes"/>
    <x v="142"/>
  </r>
  <r>
    <s v="S1416"/>
    <n v="21"/>
    <s v="Male"/>
    <n v="1.1000000000000001"/>
    <x v="20"/>
    <x v="19"/>
    <s v="No"/>
    <n v="86.7"/>
    <n v="4.9000000000000004"/>
    <s v="Fair"/>
    <n v="3"/>
    <s v="High School"/>
    <s v="Average"/>
    <n v="9"/>
    <s v="No"/>
    <x v="294"/>
  </r>
  <r>
    <s v="S1417"/>
    <n v="18"/>
    <s v="Female"/>
    <n v="5.2"/>
    <x v="9"/>
    <x v="0"/>
    <s v="No"/>
    <n v="96.6"/>
    <n v="7.4"/>
    <s v="Fair"/>
    <n v="2"/>
    <s v="Bachelor"/>
    <s v="Average"/>
    <n v="9"/>
    <s v="Yes"/>
    <x v="1"/>
  </r>
  <r>
    <s v="S1418"/>
    <n v="24"/>
    <s v="Female"/>
    <n v="2.4"/>
    <x v="1"/>
    <x v="19"/>
    <s v="No"/>
    <n v="79.599999999999994"/>
    <n v="4"/>
    <s v="Good"/>
    <n v="4"/>
    <s v="None"/>
    <s v="Average"/>
    <n v="3"/>
    <s v="Yes"/>
    <x v="251"/>
  </r>
  <r>
    <s v="S1419"/>
    <n v="22"/>
    <s v="Male"/>
    <n v="2.2999999999999998"/>
    <x v="42"/>
    <x v="18"/>
    <s v="No"/>
    <n v="93.9"/>
    <n v="6.2"/>
    <s v="Good"/>
    <n v="6"/>
    <s v="Master"/>
    <s v="Good"/>
    <n v="5"/>
    <s v="No"/>
    <x v="295"/>
  </r>
  <r>
    <s v="S1420"/>
    <n v="18"/>
    <s v="Female"/>
    <n v="3.8"/>
    <x v="30"/>
    <x v="41"/>
    <s v="Yes"/>
    <n v="68.7"/>
    <n v="9.1"/>
    <s v="Fair"/>
    <n v="4"/>
    <s v="Master"/>
    <s v="Good"/>
    <n v="3"/>
    <s v="No"/>
    <x v="14"/>
  </r>
  <r>
    <s v="S1421"/>
    <n v="18"/>
    <s v="Female"/>
    <n v="5.2"/>
    <x v="26"/>
    <x v="20"/>
    <s v="No"/>
    <n v="76"/>
    <n v="4.5999999999999996"/>
    <s v="Good"/>
    <n v="3"/>
    <s v="None"/>
    <s v="Poor"/>
    <n v="10"/>
    <s v="Yes"/>
    <x v="159"/>
  </r>
  <r>
    <s v="S1422"/>
    <n v="22"/>
    <s v="Female"/>
    <n v="2"/>
    <x v="10"/>
    <x v="32"/>
    <s v="No"/>
    <n v="66.900000000000006"/>
    <n v="4.0999999999999996"/>
    <s v="Fair"/>
    <n v="3"/>
    <s v="High School"/>
    <s v="Good"/>
    <n v="2"/>
    <s v="Yes"/>
    <x v="296"/>
  </r>
  <r>
    <s v="S1423"/>
    <n v="19"/>
    <s v="Female"/>
    <n v="3.6"/>
    <x v="39"/>
    <x v="4"/>
    <s v="No"/>
    <n v="82.3"/>
    <n v="4.7"/>
    <s v="Good"/>
    <n v="1"/>
    <s v="High School"/>
    <s v="Poor"/>
    <n v="1"/>
    <s v="No"/>
    <x v="297"/>
  </r>
  <r>
    <s v="S1424"/>
    <n v="24"/>
    <s v="Male"/>
    <n v="4.0999999999999996"/>
    <x v="44"/>
    <x v="39"/>
    <s v="Yes"/>
    <n v="84.5"/>
    <n v="7.6"/>
    <s v="Fair"/>
    <n v="1"/>
    <s v="Bachelor"/>
    <s v="Poor"/>
    <n v="10"/>
    <s v="No"/>
    <x v="279"/>
  </r>
  <r>
    <s v="S1425"/>
    <n v="21"/>
    <s v="Male"/>
    <n v="4.5"/>
    <x v="25"/>
    <x v="11"/>
    <s v="No"/>
    <n v="86.1"/>
    <n v="7.8"/>
    <s v="Poor"/>
    <n v="4"/>
    <s v="Bachelor"/>
    <s v="Poor"/>
    <n v="2"/>
    <s v="Yes"/>
    <x v="24"/>
  </r>
  <r>
    <s v="S1426"/>
    <n v="17"/>
    <s v="Male"/>
    <n v="3.8"/>
    <x v="24"/>
    <x v="3"/>
    <s v="No"/>
    <n v="85.6"/>
    <n v="5.9"/>
    <s v="Good"/>
    <n v="5"/>
    <s v="Bachelor"/>
    <s v="Good"/>
    <n v="8"/>
    <s v="No"/>
    <x v="84"/>
  </r>
  <r>
    <s v="S1427"/>
    <n v="20"/>
    <s v="Female"/>
    <n v="2.9"/>
    <x v="17"/>
    <x v="9"/>
    <s v="Yes"/>
    <n v="75.7"/>
    <n v="7.3"/>
    <s v="Fair"/>
    <n v="5"/>
    <s v="Bachelor"/>
    <s v="Good"/>
    <n v="8"/>
    <s v="No"/>
    <x v="40"/>
  </r>
  <r>
    <s v="S1428"/>
    <n v="17"/>
    <s v="Female"/>
    <n v="2.2999999999999998"/>
    <x v="6"/>
    <x v="26"/>
    <s v="No"/>
    <n v="83.1"/>
    <n v="8.1999999999999993"/>
    <s v="Good"/>
    <n v="1"/>
    <s v="High School"/>
    <s v="Average"/>
    <n v="3"/>
    <s v="No"/>
    <x v="178"/>
  </r>
  <r>
    <s v="S1429"/>
    <n v="20"/>
    <s v="Male"/>
    <n v="3.6"/>
    <x v="10"/>
    <x v="6"/>
    <s v="No"/>
    <n v="70"/>
    <n v="8.6"/>
    <s v="Fair"/>
    <n v="2"/>
    <s v="Bachelor"/>
    <s v="Average"/>
    <n v="7"/>
    <s v="No"/>
    <x v="112"/>
  </r>
  <r>
    <s v="S1430"/>
    <n v="17"/>
    <s v="Male"/>
    <n v="1.9"/>
    <x v="39"/>
    <x v="34"/>
    <s v="No"/>
    <n v="98.6"/>
    <n v="6.2"/>
    <s v="Poor"/>
    <n v="0"/>
    <s v="Bachelor"/>
    <s v="Average"/>
    <n v="7"/>
    <s v="Yes"/>
    <x v="298"/>
  </r>
  <r>
    <s v="S1431"/>
    <n v="22"/>
    <s v="Female"/>
    <n v="0"/>
    <x v="22"/>
    <x v="10"/>
    <s v="No"/>
    <n v="82"/>
    <n v="3.7"/>
    <s v="Poor"/>
    <n v="4"/>
    <s v="Bachelor"/>
    <s v="Average"/>
    <n v="2"/>
    <s v="No"/>
    <x v="299"/>
  </r>
  <r>
    <s v="S1432"/>
    <n v="21"/>
    <s v="Other"/>
    <n v="4.2"/>
    <x v="10"/>
    <x v="24"/>
    <s v="No"/>
    <n v="80.099999999999994"/>
    <n v="5.5"/>
    <s v="Fair"/>
    <n v="0"/>
    <s v="Master"/>
    <s v="Good"/>
    <n v="9"/>
    <s v="No"/>
    <x v="30"/>
  </r>
  <r>
    <s v="S1433"/>
    <n v="24"/>
    <s v="Female"/>
    <n v="4.9000000000000004"/>
    <x v="38"/>
    <x v="14"/>
    <s v="No"/>
    <n v="100"/>
    <n v="6"/>
    <s v="Good"/>
    <n v="1"/>
    <s v="Bachelor"/>
    <s v="Average"/>
    <n v="3"/>
    <s v="Yes"/>
    <x v="300"/>
  </r>
  <r>
    <s v="S1434"/>
    <n v="20"/>
    <s v="Male"/>
    <n v="0"/>
    <x v="46"/>
    <x v="26"/>
    <s v="No"/>
    <n v="72.599999999999994"/>
    <n v="6.2"/>
    <s v="Fair"/>
    <n v="3"/>
    <s v="High School"/>
    <s v="Good"/>
    <n v="2"/>
    <s v="No"/>
    <x v="301"/>
  </r>
  <r>
    <s v="S1435"/>
    <n v="24"/>
    <s v="Male"/>
    <n v="2"/>
    <x v="19"/>
    <x v="27"/>
    <s v="No"/>
    <n v="73.7"/>
    <n v="6.3"/>
    <s v="Good"/>
    <n v="6"/>
    <s v="High School"/>
    <s v="Average"/>
    <n v="3"/>
    <s v="Yes"/>
    <x v="100"/>
  </r>
  <r>
    <s v="S1436"/>
    <n v="24"/>
    <s v="Male"/>
    <n v="4.4000000000000004"/>
    <x v="34"/>
    <x v="13"/>
    <s v="No"/>
    <n v="74"/>
    <n v="7.8"/>
    <s v="Good"/>
    <n v="4"/>
    <s v="High School"/>
    <s v="Good"/>
    <n v="2"/>
    <s v="Yes"/>
    <x v="111"/>
  </r>
  <r>
    <s v="S1437"/>
    <n v="24"/>
    <s v="Female"/>
    <n v="6.6"/>
    <x v="1"/>
    <x v="16"/>
    <s v="No"/>
    <n v="84.3"/>
    <n v="8"/>
    <s v="Good"/>
    <n v="1"/>
    <s v="None"/>
    <s v="Good"/>
    <n v="8"/>
    <s v="No"/>
    <x v="1"/>
  </r>
  <r>
    <s v="S1438"/>
    <n v="23"/>
    <s v="Male"/>
    <n v="3.5"/>
    <x v="3"/>
    <x v="36"/>
    <s v="No"/>
    <n v="89.3"/>
    <n v="6.3"/>
    <s v="Fair"/>
    <n v="2"/>
    <s v="Master"/>
    <s v="Average"/>
    <n v="5"/>
    <s v="Yes"/>
    <x v="302"/>
  </r>
  <r>
    <s v="S1439"/>
    <n v="19"/>
    <s v="Female"/>
    <n v="2.4"/>
    <x v="32"/>
    <x v="38"/>
    <s v="No"/>
    <n v="92.4"/>
    <n v="7.8"/>
    <s v="Good"/>
    <n v="6"/>
    <s v="High School"/>
    <s v="Good"/>
    <n v="3"/>
    <s v="No"/>
    <x v="303"/>
  </r>
  <r>
    <s v="S1440"/>
    <n v="17"/>
    <s v="Male"/>
    <n v="3.2"/>
    <x v="51"/>
    <x v="19"/>
    <s v="No"/>
    <n v="100"/>
    <n v="6.9"/>
    <s v="Fair"/>
    <n v="4"/>
    <s v="Bachelor"/>
    <s v="Good"/>
    <n v="5"/>
    <s v="No"/>
    <x v="207"/>
  </r>
  <r>
    <s v="S1441"/>
    <n v="24"/>
    <s v="Female"/>
    <n v="5.6"/>
    <x v="23"/>
    <x v="3"/>
    <s v="No"/>
    <n v="62.5"/>
    <n v="6.6"/>
    <s v="Fair"/>
    <n v="4"/>
    <s v="Bachelor"/>
    <s v="Average"/>
    <n v="8"/>
    <s v="No"/>
    <x v="97"/>
  </r>
  <r>
    <s v="S1442"/>
    <n v="17"/>
    <s v="Female"/>
    <n v="2.5"/>
    <x v="25"/>
    <x v="41"/>
    <s v="No"/>
    <n v="91.1"/>
    <n v="7.6"/>
    <s v="Poor"/>
    <n v="5"/>
    <s v="None"/>
    <s v="Average"/>
    <n v="7"/>
    <s v="No"/>
    <x v="126"/>
  </r>
  <r>
    <s v="S1443"/>
    <n v="24"/>
    <s v="Female"/>
    <n v="2.2999999999999998"/>
    <x v="41"/>
    <x v="31"/>
    <s v="Yes"/>
    <n v="79.400000000000006"/>
    <n v="6.6"/>
    <s v="Fair"/>
    <n v="3"/>
    <s v="Master"/>
    <s v="Good"/>
    <n v="6"/>
    <s v="No"/>
    <x v="302"/>
  </r>
  <r>
    <s v="S1444"/>
    <n v="20"/>
    <s v="Male"/>
    <n v="2.8"/>
    <x v="34"/>
    <x v="12"/>
    <s v="No"/>
    <n v="79.099999999999994"/>
    <n v="9"/>
    <s v="Poor"/>
    <n v="4"/>
    <s v="Master"/>
    <s v="Average"/>
    <n v="1"/>
    <s v="Yes"/>
    <x v="304"/>
  </r>
  <r>
    <s v="S1445"/>
    <n v="19"/>
    <s v="Male"/>
    <n v="2.1"/>
    <x v="17"/>
    <x v="19"/>
    <s v="No"/>
    <n v="78.8"/>
    <n v="4.8"/>
    <s v="Good"/>
    <n v="3"/>
    <s v="Bachelor"/>
    <s v="Poor"/>
    <n v="10"/>
    <s v="No"/>
    <x v="135"/>
  </r>
  <r>
    <s v="S1446"/>
    <n v="19"/>
    <s v="Male"/>
    <n v="3.7"/>
    <x v="34"/>
    <x v="19"/>
    <s v="Yes"/>
    <n v="75.900000000000006"/>
    <n v="5.9"/>
    <s v="Fair"/>
    <n v="1"/>
    <s v="High School"/>
    <s v="Average"/>
    <n v="1"/>
    <s v="No"/>
    <x v="260"/>
  </r>
  <r>
    <s v="S1447"/>
    <n v="22"/>
    <s v="Female"/>
    <n v="5.9"/>
    <x v="19"/>
    <x v="34"/>
    <s v="No"/>
    <n v="100"/>
    <n v="6.3"/>
    <s v="Fair"/>
    <n v="2"/>
    <s v="High School"/>
    <s v="Good"/>
    <n v="1"/>
    <s v="Yes"/>
    <x v="305"/>
  </r>
  <r>
    <s v="S1448"/>
    <n v="23"/>
    <s v="Female"/>
    <n v="4"/>
    <x v="31"/>
    <x v="43"/>
    <s v="No"/>
    <n v="93.4"/>
    <n v="7"/>
    <s v="Good"/>
    <n v="6"/>
    <s v="High School"/>
    <s v="Good"/>
    <n v="10"/>
    <s v="Yes"/>
    <x v="218"/>
  </r>
  <r>
    <s v="S1449"/>
    <n v="22"/>
    <s v="Female"/>
    <n v="3.1"/>
    <x v="39"/>
    <x v="2"/>
    <s v="No"/>
    <n v="85.2"/>
    <n v="8"/>
    <s v="Fair"/>
    <n v="6"/>
    <s v="High School"/>
    <s v="Good"/>
    <n v="8"/>
    <s v="Yes"/>
    <x v="12"/>
  </r>
  <r>
    <s v="S1450"/>
    <n v="22"/>
    <s v="Female"/>
    <n v="3.1"/>
    <x v="37"/>
    <x v="31"/>
    <s v="No"/>
    <n v="98.5"/>
    <n v="6.5"/>
    <s v="Fair"/>
    <n v="2"/>
    <s v="Bachelor"/>
    <s v="Average"/>
    <n v="8"/>
    <s v="No"/>
    <x v="203"/>
  </r>
  <r>
    <s v="S1451"/>
    <n v="22"/>
    <s v="Female"/>
    <n v="1.2"/>
    <x v="41"/>
    <x v="39"/>
    <s v="No"/>
    <n v="69.900000000000006"/>
    <n v="4.8"/>
    <s v="Poor"/>
    <n v="4"/>
    <s v="Master"/>
    <s v="Poor"/>
    <n v="7"/>
    <s v="No"/>
    <x v="212"/>
  </r>
  <r>
    <s v="S1452"/>
    <n v="22"/>
    <s v="Male"/>
    <n v="4.8"/>
    <x v="17"/>
    <x v="35"/>
    <s v="Yes"/>
    <n v="71.7"/>
    <n v="7.5"/>
    <s v="Good"/>
    <n v="4"/>
    <s v="Bachelor"/>
    <s v="Good"/>
    <n v="6"/>
    <s v="No"/>
    <x v="300"/>
  </r>
  <r>
    <s v="S1453"/>
    <n v="22"/>
    <s v="Female"/>
    <n v="3.4"/>
    <x v="16"/>
    <x v="36"/>
    <s v="No"/>
    <n v="63.2"/>
    <n v="7.4"/>
    <s v="Poor"/>
    <n v="1"/>
    <s v="Master"/>
    <s v="Good"/>
    <n v="4"/>
    <s v="No"/>
    <x v="79"/>
  </r>
  <r>
    <s v="S1454"/>
    <n v="21"/>
    <s v="Male"/>
    <n v="3.2"/>
    <x v="23"/>
    <x v="23"/>
    <s v="Yes"/>
    <n v="78"/>
    <n v="4.2"/>
    <s v="Fair"/>
    <n v="5"/>
    <s v="Bachelor"/>
    <s v="Poor"/>
    <n v="1"/>
    <s v="No"/>
    <x v="118"/>
  </r>
  <r>
    <s v="S1455"/>
    <n v="19"/>
    <s v="Male"/>
    <n v="8.3000000000000007"/>
    <x v="37"/>
    <x v="23"/>
    <s v="Yes"/>
    <n v="86.6"/>
    <n v="6.5"/>
    <s v="Fair"/>
    <n v="5"/>
    <s v="High School"/>
    <s v="Average"/>
    <n v="9"/>
    <s v="No"/>
    <x v="1"/>
  </r>
  <r>
    <s v="S1456"/>
    <n v="22"/>
    <s v="Female"/>
    <n v="3.9"/>
    <x v="49"/>
    <x v="13"/>
    <s v="Yes"/>
    <n v="86"/>
    <n v="4.5999999999999996"/>
    <s v="Good"/>
    <n v="5"/>
    <s v="Master"/>
    <s v="Poor"/>
    <n v="1"/>
    <s v="No"/>
    <x v="306"/>
  </r>
  <r>
    <s v="S1457"/>
    <n v="24"/>
    <s v="Male"/>
    <n v="2.4"/>
    <x v="38"/>
    <x v="38"/>
    <s v="No"/>
    <n v="86.5"/>
    <n v="5.7"/>
    <s v="Good"/>
    <n v="3"/>
    <s v="High School"/>
    <s v="Good"/>
    <n v="4"/>
    <s v="No"/>
    <x v="307"/>
  </r>
  <r>
    <s v="S1458"/>
    <n v="19"/>
    <s v="Male"/>
    <n v="2.9"/>
    <x v="26"/>
    <x v="27"/>
    <s v="No"/>
    <n v="70.900000000000006"/>
    <n v="5.4"/>
    <s v="Good"/>
    <n v="5"/>
    <s v="Master"/>
    <s v="Good"/>
    <n v="3"/>
    <s v="No"/>
    <x v="308"/>
  </r>
  <r>
    <s v="S1459"/>
    <n v="19"/>
    <s v="Female"/>
    <n v="5.2"/>
    <x v="33"/>
    <x v="21"/>
    <s v="Yes"/>
    <n v="93"/>
    <n v="7.5"/>
    <s v="Poor"/>
    <n v="2"/>
    <s v="High School"/>
    <s v="Good"/>
    <n v="7"/>
    <s v="No"/>
    <x v="131"/>
  </r>
  <r>
    <s v="S1460"/>
    <n v="18"/>
    <s v="Male"/>
    <n v="3.7"/>
    <x v="37"/>
    <x v="43"/>
    <s v="Yes"/>
    <n v="87.4"/>
    <n v="6.6"/>
    <s v="Fair"/>
    <n v="6"/>
    <s v="High School"/>
    <s v="Good"/>
    <n v="5"/>
    <s v="No"/>
    <x v="246"/>
  </r>
  <r>
    <s v="S1461"/>
    <n v="21"/>
    <s v="Female"/>
    <n v="1.3"/>
    <x v="28"/>
    <x v="36"/>
    <s v="No"/>
    <n v="92.3"/>
    <n v="5"/>
    <s v="Fair"/>
    <n v="6"/>
    <s v="Master"/>
    <s v="Poor"/>
    <n v="5"/>
    <s v="No"/>
    <x v="309"/>
  </r>
  <r>
    <s v="S1462"/>
    <n v="22"/>
    <s v="Male"/>
    <n v="4.9000000000000004"/>
    <x v="38"/>
    <x v="5"/>
    <s v="Yes"/>
    <n v="66.099999999999994"/>
    <n v="7.6"/>
    <s v="Poor"/>
    <n v="3"/>
    <s v="Bachelor"/>
    <s v="Good"/>
    <n v="4"/>
    <s v="No"/>
    <x v="84"/>
  </r>
  <r>
    <s v="S1463"/>
    <n v="17"/>
    <s v="Male"/>
    <n v="2.5"/>
    <x v="33"/>
    <x v="39"/>
    <s v="Yes"/>
    <n v="88.1"/>
    <n v="4.8"/>
    <s v="Fair"/>
    <n v="1"/>
    <s v="Master"/>
    <s v="Good"/>
    <n v="1"/>
    <s v="No"/>
    <x v="310"/>
  </r>
  <r>
    <s v="S1464"/>
    <n v="20"/>
    <s v="Male"/>
    <n v="6.3"/>
    <x v="26"/>
    <x v="32"/>
    <s v="Yes"/>
    <n v="73.099999999999994"/>
    <n v="6.9"/>
    <s v="Fair"/>
    <n v="2"/>
    <s v="Master"/>
    <s v="Average"/>
    <n v="5"/>
    <s v="No"/>
    <x v="195"/>
  </r>
  <r>
    <s v="S1465"/>
    <n v="23"/>
    <s v="Male"/>
    <n v="5.0999999999999996"/>
    <x v="6"/>
    <x v="9"/>
    <s v="No"/>
    <n v="81"/>
    <n v="5.5"/>
    <s v="Fair"/>
    <n v="6"/>
    <s v="None"/>
    <s v="Good"/>
    <n v="4"/>
    <s v="No"/>
    <x v="311"/>
  </r>
  <r>
    <s v="S1466"/>
    <n v="24"/>
    <s v="Female"/>
    <n v="2.8"/>
    <x v="33"/>
    <x v="19"/>
    <s v="No"/>
    <n v="90.3"/>
    <n v="6.1"/>
    <s v="Good"/>
    <n v="2"/>
    <s v="Bachelor"/>
    <s v="Average"/>
    <n v="10"/>
    <s v="No"/>
    <x v="42"/>
  </r>
  <r>
    <s v="S1467"/>
    <n v="17"/>
    <s v="Male"/>
    <n v="5.4"/>
    <x v="37"/>
    <x v="23"/>
    <s v="No"/>
    <n v="85.9"/>
    <n v="7.1"/>
    <s v="Fair"/>
    <n v="6"/>
    <s v="High School"/>
    <s v="Good"/>
    <n v="8"/>
    <s v="No"/>
    <x v="312"/>
  </r>
  <r>
    <s v="S1468"/>
    <n v="21"/>
    <s v="Female"/>
    <n v="3.6"/>
    <x v="22"/>
    <x v="25"/>
    <s v="No"/>
    <n v="76.5"/>
    <n v="7.1"/>
    <s v="Good"/>
    <n v="0"/>
    <s v="Bachelor"/>
    <s v="Good"/>
    <n v="2"/>
    <s v="Yes"/>
    <x v="302"/>
  </r>
  <r>
    <s v="S1469"/>
    <n v="20"/>
    <s v="Male"/>
    <n v="4.8"/>
    <x v="32"/>
    <x v="0"/>
    <s v="No"/>
    <n v="85.1"/>
    <n v="8.1"/>
    <s v="Fair"/>
    <n v="1"/>
    <s v="Bachelor"/>
    <s v="Good"/>
    <n v="8"/>
    <s v="Yes"/>
    <x v="241"/>
  </r>
  <r>
    <s v="S1470"/>
    <n v="21"/>
    <s v="Female"/>
    <n v="4.2"/>
    <x v="30"/>
    <x v="10"/>
    <s v="No"/>
    <n v="69.7"/>
    <n v="6.4"/>
    <s v="Fair"/>
    <n v="1"/>
    <s v="High School"/>
    <s v="Good"/>
    <n v="1"/>
    <s v="No"/>
    <x v="92"/>
  </r>
  <r>
    <s v="S1471"/>
    <n v="24"/>
    <s v="Female"/>
    <n v="2.2000000000000002"/>
    <x v="2"/>
    <x v="0"/>
    <s v="No"/>
    <n v="96.5"/>
    <n v="6.9"/>
    <s v="Fair"/>
    <n v="0"/>
    <s v="Bachelor"/>
    <s v="Poor"/>
    <n v="4"/>
    <s v="No"/>
    <x v="313"/>
  </r>
  <r>
    <s v="S1472"/>
    <n v="19"/>
    <s v="Female"/>
    <n v="2.5"/>
    <x v="12"/>
    <x v="38"/>
    <s v="No"/>
    <n v="82.9"/>
    <n v="6"/>
    <s v="Poor"/>
    <n v="3"/>
    <s v="Bachelor"/>
    <s v="Average"/>
    <n v="3"/>
    <s v="No"/>
    <x v="314"/>
  </r>
  <r>
    <s v="S1473"/>
    <n v="20"/>
    <s v="Male"/>
    <n v="5"/>
    <x v="30"/>
    <x v="23"/>
    <s v="No"/>
    <n v="96.2"/>
    <n v="6.7"/>
    <s v="Poor"/>
    <n v="6"/>
    <s v="High School"/>
    <s v="Average"/>
    <n v="5"/>
    <s v="No"/>
    <x v="315"/>
  </r>
  <r>
    <s v="S1474"/>
    <n v="19"/>
    <s v="Male"/>
    <n v="3"/>
    <x v="47"/>
    <x v="1"/>
    <s v="Yes"/>
    <n v="79.7"/>
    <n v="7"/>
    <s v="Fair"/>
    <n v="6"/>
    <s v="Bachelor"/>
    <s v="Good"/>
    <n v="5"/>
    <s v="No"/>
    <x v="43"/>
  </r>
  <r>
    <s v="S1475"/>
    <n v="24"/>
    <s v="Male"/>
    <n v="2.9"/>
    <x v="44"/>
    <x v="30"/>
    <s v="No"/>
    <n v="79.8"/>
    <n v="6.4"/>
    <s v="Good"/>
    <n v="6"/>
    <s v="Bachelor"/>
    <s v="Good"/>
    <n v="5"/>
    <s v="Yes"/>
    <x v="29"/>
  </r>
  <r>
    <s v="S1476"/>
    <n v="17"/>
    <s v="Female"/>
    <n v="2.1"/>
    <x v="12"/>
    <x v="6"/>
    <s v="No"/>
    <n v="77.400000000000006"/>
    <n v="4.3"/>
    <s v="Good"/>
    <n v="5"/>
    <s v="Master"/>
    <s v="Good"/>
    <n v="4"/>
    <s v="Yes"/>
    <x v="316"/>
  </r>
  <r>
    <s v="S1477"/>
    <n v="24"/>
    <s v="Male"/>
    <n v="4.0999999999999996"/>
    <x v="31"/>
    <x v="36"/>
    <s v="No"/>
    <n v="93.8"/>
    <n v="6.9"/>
    <s v="Poor"/>
    <n v="5"/>
    <s v="High School"/>
    <s v="Poor"/>
    <n v="8"/>
    <s v="No"/>
    <x v="317"/>
  </r>
  <r>
    <s v="S1478"/>
    <n v="17"/>
    <s v="Female"/>
    <n v="6.6"/>
    <x v="5"/>
    <x v="8"/>
    <s v="No"/>
    <n v="77.900000000000006"/>
    <n v="6.9"/>
    <s v="Good"/>
    <n v="5"/>
    <s v="High School"/>
    <s v="Good"/>
    <n v="3"/>
    <s v="Yes"/>
    <x v="64"/>
  </r>
  <r>
    <s v="S1479"/>
    <n v="20"/>
    <s v="Female"/>
    <n v="1.9"/>
    <x v="26"/>
    <x v="1"/>
    <s v="No"/>
    <n v="91.4"/>
    <n v="5.7"/>
    <s v="Good"/>
    <n v="5"/>
    <s v="Bachelor"/>
    <s v="Good"/>
    <n v="4"/>
    <s v="No"/>
    <x v="318"/>
  </r>
  <r>
    <s v="S1480"/>
    <n v="20"/>
    <s v="Male"/>
    <n v="3.5"/>
    <x v="27"/>
    <x v="2"/>
    <s v="Yes"/>
    <n v="81.2"/>
    <n v="5"/>
    <s v="Good"/>
    <n v="5"/>
    <s v="None"/>
    <s v="Good"/>
    <n v="1"/>
    <s v="No"/>
    <x v="319"/>
  </r>
  <r>
    <s v="S1481"/>
    <n v="22"/>
    <s v="Female"/>
    <n v="5.6"/>
    <x v="8"/>
    <x v="35"/>
    <s v="No"/>
    <n v="65.2"/>
    <n v="8.3000000000000007"/>
    <s v="Good"/>
    <n v="0"/>
    <s v="Master"/>
    <s v="Poor"/>
    <n v="7"/>
    <s v="No"/>
    <x v="320"/>
  </r>
  <r>
    <s v="S1482"/>
    <n v="21"/>
    <s v="Male"/>
    <n v="3.4"/>
    <x v="6"/>
    <x v="13"/>
    <s v="No"/>
    <n v="79.3"/>
    <n v="7.1"/>
    <s v="Fair"/>
    <n v="1"/>
    <s v="None"/>
    <s v="Poor"/>
    <n v="1"/>
    <s v="No"/>
    <x v="234"/>
  </r>
  <r>
    <s v="S1483"/>
    <n v="22"/>
    <s v="Male"/>
    <n v="4.2"/>
    <x v="25"/>
    <x v="31"/>
    <s v="No"/>
    <n v="73.2"/>
    <n v="6.2"/>
    <s v="Fair"/>
    <n v="3"/>
    <s v="Bachelor"/>
    <s v="Poor"/>
    <n v="2"/>
    <s v="No"/>
    <x v="266"/>
  </r>
  <r>
    <s v="S1484"/>
    <n v="21"/>
    <s v="Female"/>
    <n v="1.9"/>
    <x v="0"/>
    <x v="19"/>
    <s v="No"/>
    <n v="85.3"/>
    <n v="5.0999999999999996"/>
    <s v="Fair"/>
    <n v="2"/>
    <s v="Bachelor"/>
    <s v="Good"/>
    <n v="7"/>
    <s v="Yes"/>
    <x v="264"/>
  </r>
  <r>
    <s v="S1485"/>
    <n v="22"/>
    <s v="Female"/>
    <n v="4.0999999999999996"/>
    <x v="49"/>
    <x v="18"/>
    <s v="No"/>
    <n v="73.099999999999994"/>
    <n v="5.5"/>
    <s v="Fair"/>
    <n v="5"/>
    <s v="High School"/>
    <s v="Good"/>
    <n v="1"/>
    <s v="No"/>
    <x v="94"/>
  </r>
  <r>
    <s v="S1486"/>
    <n v="19"/>
    <s v="Female"/>
    <n v="3.2"/>
    <x v="11"/>
    <x v="30"/>
    <s v="No"/>
    <n v="94.3"/>
    <n v="8.1"/>
    <s v="Fair"/>
    <n v="0"/>
    <s v="None"/>
    <s v="Good"/>
    <n v="3"/>
    <s v="No"/>
    <x v="155"/>
  </r>
  <r>
    <s v="S1487"/>
    <n v="20"/>
    <s v="Male"/>
    <n v="5"/>
    <x v="21"/>
    <x v="7"/>
    <s v="No"/>
    <n v="84.1"/>
    <n v="6.7"/>
    <s v="Fair"/>
    <n v="6"/>
    <s v="Bachelor"/>
    <s v="Average"/>
    <n v="6"/>
    <s v="Yes"/>
    <x v="321"/>
  </r>
  <r>
    <s v="S1488"/>
    <n v="17"/>
    <s v="Male"/>
    <n v="5.3"/>
    <x v="16"/>
    <x v="12"/>
    <s v="Yes"/>
    <n v="83.2"/>
    <n v="5.8"/>
    <s v="Good"/>
    <n v="3"/>
    <s v="Bachelor"/>
    <s v="Average"/>
    <n v="6"/>
    <s v="Yes"/>
    <x v="322"/>
  </r>
  <r>
    <s v="S1489"/>
    <n v="21"/>
    <s v="Female"/>
    <n v="7.4"/>
    <x v="31"/>
    <x v="2"/>
    <s v="No"/>
    <n v="91.6"/>
    <n v="7.1"/>
    <s v="Good"/>
    <n v="3"/>
    <s v="High School"/>
    <s v="Good"/>
    <n v="6"/>
    <s v="Yes"/>
    <x v="1"/>
  </r>
  <r>
    <s v="S1490"/>
    <n v="24"/>
    <s v="Female"/>
    <n v="4.4000000000000004"/>
    <x v="29"/>
    <x v="36"/>
    <s v="No"/>
    <n v="94.6"/>
    <n v="5.5"/>
    <s v="Good"/>
    <n v="3"/>
    <s v="Master"/>
    <s v="Good"/>
    <n v="2"/>
    <s v="Yes"/>
    <x v="272"/>
  </r>
  <r>
    <s v="S1491"/>
    <n v="21"/>
    <s v="Female"/>
    <n v="4"/>
    <x v="20"/>
    <x v="17"/>
    <s v="No"/>
    <n v="84.8"/>
    <n v="8.3000000000000007"/>
    <s v="Good"/>
    <n v="0"/>
    <s v="High School"/>
    <s v="Good"/>
    <n v="2"/>
    <s v="No"/>
    <x v="290"/>
  </r>
  <r>
    <s v="S1492"/>
    <n v="17"/>
    <s v="Male"/>
    <n v="3.8"/>
    <x v="2"/>
    <x v="1"/>
    <s v="No"/>
    <n v="77.3"/>
    <n v="8.1"/>
    <s v="Good"/>
    <n v="2"/>
    <s v="High School"/>
    <s v="Good"/>
    <n v="6"/>
    <s v="No"/>
    <x v="240"/>
  </r>
  <r>
    <s v="S1493"/>
    <n v="22"/>
    <s v="Female"/>
    <n v="3"/>
    <x v="9"/>
    <x v="19"/>
    <s v="No"/>
    <n v="67.3"/>
    <n v="5.9"/>
    <s v="Poor"/>
    <n v="5"/>
    <s v="Bachelor"/>
    <s v="Average"/>
    <n v="10"/>
    <s v="No"/>
    <x v="323"/>
  </r>
  <r>
    <s v="S1494"/>
    <n v="21"/>
    <s v="Male"/>
    <n v="4"/>
    <x v="25"/>
    <x v="7"/>
    <s v="No"/>
    <n v="78.099999999999994"/>
    <n v="5.7"/>
    <s v="Fair"/>
    <n v="3"/>
    <s v="High School"/>
    <s v="Good"/>
    <n v="5"/>
    <s v="No"/>
    <x v="59"/>
  </r>
  <r>
    <s v="S1495"/>
    <n v="23"/>
    <s v="Male"/>
    <n v="3.1"/>
    <x v="46"/>
    <x v="36"/>
    <s v="No"/>
    <n v="78.8"/>
    <n v="3.4"/>
    <s v="Fair"/>
    <n v="0"/>
    <s v="Master"/>
    <s v="Good"/>
    <n v="7"/>
    <s v="No"/>
    <x v="294"/>
  </r>
  <r>
    <s v="S1496"/>
    <n v="19"/>
    <s v="Female"/>
    <n v="3.8"/>
    <x v="0"/>
    <x v="31"/>
    <s v="No"/>
    <n v="86.1"/>
    <n v="4.7"/>
    <s v="Good"/>
    <n v="6"/>
    <s v="High School"/>
    <s v="Average"/>
    <n v="7"/>
    <s v="No"/>
    <x v="323"/>
  </r>
  <r>
    <s v="S1497"/>
    <n v="20"/>
    <s v="Male"/>
    <n v="5.5"/>
    <x v="31"/>
    <x v="5"/>
    <s v="No"/>
    <n v="81.5"/>
    <n v="4.9000000000000004"/>
    <s v="Fair"/>
    <n v="1"/>
    <s v="None"/>
    <s v="Average"/>
    <n v="5"/>
    <s v="No"/>
    <x v="249"/>
  </r>
  <r>
    <s v="S1498"/>
    <n v="17"/>
    <s v="Female"/>
    <n v="2"/>
    <x v="12"/>
    <x v="7"/>
    <s v="No"/>
    <n v="91.9"/>
    <n v="6.7"/>
    <s v="Good"/>
    <n v="6"/>
    <s v="High School"/>
    <s v="Average"/>
    <n v="8"/>
    <s v="No"/>
    <x v="324"/>
  </r>
  <r>
    <s v="S1499"/>
    <n v="20"/>
    <s v="Male"/>
    <n v="5.2"/>
    <x v="23"/>
    <x v="44"/>
    <s v="Yes"/>
    <n v="78.900000000000006"/>
    <n v="6.1"/>
    <s v="Poor"/>
    <n v="0"/>
    <s v="Bachelor"/>
    <s v="Poor"/>
    <n v="10"/>
    <s v="No"/>
    <x v="96"/>
  </r>
  <r>
    <s v="S1500"/>
    <n v="23"/>
    <s v="Male"/>
    <n v="5.5"/>
    <x v="41"/>
    <x v="6"/>
    <s v="No"/>
    <n v="84.4"/>
    <n v="4.9000000000000004"/>
    <s v="Fair"/>
    <n v="0"/>
    <s v="Bachelor"/>
    <s v="Good"/>
    <n v="6"/>
    <s v="No"/>
    <x v="325"/>
  </r>
  <r>
    <s v="S1501"/>
    <n v="21"/>
    <s v="Female"/>
    <n v="3.3"/>
    <x v="29"/>
    <x v="3"/>
    <s v="No"/>
    <n v="96.8"/>
    <n v="6.2"/>
    <s v="Good"/>
    <n v="0"/>
    <s v="Bachelor"/>
    <s v="Poor"/>
    <n v="5"/>
    <s v="No"/>
    <x v="287"/>
  </r>
  <r>
    <s v="S1502"/>
    <n v="21"/>
    <s v="Female"/>
    <n v="0.3"/>
    <x v="23"/>
    <x v="36"/>
    <s v="No"/>
    <n v="88.4"/>
    <n v="7.1"/>
    <s v="Poor"/>
    <n v="3"/>
    <s v="None"/>
    <s v="Average"/>
    <n v="4"/>
    <s v="Yes"/>
    <x v="326"/>
  </r>
  <r>
    <s v="S1503"/>
    <n v="24"/>
    <s v="Female"/>
    <n v="2.6"/>
    <x v="29"/>
    <x v="30"/>
    <s v="Yes"/>
    <n v="84.4"/>
    <n v="7.1"/>
    <s v="Fair"/>
    <n v="0"/>
    <s v="High School"/>
    <s v="Average"/>
    <n v="7"/>
    <s v="No"/>
    <x v="209"/>
  </r>
  <r>
    <s v="S1504"/>
    <n v="23"/>
    <s v="Female"/>
    <n v="5.4"/>
    <x v="2"/>
    <x v="27"/>
    <s v="No"/>
    <n v="79"/>
    <n v="4.2"/>
    <s v="Fair"/>
    <n v="1"/>
    <s v="Bachelor"/>
    <s v="Good"/>
    <n v="4"/>
    <s v="No"/>
    <x v="131"/>
  </r>
  <r>
    <s v="S1505"/>
    <n v="17"/>
    <s v="Female"/>
    <n v="3.5"/>
    <x v="24"/>
    <x v="11"/>
    <s v="No"/>
    <n v="78.7"/>
    <n v="6.3"/>
    <s v="Fair"/>
    <n v="3"/>
    <s v="None"/>
    <s v="Average"/>
    <n v="5"/>
    <s v="Yes"/>
    <x v="271"/>
  </r>
  <r>
    <s v="S1506"/>
    <n v="24"/>
    <s v="Female"/>
    <n v="2"/>
    <x v="46"/>
    <x v="23"/>
    <s v="No"/>
    <n v="76.5"/>
    <n v="4.8"/>
    <s v="Good"/>
    <n v="6"/>
    <s v="Master"/>
    <s v="Good"/>
    <n v="5"/>
    <s v="No"/>
    <x v="297"/>
  </r>
  <r>
    <s v="S1507"/>
    <n v="19"/>
    <s v="Female"/>
    <n v="2.7"/>
    <x v="7"/>
    <x v="17"/>
    <s v="No"/>
    <n v="79.599999999999994"/>
    <n v="7.6"/>
    <s v="Fair"/>
    <n v="1"/>
    <s v="None"/>
    <s v="Poor"/>
    <n v="1"/>
    <s v="No"/>
    <x v="127"/>
  </r>
  <r>
    <s v="S1508"/>
    <n v="24"/>
    <s v="Male"/>
    <n v="4.8"/>
    <x v="23"/>
    <x v="35"/>
    <s v="No"/>
    <n v="92.6"/>
    <n v="7.4"/>
    <s v="Fair"/>
    <n v="4"/>
    <s v="Bachelor"/>
    <s v="Poor"/>
    <n v="1"/>
    <s v="Yes"/>
    <x v="327"/>
  </r>
  <r>
    <s v="S1509"/>
    <n v="18"/>
    <s v="Female"/>
    <n v="4.3"/>
    <x v="37"/>
    <x v="36"/>
    <s v="No"/>
    <n v="82.8"/>
    <n v="5.4"/>
    <s v="Poor"/>
    <n v="6"/>
    <s v="High School"/>
    <s v="Average"/>
    <n v="3"/>
    <s v="No"/>
    <x v="328"/>
  </r>
  <r>
    <s v="S1510"/>
    <n v="17"/>
    <s v="Male"/>
    <n v="3.1"/>
    <x v="25"/>
    <x v="16"/>
    <s v="Yes"/>
    <n v="71.5"/>
    <n v="5.6"/>
    <s v="Good"/>
    <n v="0"/>
    <s v="Bachelor"/>
    <s v="Average"/>
    <n v="3"/>
    <s v="Yes"/>
    <x v="329"/>
  </r>
  <r>
    <s v="S1511"/>
    <n v="18"/>
    <s v="Other"/>
    <n v="2.9"/>
    <x v="23"/>
    <x v="21"/>
    <s v="No"/>
    <n v="100"/>
    <n v="5.9"/>
    <s v="Fair"/>
    <n v="5"/>
    <s v="High School"/>
    <s v="Average"/>
    <n v="2"/>
    <s v="No"/>
    <x v="209"/>
  </r>
  <r>
    <s v="S1512"/>
    <n v="23"/>
    <s v="Female"/>
    <n v="2.9"/>
    <x v="1"/>
    <x v="4"/>
    <s v="No"/>
    <n v="88.2"/>
    <n v="3.8"/>
    <s v="Good"/>
    <n v="5"/>
    <s v="None"/>
    <s v="Poor"/>
    <n v="2"/>
    <s v="Yes"/>
    <x v="161"/>
  </r>
  <r>
    <s v="S1513"/>
    <n v="22"/>
    <s v="Male"/>
    <n v="2.1"/>
    <x v="32"/>
    <x v="12"/>
    <s v="Yes"/>
    <n v="70.900000000000006"/>
    <n v="6.9"/>
    <s v="Good"/>
    <n v="3"/>
    <s v="High School"/>
    <s v="Good"/>
    <n v="6"/>
    <s v="No"/>
    <x v="330"/>
  </r>
  <r>
    <s v="S1514"/>
    <n v="18"/>
    <s v="Female"/>
    <n v="5.9"/>
    <x v="5"/>
    <x v="8"/>
    <s v="No"/>
    <n v="80.599999999999994"/>
    <n v="6.2"/>
    <s v="Fair"/>
    <n v="5"/>
    <s v="High School"/>
    <s v="Good"/>
    <n v="1"/>
    <s v="Yes"/>
    <x v="159"/>
  </r>
  <r>
    <s v="S1515"/>
    <n v="19"/>
    <s v="Female"/>
    <n v="3"/>
    <x v="36"/>
    <x v="39"/>
    <s v="No"/>
    <n v="86.1"/>
    <n v="7.7"/>
    <s v="Good"/>
    <n v="6"/>
    <s v="High School"/>
    <s v="Poor"/>
    <n v="6"/>
    <s v="Yes"/>
    <x v="18"/>
  </r>
  <r>
    <s v="S1516"/>
    <n v="24"/>
    <s v="Male"/>
    <n v="5.3"/>
    <x v="30"/>
    <x v="39"/>
    <s v="No"/>
    <n v="100"/>
    <n v="5.2"/>
    <s v="Good"/>
    <n v="3"/>
    <s v="Bachelor"/>
    <s v="Poor"/>
    <n v="5"/>
    <s v="Yes"/>
    <x v="84"/>
  </r>
  <r>
    <s v="S1517"/>
    <n v="22"/>
    <s v="Female"/>
    <n v="5.8"/>
    <x v="14"/>
    <x v="35"/>
    <s v="No"/>
    <n v="73.900000000000006"/>
    <n v="5.8"/>
    <s v="Fair"/>
    <n v="6"/>
    <s v="Bachelor"/>
    <s v="Good"/>
    <n v="6"/>
    <s v="No"/>
    <x v="1"/>
  </r>
  <r>
    <s v="S1518"/>
    <n v="24"/>
    <s v="Female"/>
    <n v="5"/>
    <x v="38"/>
    <x v="27"/>
    <s v="No"/>
    <n v="94.8"/>
    <n v="4.7"/>
    <s v="Poor"/>
    <n v="0"/>
    <s v="Bachelor"/>
    <s v="Good"/>
    <n v="5"/>
    <s v="No"/>
    <x v="278"/>
  </r>
  <r>
    <s v="S1519"/>
    <n v="18"/>
    <s v="Male"/>
    <n v="2.9"/>
    <x v="8"/>
    <x v="8"/>
    <s v="Yes"/>
    <n v="99"/>
    <n v="5.3"/>
    <s v="Good"/>
    <n v="2"/>
    <s v="Bachelor"/>
    <s v="Average"/>
    <n v="7"/>
    <s v="No"/>
    <x v="245"/>
  </r>
  <r>
    <s v="S1520"/>
    <n v="24"/>
    <s v="Female"/>
    <n v="4.0999999999999996"/>
    <x v="37"/>
    <x v="18"/>
    <s v="Yes"/>
    <n v="78.7"/>
    <n v="5.0999999999999996"/>
    <s v="Good"/>
    <n v="2"/>
    <s v="Bachelor"/>
    <s v="Good"/>
    <n v="1"/>
    <s v="No"/>
    <x v="203"/>
  </r>
  <r>
    <s v="S1521"/>
    <n v="23"/>
    <s v="Male"/>
    <n v="3.5"/>
    <x v="11"/>
    <x v="6"/>
    <s v="No"/>
    <n v="82.2"/>
    <n v="7.7"/>
    <s v="Fair"/>
    <n v="1"/>
    <s v="High School"/>
    <s v="Good"/>
    <n v="3"/>
    <s v="No"/>
    <x v="123"/>
  </r>
  <r>
    <s v="S1522"/>
    <n v="22"/>
    <s v="Female"/>
    <n v="2.1"/>
    <x v="11"/>
    <x v="7"/>
    <s v="No"/>
    <n v="74.599999999999994"/>
    <n v="5.7"/>
    <s v="Fair"/>
    <n v="0"/>
    <s v="High School"/>
    <s v="Good"/>
    <n v="6"/>
    <s v="Yes"/>
    <x v="331"/>
  </r>
  <r>
    <s v="S1523"/>
    <n v="23"/>
    <s v="Other"/>
    <n v="4"/>
    <x v="28"/>
    <x v="26"/>
    <s v="No"/>
    <n v="83"/>
    <n v="6.6"/>
    <s v="Good"/>
    <n v="5"/>
    <s v="High School"/>
    <s v="Average"/>
    <n v="1"/>
    <s v="No"/>
    <x v="105"/>
  </r>
  <r>
    <s v="S1524"/>
    <n v="18"/>
    <s v="Female"/>
    <n v="1.7"/>
    <x v="30"/>
    <x v="10"/>
    <s v="No"/>
    <n v="84.6"/>
    <n v="6"/>
    <s v="Good"/>
    <n v="0"/>
    <s v="Bachelor"/>
    <s v="Average"/>
    <n v="7"/>
    <s v="Yes"/>
    <x v="316"/>
  </r>
  <r>
    <s v="S1525"/>
    <n v="23"/>
    <s v="Male"/>
    <n v="5.3"/>
    <x v="30"/>
    <x v="19"/>
    <s v="No"/>
    <n v="91.6"/>
    <n v="5"/>
    <s v="Good"/>
    <n v="4"/>
    <s v="High School"/>
    <s v="Poor"/>
    <n v="4"/>
    <s v="No"/>
    <x v="332"/>
  </r>
  <r>
    <s v="S1526"/>
    <n v="19"/>
    <s v="Female"/>
    <n v="2.8"/>
    <x v="2"/>
    <x v="47"/>
    <s v="No"/>
    <n v="95.9"/>
    <n v="6.3"/>
    <s v="Fair"/>
    <n v="2"/>
    <s v="None"/>
    <s v="Good"/>
    <n v="3"/>
    <s v="No"/>
    <x v="333"/>
  </r>
  <r>
    <s v="S1527"/>
    <n v="18"/>
    <s v="Female"/>
    <n v="3.8"/>
    <x v="43"/>
    <x v="30"/>
    <s v="No"/>
    <n v="77.5"/>
    <n v="7.2"/>
    <s v="Good"/>
    <n v="5"/>
    <s v="Bachelor"/>
    <s v="Good"/>
    <n v="10"/>
    <s v="No"/>
    <x v="334"/>
  </r>
  <r>
    <s v="S1528"/>
    <n v="18"/>
    <s v="Male"/>
    <n v="3.9"/>
    <x v="28"/>
    <x v="26"/>
    <s v="No"/>
    <n v="65.3"/>
    <n v="5.0999999999999996"/>
    <s v="Fair"/>
    <n v="6"/>
    <s v="High School"/>
    <s v="Average"/>
    <n v="9"/>
    <s v="Yes"/>
    <x v="104"/>
  </r>
  <r>
    <s v="S1529"/>
    <n v="18"/>
    <s v="Female"/>
    <n v="3.1"/>
    <x v="23"/>
    <x v="35"/>
    <s v="No"/>
    <n v="84.8"/>
    <n v="7.5"/>
    <s v="Fair"/>
    <n v="6"/>
    <s v="Master"/>
    <s v="Good"/>
    <n v="1"/>
    <s v="No"/>
    <x v="38"/>
  </r>
  <r>
    <s v="S1530"/>
    <n v="17"/>
    <s v="Male"/>
    <n v="4.4000000000000004"/>
    <x v="5"/>
    <x v="17"/>
    <s v="No"/>
    <n v="87.9"/>
    <n v="5.5"/>
    <s v="Good"/>
    <n v="2"/>
    <s v="Master"/>
    <s v="Good"/>
    <n v="8"/>
    <s v="Yes"/>
    <x v="84"/>
  </r>
  <r>
    <s v="S1531"/>
    <n v="24"/>
    <s v="Female"/>
    <n v="2.8"/>
    <x v="8"/>
    <x v="12"/>
    <s v="No"/>
    <n v="87.5"/>
    <n v="5.9"/>
    <s v="Good"/>
    <n v="0"/>
    <s v="None"/>
    <s v="Good"/>
    <n v="1"/>
    <s v="Yes"/>
    <x v="335"/>
  </r>
  <r>
    <s v="S1532"/>
    <n v="17"/>
    <s v="Male"/>
    <n v="4.8"/>
    <x v="16"/>
    <x v="27"/>
    <s v="Yes"/>
    <n v="81.7"/>
    <n v="7.1"/>
    <s v="Fair"/>
    <n v="5"/>
    <s v="High School"/>
    <s v="Good"/>
    <n v="5"/>
    <s v="Yes"/>
    <x v="336"/>
  </r>
  <r>
    <s v="S1533"/>
    <n v="17"/>
    <s v="Male"/>
    <n v="1.5"/>
    <x v="17"/>
    <x v="34"/>
    <s v="No"/>
    <n v="86.2"/>
    <n v="5.7"/>
    <s v="Fair"/>
    <n v="1"/>
    <s v="High School"/>
    <s v="Good"/>
    <n v="10"/>
    <s v="No"/>
    <x v="337"/>
  </r>
  <r>
    <s v="S1534"/>
    <n v="19"/>
    <s v="Male"/>
    <n v="3.7"/>
    <x v="30"/>
    <x v="21"/>
    <s v="No"/>
    <n v="100"/>
    <n v="6.5"/>
    <s v="Good"/>
    <n v="6"/>
    <s v="Bachelor"/>
    <s v="Average"/>
    <n v="8"/>
    <s v="No"/>
    <x v="18"/>
  </r>
  <r>
    <s v="S1535"/>
    <n v="22"/>
    <s v="Female"/>
    <n v="6.4"/>
    <x v="33"/>
    <x v="38"/>
    <s v="Yes"/>
    <n v="88.8"/>
    <n v="6.1"/>
    <s v="Fair"/>
    <n v="0"/>
    <s v="High School"/>
    <s v="Good"/>
    <n v="6"/>
    <s v="No"/>
    <x v="198"/>
  </r>
  <r>
    <s v="S1536"/>
    <n v="24"/>
    <s v="Male"/>
    <n v="2"/>
    <x v="44"/>
    <x v="15"/>
    <s v="No"/>
    <n v="81.3"/>
    <n v="6.7"/>
    <s v="Good"/>
    <n v="1"/>
    <s v="Bachelor"/>
    <s v="Good"/>
    <n v="7"/>
    <s v="Yes"/>
    <x v="150"/>
  </r>
  <r>
    <s v="S1537"/>
    <n v="23"/>
    <s v="Female"/>
    <n v="2.5"/>
    <x v="24"/>
    <x v="36"/>
    <s v="Yes"/>
    <n v="80"/>
    <n v="3.6"/>
    <s v="Good"/>
    <n v="5"/>
    <s v="Bachelor"/>
    <s v="Average"/>
    <n v="8"/>
    <s v="No"/>
    <x v="307"/>
  </r>
  <r>
    <s v="S1538"/>
    <n v="21"/>
    <s v="Male"/>
    <n v="4.3"/>
    <x v="23"/>
    <x v="21"/>
    <s v="No"/>
    <n v="83.3"/>
    <n v="4.3"/>
    <s v="Poor"/>
    <n v="2"/>
    <s v="High School"/>
    <s v="Poor"/>
    <n v="6"/>
    <s v="No"/>
    <x v="170"/>
  </r>
  <r>
    <s v="S1539"/>
    <n v="18"/>
    <s v="Male"/>
    <n v="3.8"/>
    <x v="18"/>
    <x v="35"/>
    <s v="No"/>
    <n v="100"/>
    <n v="7.2"/>
    <s v="Good"/>
    <n v="4"/>
    <s v="None"/>
    <s v="Good"/>
    <n v="6"/>
    <s v="Yes"/>
    <x v="261"/>
  </r>
  <r>
    <s v="S1540"/>
    <n v="23"/>
    <s v="Female"/>
    <n v="4"/>
    <x v="26"/>
    <x v="34"/>
    <s v="No"/>
    <n v="83.2"/>
    <n v="7.7"/>
    <s v="Good"/>
    <n v="3"/>
    <s v="Bachelor"/>
    <s v="Average"/>
    <n v="6"/>
    <s v="Yes"/>
    <x v="338"/>
  </r>
  <r>
    <s v="S1541"/>
    <n v="18"/>
    <s v="Female"/>
    <n v="4.2"/>
    <x v="44"/>
    <x v="37"/>
    <s v="Yes"/>
    <n v="84.8"/>
    <n v="5.4"/>
    <s v="Good"/>
    <n v="2"/>
    <s v="High School"/>
    <s v="Good"/>
    <n v="5"/>
    <s v="No"/>
    <x v="147"/>
  </r>
  <r>
    <s v="S1542"/>
    <n v="19"/>
    <s v="Male"/>
    <n v="4.5"/>
    <x v="15"/>
    <x v="9"/>
    <s v="No"/>
    <n v="80.2"/>
    <n v="6.2"/>
    <s v="Good"/>
    <n v="1"/>
    <s v="Bachelor"/>
    <s v="Poor"/>
    <n v="8"/>
    <s v="No"/>
    <x v="137"/>
  </r>
  <r>
    <s v="S1543"/>
    <n v="18"/>
    <s v="Female"/>
    <n v="5.2"/>
    <x v="9"/>
    <x v="19"/>
    <s v="No"/>
    <n v="96"/>
    <n v="6.9"/>
    <s v="Good"/>
    <n v="0"/>
    <s v="High School"/>
    <s v="Poor"/>
    <n v="2"/>
    <s v="No"/>
    <x v="63"/>
  </r>
  <r>
    <s v="S1544"/>
    <n v="17"/>
    <s v="Female"/>
    <n v="4.0999999999999996"/>
    <x v="1"/>
    <x v="35"/>
    <s v="No"/>
    <n v="100"/>
    <n v="7.3"/>
    <s v="Poor"/>
    <n v="6"/>
    <s v="Bachelor"/>
    <s v="Average"/>
    <n v="7"/>
    <s v="No"/>
    <x v="83"/>
  </r>
  <r>
    <s v="S1545"/>
    <n v="24"/>
    <s v="Female"/>
    <n v="3.1"/>
    <x v="44"/>
    <x v="30"/>
    <s v="No"/>
    <n v="89.5"/>
    <n v="4.0999999999999996"/>
    <s v="Fair"/>
    <n v="5"/>
    <s v="Master"/>
    <s v="Average"/>
    <n v="4"/>
    <s v="Yes"/>
    <x v="193"/>
  </r>
  <r>
    <s v="S1546"/>
    <n v="21"/>
    <s v="Male"/>
    <n v="4.5"/>
    <x v="12"/>
    <x v="15"/>
    <s v="Yes"/>
    <n v="85.8"/>
    <n v="5.4"/>
    <s v="Good"/>
    <n v="2"/>
    <s v="Master"/>
    <s v="Good"/>
    <n v="1"/>
    <s v="Yes"/>
    <x v="180"/>
  </r>
  <r>
    <s v="S1547"/>
    <n v="20"/>
    <s v="Male"/>
    <n v="6.3"/>
    <x v="16"/>
    <x v="20"/>
    <s v="No"/>
    <n v="85.4"/>
    <n v="6.1"/>
    <s v="Fair"/>
    <n v="6"/>
    <s v="High School"/>
    <s v="Good"/>
    <n v="5"/>
    <s v="No"/>
    <x v="339"/>
  </r>
  <r>
    <s v="S1548"/>
    <n v="18"/>
    <s v="Female"/>
    <n v="3.3"/>
    <x v="11"/>
    <x v="1"/>
    <s v="No"/>
    <n v="61.2"/>
    <n v="7.3"/>
    <s v="Poor"/>
    <n v="6"/>
    <s v="High School"/>
    <s v="Poor"/>
    <n v="3"/>
    <s v="No"/>
    <x v="340"/>
  </r>
  <r>
    <s v="S1549"/>
    <n v="23"/>
    <s v="Male"/>
    <n v="2"/>
    <x v="4"/>
    <x v="31"/>
    <s v="No"/>
    <n v="92.5"/>
    <n v="9.5"/>
    <s v="Good"/>
    <n v="4"/>
    <s v="Bachelor"/>
    <s v="Average"/>
    <n v="4"/>
    <s v="No"/>
    <x v="204"/>
  </r>
  <r>
    <s v="S1550"/>
    <n v="17"/>
    <s v="Female"/>
    <n v="5.2"/>
    <x v="6"/>
    <x v="14"/>
    <s v="Yes"/>
    <n v="86.3"/>
    <n v="6.2"/>
    <s v="Good"/>
    <n v="5"/>
    <s v="High School"/>
    <s v="Average"/>
    <n v="7"/>
    <s v="No"/>
    <x v="341"/>
  </r>
  <r>
    <s v="S1551"/>
    <n v="20"/>
    <s v="Female"/>
    <n v="3.3"/>
    <x v="20"/>
    <x v="11"/>
    <s v="Yes"/>
    <n v="89.3"/>
    <n v="4.8"/>
    <s v="Poor"/>
    <n v="1"/>
    <s v="High School"/>
    <s v="Average"/>
    <n v="5"/>
    <s v="No"/>
    <x v="234"/>
  </r>
  <r>
    <s v="S1552"/>
    <n v="21"/>
    <s v="Female"/>
    <n v="0.2"/>
    <x v="2"/>
    <x v="30"/>
    <s v="Yes"/>
    <n v="77.900000000000006"/>
    <n v="7"/>
    <s v="Good"/>
    <n v="5"/>
    <s v="Master"/>
    <s v="Good"/>
    <n v="4"/>
    <s v="Yes"/>
    <x v="342"/>
  </r>
  <r>
    <s v="S1553"/>
    <n v="20"/>
    <s v="Female"/>
    <n v="4.8"/>
    <x v="21"/>
    <x v="5"/>
    <s v="No"/>
    <n v="81.2"/>
    <n v="8.1"/>
    <s v="Good"/>
    <n v="5"/>
    <s v="High School"/>
    <s v="Average"/>
    <n v="1"/>
    <s v="No"/>
    <x v="108"/>
  </r>
  <r>
    <s v="S1554"/>
    <n v="17"/>
    <s v="Other"/>
    <n v="2.7"/>
    <x v="30"/>
    <x v="16"/>
    <s v="No"/>
    <n v="80.900000000000006"/>
    <n v="6.6"/>
    <s v="Fair"/>
    <n v="0"/>
    <s v="None"/>
    <s v="Poor"/>
    <n v="6"/>
    <s v="No"/>
    <x v="343"/>
  </r>
  <r>
    <s v="S1555"/>
    <n v="24"/>
    <s v="Male"/>
    <n v="3.4"/>
    <x v="19"/>
    <x v="35"/>
    <s v="No"/>
    <n v="95.2"/>
    <n v="5.4"/>
    <s v="Good"/>
    <n v="3"/>
    <s v="None"/>
    <s v="Average"/>
    <n v="10"/>
    <s v="Yes"/>
    <x v="344"/>
  </r>
  <r>
    <s v="S1556"/>
    <n v="24"/>
    <s v="Female"/>
    <n v="4"/>
    <x v="37"/>
    <x v="48"/>
    <s v="No"/>
    <n v="81.2"/>
    <n v="7.6"/>
    <s v="Fair"/>
    <n v="6"/>
    <s v="Bachelor"/>
    <s v="Poor"/>
    <n v="6"/>
    <s v="No"/>
    <x v="345"/>
  </r>
  <r>
    <s v="S1557"/>
    <n v="22"/>
    <s v="Male"/>
    <n v="3.8"/>
    <x v="31"/>
    <x v="24"/>
    <s v="No"/>
    <n v="100"/>
    <n v="7.3"/>
    <s v="Poor"/>
    <n v="1"/>
    <s v="Bachelor"/>
    <s v="Poor"/>
    <n v="7"/>
    <s v="Yes"/>
    <x v="22"/>
  </r>
  <r>
    <s v="S1558"/>
    <n v="24"/>
    <s v="Male"/>
    <n v="4.5999999999999996"/>
    <x v="34"/>
    <x v="35"/>
    <s v="No"/>
    <n v="89.3"/>
    <n v="5.3"/>
    <s v="Fair"/>
    <n v="0"/>
    <s v="High School"/>
    <s v="Average"/>
    <n v="1"/>
    <s v="Yes"/>
    <x v="226"/>
  </r>
  <r>
    <s v="S1559"/>
    <n v="22"/>
    <s v="Female"/>
    <n v="2.8"/>
    <x v="38"/>
    <x v="8"/>
    <s v="No"/>
    <n v="72.2"/>
    <n v="7"/>
    <s v="Fair"/>
    <n v="6"/>
    <s v="High School"/>
    <s v="Good"/>
    <n v="4"/>
    <s v="No"/>
    <x v="346"/>
  </r>
  <r>
    <s v="S1560"/>
    <n v="20"/>
    <s v="Female"/>
    <n v="4.3"/>
    <x v="56"/>
    <x v="16"/>
    <s v="Yes"/>
    <n v="83.7"/>
    <n v="7.7"/>
    <s v="Fair"/>
    <n v="3"/>
    <s v="High School"/>
    <s v="Good"/>
    <n v="9"/>
    <s v="No"/>
    <x v="347"/>
  </r>
  <r>
    <s v="S1561"/>
    <n v="19"/>
    <s v="Other"/>
    <n v="3.1"/>
    <x v="32"/>
    <x v="40"/>
    <s v="No"/>
    <n v="78.5"/>
    <n v="7.9"/>
    <s v="Good"/>
    <n v="0"/>
    <s v="Bachelor"/>
    <s v="Good"/>
    <n v="10"/>
    <s v="Yes"/>
    <x v="156"/>
  </r>
  <r>
    <s v="S1562"/>
    <n v="23"/>
    <s v="Female"/>
    <n v="4.5999999999999996"/>
    <x v="0"/>
    <x v="5"/>
    <s v="No"/>
    <n v="63.1"/>
    <n v="6.4"/>
    <s v="Good"/>
    <n v="3"/>
    <s v="None"/>
    <s v="Average"/>
    <n v="6"/>
    <s v="No"/>
    <x v="348"/>
  </r>
  <r>
    <s v="S1563"/>
    <n v="23"/>
    <s v="Male"/>
    <n v="4.4000000000000004"/>
    <x v="20"/>
    <x v="5"/>
    <s v="Yes"/>
    <n v="100"/>
    <n v="6.1"/>
    <s v="Fair"/>
    <n v="3"/>
    <s v="Master"/>
    <s v="Average"/>
    <n v="2"/>
    <s v="No"/>
    <x v="235"/>
  </r>
  <r>
    <s v="S1564"/>
    <n v="20"/>
    <s v="Male"/>
    <n v="2.1"/>
    <x v="15"/>
    <x v="0"/>
    <s v="No"/>
    <n v="92"/>
    <n v="8"/>
    <s v="Good"/>
    <n v="3"/>
    <s v="High School"/>
    <s v="Average"/>
    <n v="4"/>
    <s v="No"/>
    <x v="213"/>
  </r>
  <r>
    <s v="S1565"/>
    <n v="18"/>
    <s v="Female"/>
    <n v="5.0999999999999996"/>
    <x v="16"/>
    <x v="17"/>
    <s v="No"/>
    <n v="90.3"/>
    <n v="5"/>
    <s v="Poor"/>
    <n v="0"/>
    <s v="Master"/>
    <s v="Good"/>
    <n v="6"/>
    <s v="No"/>
    <x v="349"/>
  </r>
  <r>
    <s v="S1566"/>
    <n v="18"/>
    <s v="Male"/>
    <n v="2.7"/>
    <x v="9"/>
    <x v="1"/>
    <s v="No"/>
    <n v="86.7"/>
    <n v="7"/>
    <s v="Poor"/>
    <n v="5"/>
    <s v="High School"/>
    <s v="Good"/>
    <n v="4"/>
    <s v="Yes"/>
    <x v="85"/>
  </r>
  <r>
    <s v="S1567"/>
    <n v="24"/>
    <s v="Male"/>
    <n v="4.7"/>
    <x v="18"/>
    <x v="34"/>
    <s v="No"/>
    <n v="71.2"/>
    <n v="4.9000000000000004"/>
    <s v="Good"/>
    <n v="3"/>
    <s v="Bachelor"/>
    <s v="Poor"/>
    <n v="10"/>
    <s v="Yes"/>
    <x v="247"/>
  </r>
  <r>
    <s v="S1568"/>
    <n v="23"/>
    <s v="Male"/>
    <n v="4.0999999999999996"/>
    <x v="49"/>
    <x v="4"/>
    <s v="No"/>
    <n v="80.2"/>
    <n v="7.8"/>
    <s v="Poor"/>
    <n v="5"/>
    <s v="High School"/>
    <s v="Poor"/>
    <n v="7"/>
    <s v="Yes"/>
    <x v="5"/>
  </r>
  <r>
    <s v="S1569"/>
    <n v="23"/>
    <s v="Male"/>
    <n v="6.3"/>
    <x v="32"/>
    <x v="5"/>
    <s v="No"/>
    <n v="93.4"/>
    <n v="6.2"/>
    <s v="Fair"/>
    <n v="6"/>
    <s v="None"/>
    <s v="Good"/>
    <n v="3"/>
    <s v="Yes"/>
    <x v="1"/>
  </r>
  <r>
    <s v="S1570"/>
    <n v="22"/>
    <s v="Male"/>
    <n v="3.2"/>
    <x v="39"/>
    <x v="12"/>
    <s v="No"/>
    <n v="74.5"/>
    <n v="8"/>
    <s v="Good"/>
    <n v="6"/>
    <s v="Master"/>
    <s v="Good"/>
    <n v="6"/>
    <s v="Yes"/>
    <x v="350"/>
  </r>
  <r>
    <s v="S1571"/>
    <n v="19"/>
    <s v="Male"/>
    <n v="3"/>
    <x v="47"/>
    <x v="19"/>
    <s v="No"/>
    <n v="59.7"/>
    <n v="7.1"/>
    <s v="Fair"/>
    <n v="1"/>
    <s v="Master"/>
    <s v="Good"/>
    <n v="4"/>
    <s v="Yes"/>
    <x v="204"/>
  </r>
  <r>
    <s v="S1572"/>
    <n v="17"/>
    <s v="Male"/>
    <n v="3.5"/>
    <x v="23"/>
    <x v="5"/>
    <s v="No"/>
    <n v="82.7"/>
    <n v="5"/>
    <s v="Good"/>
    <n v="4"/>
    <s v="High School"/>
    <s v="Good"/>
    <n v="3"/>
    <s v="No"/>
    <x v="92"/>
  </r>
  <r>
    <s v="S1573"/>
    <n v="18"/>
    <s v="Male"/>
    <n v="3"/>
    <x v="29"/>
    <x v="7"/>
    <s v="No"/>
    <n v="83.6"/>
    <n v="8.1999999999999993"/>
    <s v="Fair"/>
    <n v="5"/>
    <s v="Bachelor"/>
    <s v="Good"/>
    <n v="3"/>
    <s v="No"/>
    <x v="351"/>
  </r>
  <r>
    <s v="S1574"/>
    <n v="23"/>
    <s v="Other"/>
    <n v="4.7"/>
    <x v="15"/>
    <x v="12"/>
    <s v="No"/>
    <n v="86.4"/>
    <n v="8.4"/>
    <s v="Poor"/>
    <n v="6"/>
    <s v="Bachelor"/>
    <s v="Average"/>
    <n v="2"/>
    <s v="No"/>
    <x v="352"/>
  </r>
  <r>
    <s v="S1575"/>
    <n v="22"/>
    <s v="Male"/>
    <n v="1.1000000000000001"/>
    <x v="32"/>
    <x v="8"/>
    <s v="No"/>
    <n v="92.3"/>
    <n v="7.6"/>
    <s v="Fair"/>
    <n v="4"/>
    <s v="Master"/>
    <s v="Good"/>
    <n v="3"/>
    <s v="Yes"/>
    <x v="286"/>
  </r>
  <r>
    <s v="S1576"/>
    <n v="21"/>
    <s v="Male"/>
    <n v="1.9"/>
    <x v="11"/>
    <x v="2"/>
    <s v="No"/>
    <n v="91.4"/>
    <n v="5.6"/>
    <s v="Fair"/>
    <n v="3"/>
    <s v="High School"/>
    <s v="Good"/>
    <n v="10"/>
    <s v="No"/>
    <x v="105"/>
  </r>
  <r>
    <s v="S1577"/>
    <n v="22"/>
    <s v="Female"/>
    <n v="1.9"/>
    <x v="30"/>
    <x v="35"/>
    <s v="Yes"/>
    <n v="87.6"/>
    <n v="6.1"/>
    <s v="Fair"/>
    <n v="4"/>
    <s v="Bachelor"/>
    <s v="Good"/>
    <n v="1"/>
    <s v="Yes"/>
    <x v="353"/>
  </r>
  <r>
    <s v="S1578"/>
    <n v="18"/>
    <s v="Male"/>
    <n v="4.9000000000000004"/>
    <x v="4"/>
    <x v="6"/>
    <s v="Yes"/>
    <n v="97"/>
    <n v="6.7"/>
    <s v="Fair"/>
    <n v="4"/>
    <s v="High School"/>
    <s v="Average"/>
    <n v="3"/>
    <s v="No"/>
    <x v="354"/>
  </r>
  <r>
    <s v="S1579"/>
    <n v="18"/>
    <s v="Female"/>
    <n v="6.1"/>
    <x v="46"/>
    <x v="43"/>
    <s v="Yes"/>
    <n v="69.8"/>
    <n v="5.7"/>
    <s v="Good"/>
    <n v="3"/>
    <s v="High School"/>
    <s v="Average"/>
    <n v="9"/>
    <s v="Yes"/>
    <x v="1"/>
  </r>
  <r>
    <s v="S1580"/>
    <n v="22"/>
    <s v="Female"/>
    <n v="3.3"/>
    <x v="26"/>
    <x v="3"/>
    <s v="No"/>
    <n v="90"/>
    <n v="8.5"/>
    <s v="Good"/>
    <n v="5"/>
    <s v="Master"/>
    <s v="Average"/>
    <n v="4"/>
    <s v="No"/>
    <x v="279"/>
  </r>
  <r>
    <s v="S1581"/>
    <n v="17"/>
    <s v="Male"/>
    <n v="3.2"/>
    <x v="2"/>
    <x v="17"/>
    <s v="No"/>
    <n v="91.3"/>
    <n v="6.7"/>
    <s v="Fair"/>
    <n v="3"/>
    <s v="High School"/>
    <s v="Average"/>
    <n v="3"/>
    <s v="No"/>
    <x v="355"/>
  </r>
  <r>
    <s v="S1582"/>
    <n v="20"/>
    <s v="Male"/>
    <n v="3.6"/>
    <x v="38"/>
    <x v="36"/>
    <s v="No"/>
    <n v="72.599999999999994"/>
    <n v="3.3"/>
    <s v="Fair"/>
    <n v="1"/>
    <s v="High School"/>
    <s v="Good"/>
    <n v="8"/>
    <s v="No"/>
    <x v="356"/>
  </r>
  <r>
    <s v="S1583"/>
    <n v="18"/>
    <s v="Female"/>
    <n v="5.2"/>
    <x v="23"/>
    <x v="7"/>
    <s v="No"/>
    <n v="70"/>
    <n v="6.9"/>
    <s v="Fair"/>
    <n v="2"/>
    <s v="Bachelor"/>
    <s v="Poor"/>
    <n v="1"/>
    <s v="Yes"/>
    <x v="357"/>
  </r>
  <r>
    <s v="S1584"/>
    <n v="22"/>
    <s v="Female"/>
    <n v="2.1"/>
    <x v="19"/>
    <x v="13"/>
    <s v="No"/>
    <n v="77.5"/>
    <n v="6.1"/>
    <s v="Good"/>
    <n v="0"/>
    <s v="Bachelor"/>
    <s v="Average"/>
    <n v="5"/>
    <s v="No"/>
    <x v="185"/>
  </r>
  <r>
    <s v="S1585"/>
    <n v="23"/>
    <s v="Male"/>
    <n v="3.9"/>
    <x v="11"/>
    <x v="35"/>
    <s v="No"/>
    <n v="78.400000000000006"/>
    <n v="6.4"/>
    <s v="Good"/>
    <n v="3"/>
    <s v="High School"/>
    <s v="Good"/>
    <n v="1"/>
    <s v="No"/>
    <x v="358"/>
  </r>
  <r>
    <s v="S1586"/>
    <n v="22"/>
    <s v="Female"/>
    <n v="5"/>
    <x v="1"/>
    <x v="5"/>
    <s v="Yes"/>
    <n v="92.5"/>
    <n v="6.1"/>
    <s v="Fair"/>
    <n v="3"/>
    <s v="High School"/>
    <s v="Poor"/>
    <n v="7"/>
    <s v="Yes"/>
    <x v="115"/>
  </r>
  <r>
    <s v="S1587"/>
    <n v="19"/>
    <s v="Male"/>
    <n v="4.3"/>
    <x v="41"/>
    <x v="7"/>
    <s v="No"/>
    <n v="78.900000000000006"/>
    <n v="7.5"/>
    <s v="Good"/>
    <n v="4"/>
    <s v="Master"/>
    <s v="Average"/>
    <n v="5"/>
    <s v="No"/>
    <x v="214"/>
  </r>
  <r>
    <s v="S1588"/>
    <n v="20"/>
    <s v="Other"/>
    <n v="3.8"/>
    <x v="26"/>
    <x v="37"/>
    <s v="No"/>
    <n v="76.400000000000006"/>
    <n v="7.8"/>
    <s v="Fair"/>
    <n v="1"/>
    <s v="High School"/>
    <s v="Average"/>
    <n v="2"/>
    <s v="No"/>
    <x v="213"/>
  </r>
  <r>
    <s v="S1589"/>
    <n v="21"/>
    <s v="Male"/>
    <n v="5"/>
    <x v="17"/>
    <x v="14"/>
    <s v="No"/>
    <n v="78.900000000000006"/>
    <n v="6.8"/>
    <s v="Poor"/>
    <n v="6"/>
    <s v="Bachelor"/>
    <s v="Good"/>
    <n v="1"/>
    <s v="No"/>
    <x v="122"/>
  </r>
  <r>
    <s v="S1590"/>
    <n v="17"/>
    <s v="Female"/>
    <n v="0"/>
    <x v="42"/>
    <x v="15"/>
    <s v="No"/>
    <n v="96.2"/>
    <n v="6.1"/>
    <s v="Poor"/>
    <n v="6"/>
    <s v="Bachelor"/>
    <s v="Average"/>
    <n v="7"/>
    <s v="No"/>
    <x v="359"/>
  </r>
  <r>
    <s v="S1591"/>
    <n v="24"/>
    <s v="Female"/>
    <n v="4.5"/>
    <x v="4"/>
    <x v="36"/>
    <s v="No"/>
    <n v="85.1"/>
    <n v="6.5"/>
    <s v="Fair"/>
    <n v="4"/>
    <s v="High School"/>
    <s v="Good"/>
    <n v="1"/>
    <s v="No"/>
    <x v="360"/>
  </r>
  <r>
    <s v="S1592"/>
    <n v="21"/>
    <s v="Female"/>
    <n v="2.5"/>
    <x v="32"/>
    <x v="26"/>
    <s v="Yes"/>
    <n v="83.2"/>
    <n v="6.5"/>
    <s v="Fair"/>
    <n v="5"/>
    <s v="Master"/>
    <s v="Average"/>
    <n v="3"/>
    <s v="No"/>
    <x v="226"/>
  </r>
  <r>
    <s v="S1593"/>
    <n v="20"/>
    <s v="Female"/>
    <n v="0.8"/>
    <x v="17"/>
    <x v="2"/>
    <s v="Yes"/>
    <n v="83.9"/>
    <n v="5.5"/>
    <s v="Poor"/>
    <n v="3"/>
    <s v="Bachelor"/>
    <s v="Good"/>
    <n v="6"/>
    <s v="No"/>
    <x v="361"/>
  </r>
  <r>
    <s v="S1594"/>
    <n v="20"/>
    <s v="Male"/>
    <n v="4.3"/>
    <x v="10"/>
    <x v="3"/>
    <s v="Yes"/>
    <n v="97.9"/>
    <n v="7.2"/>
    <s v="Good"/>
    <n v="3"/>
    <s v="High School"/>
    <s v="Average"/>
    <n v="6"/>
    <s v="No"/>
    <x v="108"/>
  </r>
  <r>
    <s v="S1595"/>
    <n v="20"/>
    <s v="Male"/>
    <n v="5.6"/>
    <x v="22"/>
    <x v="5"/>
    <s v="No"/>
    <n v="77.5"/>
    <n v="7.1"/>
    <s v="Fair"/>
    <n v="4"/>
    <s v="Bachelor"/>
    <s v="Average"/>
    <n v="7"/>
    <s v="No"/>
    <x v="1"/>
  </r>
  <r>
    <s v="S1596"/>
    <n v="21"/>
    <s v="Male"/>
    <n v="3.3"/>
    <x v="12"/>
    <x v="39"/>
    <s v="No"/>
    <n v="98.2"/>
    <n v="8.3000000000000007"/>
    <s v="Fair"/>
    <n v="3"/>
    <s v="Bachelor"/>
    <s v="Poor"/>
    <n v="1"/>
    <s v="No"/>
    <x v="362"/>
  </r>
  <r>
    <s v="S1597"/>
    <n v="23"/>
    <s v="Male"/>
    <n v="4.9000000000000004"/>
    <x v="49"/>
    <x v="45"/>
    <s v="No"/>
    <n v="87.1"/>
    <n v="8"/>
    <s v="Fair"/>
    <n v="5"/>
    <s v="Bachelor"/>
    <s v="Poor"/>
    <n v="7"/>
    <s v="No"/>
    <x v="221"/>
  </r>
  <r>
    <s v="S1598"/>
    <n v="20"/>
    <s v="Female"/>
    <n v="5.9"/>
    <x v="41"/>
    <x v="30"/>
    <s v="Yes"/>
    <n v="83.4"/>
    <n v="5.7"/>
    <s v="Poor"/>
    <n v="2"/>
    <s v="Master"/>
    <s v="Average"/>
    <n v="2"/>
    <s v="Yes"/>
    <x v="363"/>
  </r>
  <r>
    <s v="S1599"/>
    <n v="22"/>
    <s v="Male"/>
    <n v="5.5"/>
    <x v="23"/>
    <x v="31"/>
    <s v="No"/>
    <n v="100"/>
    <n v="7.5"/>
    <s v="Fair"/>
    <n v="0"/>
    <s v="High School"/>
    <s v="Poor"/>
    <n v="6"/>
    <s v="No"/>
    <x v="68"/>
  </r>
  <r>
    <s v="S1600"/>
    <n v="21"/>
    <s v="Male"/>
    <n v="6"/>
    <x v="37"/>
    <x v="36"/>
    <s v="No"/>
    <n v="74.400000000000006"/>
    <n v="5.4"/>
    <s v="Fair"/>
    <n v="0"/>
    <s v="High School"/>
    <s v="Average"/>
    <n v="8"/>
    <s v="Yes"/>
    <x v="364"/>
  </r>
  <r>
    <s v="S1601"/>
    <n v="24"/>
    <s v="Other"/>
    <n v="4.5999999999999996"/>
    <x v="6"/>
    <x v="31"/>
    <s v="No"/>
    <n v="81.5"/>
    <n v="7.3"/>
    <s v="Fair"/>
    <n v="0"/>
    <s v="High School"/>
    <s v="Good"/>
    <n v="5"/>
    <s v="Yes"/>
    <x v="365"/>
  </r>
  <r>
    <s v="S1602"/>
    <n v="20"/>
    <s v="Female"/>
    <n v="3.6"/>
    <x v="31"/>
    <x v="19"/>
    <s v="No"/>
    <n v="72.7"/>
    <n v="5.9"/>
    <s v="Poor"/>
    <n v="2"/>
    <s v="None"/>
    <s v="Average"/>
    <n v="10"/>
    <s v="Yes"/>
    <x v="271"/>
  </r>
  <r>
    <s v="S1603"/>
    <n v="22"/>
    <s v="Female"/>
    <n v="1.1000000000000001"/>
    <x v="25"/>
    <x v="12"/>
    <s v="No"/>
    <n v="94.5"/>
    <n v="5.3"/>
    <s v="Fair"/>
    <n v="3"/>
    <s v="None"/>
    <s v="Average"/>
    <n v="3"/>
    <s v="No"/>
    <x v="366"/>
  </r>
  <r>
    <s v="S1604"/>
    <n v="23"/>
    <s v="Other"/>
    <n v="3.1"/>
    <x v="1"/>
    <x v="7"/>
    <s v="No"/>
    <n v="100"/>
    <n v="6.8"/>
    <s v="Poor"/>
    <n v="4"/>
    <s v="Master"/>
    <s v="Good"/>
    <n v="8"/>
    <s v="Yes"/>
    <x v="367"/>
  </r>
  <r>
    <s v="S1605"/>
    <n v="19"/>
    <s v="Male"/>
    <n v="2.2000000000000002"/>
    <x v="46"/>
    <x v="31"/>
    <s v="No"/>
    <n v="100"/>
    <n v="3.3"/>
    <s v="Good"/>
    <n v="6"/>
    <s v="Bachelor"/>
    <s v="Good"/>
    <n v="8"/>
    <s v="No"/>
    <x v="112"/>
  </r>
  <r>
    <s v="S1606"/>
    <n v="23"/>
    <s v="Male"/>
    <n v="6.8"/>
    <x v="16"/>
    <x v="13"/>
    <s v="No"/>
    <n v="97.2"/>
    <n v="4.4000000000000004"/>
    <s v="Good"/>
    <n v="1"/>
    <s v="Bachelor"/>
    <s v="Poor"/>
    <n v="4"/>
    <s v="No"/>
    <x v="247"/>
  </r>
  <r>
    <s v="S1607"/>
    <n v="24"/>
    <s v="Female"/>
    <n v="3.2"/>
    <x v="26"/>
    <x v="26"/>
    <s v="No"/>
    <n v="83"/>
    <n v="6.3"/>
    <s v="Poor"/>
    <n v="3"/>
    <s v="Bachelor"/>
    <s v="Average"/>
    <n v="8"/>
    <s v="Yes"/>
    <x v="368"/>
  </r>
  <r>
    <s v="S1608"/>
    <n v="20"/>
    <s v="Female"/>
    <n v="3.7"/>
    <x v="32"/>
    <x v="10"/>
    <s v="No"/>
    <n v="81.3"/>
    <n v="6.6"/>
    <s v="Fair"/>
    <n v="2"/>
    <s v="Bachelor"/>
    <s v="Good"/>
    <n v="5"/>
    <s v="Yes"/>
    <x v="369"/>
  </r>
  <r>
    <s v="S1609"/>
    <n v="24"/>
    <s v="Male"/>
    <n v="4.3"/>
    <x v="17"/>
    <x v="15"/>
    <s v="No"/>
    <n v="68.3"/>
    <n v="6.1"/>
    <s v="Poor"/>
    <n v="5"/>
    <s v="High School"/>
    <s v="Poor"/>
    <n v="5"/>
    <s v="No"/>
    <x v="370"/>
  </r>
  <r>
    <s v="S1610"/>
    <n v="21"/>
    <s v="Female"/>
    <n v="3.6"/>
    <x v="17"/>
    <x v="16"/>
    <s v="No"/>
    <n v="100"/>
    <n v="4.5999999999999996"/>
    <s v="Fair"/>
    <n v="2"/>
    <s v="Master"/>
    <s v="Good"/>
    <n v="3"/>
    <s v="No"/>
    <x v="58"/>
  </r>
  <r>
    <s v="S1611"/>
    <n v="18"/>
    <s v="Male"/>
    <n v="6"/>
    <x v="49"/>
    <x v="2"/>
    <s v="No"/>
    <n v="89.7"/>
    <n v="5.5"/>
    <s v="Fair"/>
    <n v="6"/>
    <s v="High School"/>
    <s v="Poor"/>
    <n v="7"/>
    <s v="No"/>
    <x v="1"/>
  </r>
  <r>
    <s v="S1612"/>
    <n v="20"/>
    <s v="Male"/>
    <n v="2.6"/>
    <x v="17"/>
    <x v="19"/>
    <s v="No"/>
    <n v="80.099999999999994"/>
    <n v="7"/>
    <s v="Fair"/>
    <n v="0"/>
    <s v="Master"/>
    <s v="Good"/>
    <n v="9"/>
    <s v="No"/>
    <x v="143"/>
  </r>
  <r>
    <s v="S1613"/>
    <n v="18"/>
    <s v="Female"/>
    <n v="3.8"/>
    <x v="14"/>
    <x v="3"/>
    <s v="No"/>
    <n v="98.3"/>
    <n v="7.2"/>
    <s v="Fair"/>
    <n v="3"/>
    <s v="Bachelor"/>
    <s v="Average"/>
    <n v="9"/>
    <s v="No"/>
    <x v="149"/>
  </r>
  <r>
    <s v="S1614"/>
    <n v="22"/>
    <s v="Female"/>
    <n v="2.4"/>
    <x v="32"/>
    <x v="5"/>
    <s v="No"/>
    <n v="75.3"/>
    <n v="6.5"/>
    <s v="Good"/>
    <n v="6"/>
    <s v="High School"/>
    <s v="Good"/>
    <n v="1"/>
    <s v="No"/>
    <x v="371"/>
  </r>
  <r>
    <s v="S1615"/>
    <n v="19"/>
    <s v="Female"/>
    <n v="1.5"/>
    <x v="8"/>
    <x v="1"/>
    <s v="No"/>
    <n v="89.1"/>
    <n v="7.9"/>
    <s v="Fair"/>
    <n v="0"/>
    <s v="Bachelor"/>
    <s v="Average"/>
    <n v="1"/>
    <s v="No"/>
    <x v="20"/>
  </r>
  <r>
    <s v="S1616"/>
    <n v="17"/>
    <s v="Male"/>
    <n v="2.6"/>
    <x v="8"/>
    <x v="5"/>
    <s v="No"/>
    <n v="83.3"/>
    <n v="7"/>
    <s v="Fair"/>
    <n v="1"/>
    <s v="Bachelor"/>
    <s v="Good"/>
    <n v="10"/>
    <s v="No"/>
    <x v="349"/>
  </r>
  <r>
    <s v="S1617"/>
    <n v="24"/>
    <s v="Female"/>
    <n v="3.4"/>
    <x v="8"/>
    <x v="11"/>
    <s v="No"/>
    <n v="91.4"/>
    <n v="5.6"/>
    <s v="Fair"/>
    <n v="5"/>
    <s v="High School"/>
    <s v="Poor"/>
    <n v="5"/>
    <s v="No"/>
    <x v="372"/>
  </r>
  <r>
    <s v="S1618"/>
    <n v="23"/>
    <s v="Male"/>
    <n v="2.9"/>
    <x v="10"/>
    <x v="5"/>
    <s v="No"/>
    <n v="84.4"/>
    <n v="6.2"/>
    <s v="Good"/>
    <n v="0"/>
    <s v="Bachelor"/>
    <s v="Average"/>
    <n v="1"/>
    <s v="Yes"/>
    <x v="373"/>
  </r>
  <r>
    <s v="S1619"/>
    <n v="19"/>
    <s v="Male"/>
    <n v="2.5"/>
    <x v="2"/>
    <x v="8"/>
    <s v="No"/>
    <n v="70.5"/>
    <n v="4.8"/>
    <s v="Good"/>
    <n v="1"/>
    <s v="High School"/>
    <s v="Good"/>
    <n v="4"/>
    <s v="No"/>
    <x v="154"/>
  </r>
  <r>
    <s v="S1620"/>
    <n v="20"/>
    <s v="Female"/>
    <n v="1.4"/>
    <x v="46"/>
    <x v="35"/>
    <s v="No"/>
    <n v="85.8"/>
    <n v="6.4"/>
    <s v="Fair"/>
    <n v="2"/>
    <s v="None"/>
    <s v="Average"/>
    <n v="1"/>
    <s v="No"/>
    <x v="374"/>
  </r>
  <r>
    <s v="S1621"/>
    <n v="18"/>
    <s v="Female"/>
    <n v="3.4"/>
    <x v="25"/>
    <x v="6"/>
    <s v="No"/>
    <n v="95.5"/>
    <n v="7.8"/>
    <s v="Good"/>
    <n v="0"/>
    <s v="Master"/>
    <s v="Good"/>
    <n v="2"/>
    <s v="No"/>
    <x v="30"/>
  </r>
  <r>
    <s v="S1622"/>
    <n v="23"/>
    <s v="Female"/>
    <n v="1.2"/>
    <x v="41"/>
    <x v="13"/>
    <s v="No"/>
    <n v="84.7"/>
    <n v="7.3"/>
    <s v="Fair"/>
    <n v="0"/>
    <s v="Bachelor"/>
    <s v="Average"/>
    <n v="2"/>
    <s v="Yes"/>
    <x v="375"/>
  </r>
  <r>
    <s v="S1623"/>
    <n v="18"/>
    <s v="Female"/>
    <n v="4.5999999999999996"/>
    <x v="0"/>
    <x v="4"/>
    <s v="No"/>
    <n v="92.8"/>
    <n v="8.1999999999999993"/>
    <s v="Good"/>
    <n v="4"/>
    <s v="Master"/>
    <s v="Good"/>
    <n v="4"/>
    <s v="No"/>
    <x v="376"/>
  </r>
  <r>
    <s v="S1624"/>
    <n v="21"/>
    <s v="Female"/>
    <n v="3.6"/>
    <x v="32"/>
    <x v="1"/>
    <s v="No"/>
    <n v="74.5"/>
    <n v="6.1"/>
    <s v="Good"/>
    <n v="5"/>
    <s v="Bachelor"/>
    <s v="Average"/>
    <n v="8"/>
    <s v="Yes"/>
    <x v="311"/>
  </r>
  <r>
    <s v="S1625"/>
    <n v="18"/>
    <s v="Female"/>
    <n v="1.3"/>
    <x v="11"/>
    <x v="15"/>
    <s v="No"/>
    <n v="84.7"/>
    <n v="8.1"/>
    <s v="Poor"/>
    <n v="5"/>
    <s v="High School"/>
    <s v="Good"/>
    <n v="2"/>
    <s v="Yes"/>
    <x v="219"/>
  </r>
  <r>
    <s v="S1626"/>
    <n v="21"/>
    <s v="Male"/>
    <n v="3"/>
    <x v="49"/>
    <x v="30"/>
    <s v="No"/>
    <n v="78.8"/>
    <n v="6.3"/>
    <s v="Good"/>
    <n v="6"/>
    <s v="Bachelor"/>
    <s v="Good"/>
    <n v="9"/>
    <s v="Yes"/>
    <x v="14"/>
  </r>
  <r>
    <s v="S1627"/>
    <n v="22"/>
    <s v="Male"/>
    <n v="2.4"/>
    <x v="24"/>
    <x v="9"/>
    <s v="No"/>
    <n v="92.5"/>
    <n v="8.3000000000000007"/>
    <s v="Fair"/>
    <n v="2"/>
    <s v="Bachelor"/>
    <s v="Average"/>
    <n v="9"/>
    <s v="No"/>
    <x v="377"/>
  </r>
  <r>
    <s v="S1628"/>
    <n v="23"/>
    <s v="Male"/>
    <n v="4"/>
    <x v="22"/>
    <x v="7"/>
    <s v="No"/>
    <n v="85.3"/>
    <n v="6.5"/>
    <s v="Fair"/>
    <n v="4"/>
    <s v="Master"/>
    <s v="Good"/>
    <n v="2"/>
    <s v="Yes"/>
    <x v="30"/>
  </r>
  <r>
    <s v="S1629"/>
    <n v="23"/>
    <s v="Male"/>
    <n v="5.5"/>
    <x v="12"/>
    <x v="26"/>
    <s v="Yes"/>
    <n v="91.9"/>
    <n v="7.3"/>
    <s v="Fair"/>
    <n v="6"/>
    <s v="High School"/>
    <s v="Good"/>
    <n v="1"/>
    <s v="No"/>
    <x v="378"/>
  </r>
  <r>
    <s v="S1630"/>
    <n v="17"/>
    <s v="Female"/>
    <n v="0.7"/>
    <x v="23"/>
    <x v="17"/>
    <s v="No"/>
    <n v="95.9"/>
    <n v="8.3000000000000007"/>
    <s v="Good"/>
    <n v="1"/>
    <s v="Master"/>
    <s v="Average"/>
    <n v="10"/>
    <s v="Yes"/>
    <x v="243"/>
  </r>
  <r>
    <s v="S1631"/>
    <n v="20"/>
    <s v="Female"/>
    <n v="3.7"/>
    <x v="34"/>
    <x v="2"/>
    <s v="No"/>
    <n v="91.9"/>
    <n v="6.3"/>
    <s v="Fair"/>
    <n v="6"/>
    <s v="Master"/>
    <s v="Good"/>
    <n v="10"/>
    <s v="No"/>
    <x v="84"/>
  </r>
  <r>
    <s v="S1632"/>
    <n v="21"/>
    <s v="Male"/>
    <n v="3.3"/>
    <x v="22"/>
    <x v="30"/>
    <s v="No"/>
    <n v="87.7"/>
    <n v="6.8"/>
    <s v="Poor"/>
    <n v="1"/>
    <s v="Bachelor"/>
    <s v="Poor"/>
    <n v="9"/>
    <s v="Yes"/>
    <x v="122"/>
  </r>
  <r>
    <s v="S1633"/>
    <n v="17"/>
    <s v="Male"/>
    <n v="4.5"/>
    <x v="29"/>
    <x v="38"/>
    <s v="No"/>
    <n v="75"/>
    <n v="8"/>
    <s v="Good"/>
    <n v="2"/>
    <s v="Master"/>
    <s v="Good"/>
    <n v="2"/>
    <s v="Yes"/>
    <x v="379"/>
  </r>
  <r>
    <s v="S1634"/>
    <n v="18"/>
    <s v="Female"/>
    <n v="3.8"/>
    <x v="16"/>
    <x v="31"/>
    <s v="No"/>
    <n v="85"/>
    <n v="6.3"/>
    <s v="Poor"/>
    <n v="5"/>
    <s v="High School"/>
    <s v="Average"/>
    <n v="8"/>
    <s v="No"/>
    <x v="133"/>
  </r>
  <r>
    <s v="S1635"/>
    <n v="18"/>
    <s v="Male"/>
    <n v="2.4"/>
    <x v="6"/>
    <x v="6"/>
    <s v="No"/>
    <n v="79.7"/>
    <n v="4.9000000000000004"/>
    <s v="Poor"/>
    <n v="1"/>
    <s v="Master"/>
    <s v="Poor"/>
    <n v="3"/>
    <s v="No"/>
    <x v="380"/>
  </r>
  <r>
    <s v="S1636"/>
    <n v="17"/>
    <s v="Female"/>
    <n v="3"/>
    <x v="23"/>
    <x v="35"/>
    <s v="No"/>
    <n v="81.599999999999994"/>
    <n v="9.1"/>
    <s v="Fair"/>
    <n v="2"/>
    <s v="Bachelor"/>
    <s v="Average"/>
    <n v="1"/>
    <s v="Yes"/>
    <x v="194"/>
  </r>
  <r>
    <s v="S1637"/>
    <n v="23"/>
    <s v="Female"/>
    <n v="2.2999999999999998"/>
    <x v="40"/>
    <x v="7"/>
    <s v="No"/>
    <n v="81.3"/>
    <n v="5.9"/>
    <s v="Fair"/>
    <n v="6"/>
    <s v="None"/>
    <s v="Good"/>
    <n v="1"/>
    <s v="Yes"/>
    <x v="346"/>
  </r>
  <r>
    <s v="S1638"/>
    <n v="18"/>
    <s v="Female"/>
    <n v="5.0999999999999996"/>
    <x v="11"/>
    <x v="13"/>
    <s v="Yes"/>
    <n v="75.2"/>
    <n v="6.7"/>
    <s v="Fair"/>
    <n v="1"/>
    <s v="Master"/>
    <s v="Good"/>
    <n v="10"/>
    <s v="Yes"/>
    <x v="381"/>
  </r>
  <r>
    <s v="S1639"/>
    <n v="24"/>
    <s v="Female"/>
    <n v="3.5"/>
    <x v="30"/>
    <x v="13"/>
    <s v="No"/>
    <n v="65.400000000000006"/>
    <n v="7.9"/>
    <s v="Poor"/>
    <n v="3"/>
    <s v="High School"/>
    <s v="Good"/>
    <n v="2"/>
    <s v="No"/>
    <x v="180"/>
  </r>
  <r>
    <s v="S1640"/>
    <n v="22"/>
    <s v="Female"/>
    <n v="6.4"/>
    <x v="12"/>
    <x v="43"/>
    <s v="Yes"/>
    <n v="78.3"/>
    <n v="5.8"/>
    <s v="Good"/>
    <n v="0"/>
    <s v="High School"/>
    <s v="Average"/>
    <n v="7"/>
    <s v="No"/>
    <x v="189"/>
  </r>
  <r>
    <s v="S1641"/>
    <n v="22"/>
    <s v="Male"/>
    <n v="3.4"/>
    <x v="57"/>
    <x v="5"/>
    <s v="No"/>
    <n v="86.9"/>
    <n v="5.3"/>
    <s v="Good"/>
    <n v="6"/>
    <s v="Bachelor"/>
    <s v="Poor"/>
    <n v="6"/>
    <s v="No"/>
    <x v="338"/>
  </r>
  <r>
    <s v="S1642"/>
    <n v="24"/>
    <s v="Female"/>
    <n v="2.4"/>
    <x v="30"/>
    <x v="4"/>
    <s v="No"/>
    <n v="71.5"/>
    <n v="6.8"/>
    <s v="Fair"/>
    <n v="5"/>
    <s v="High School"/>
    <s v="Good"/>
    <n v="2"/>
    <s v="Yes"/>
    <x v="89"/>
  </r>
  <r>
    <s v="S1643"/>
    <n v="17"/>
    <s v="Female"/>
    <n v="1.2"/>
    <x v="5"/>
    <x v="7"/>
    <s v="No"/>
    <n v="85.2"/>
    <n v="4.3"/>
    <s v="Fair"/>
    <n v="6"/>
    <s v="High School"/>
    <s v="Good"/>
    <n v="4"/>
    <s v="No"/>
    <x v="382"/>
  </r>
  <r>
    <s v="S1644"/>
    <n v="24"/>
    <s v="Male"/>
    <n v="0.8"/>
    <x v="10"/>
    <x v="9"/>
    <s v="No"/>
    <n v="100"/>
    <n v="6.2"/>
    <s v="Fair"/>
    <n v="3"/>
    <s v="Bachelor"/>
    <s v="Average"/>
    <n v="2"/>
    <s v="Yes"/>
    <x v="383"/>
  </r>
  <r>
    <s v="S1645"/>
    <n v="21"/>
    <s v="Female"/>
    <n v="1.1000000000000001"/>
    <x v="40"/>
    <x v="17"/>
    <s v="Yes"/>
    <n v="95.2"/>
    <n v="6.8"/>
    <s v="Good"/>
    <n v="2"/>
    <s v="None"/>
    <s v="Average"/>
    <n v="1"/>
    <s v="Yes"/>
    <x v="384"/>
  </r>
  <r>
    <s v="S1646"/>
    <n v="21"/>
    <s v="Female"/>
    <n v="3.9"/>
    <x v="10"/>
    <x v="31"/>
    <s v="No"/>
    <n v="100"/>
    <n v="6.2"/>
    <s v="Poor"/>
    <n v="2"/>
    <s v="High School"/>
    <s v="Average"/>
    <n v="3"/>
    <s v="No"/>
    <x v="270"/>
  </r>
  <r>
    <s v="S1647"/>
    <n v="17"/>
    <s v="Female"/>
    <n v="4.3"/>
    <x v="6"/>
    <x v="5"/>
    <s v="No"/>
    <n v="88.9"/>
    <n v="4.5999999999999996"/>
    <s v="Poor"/>
    <n v="6"/>
    <s v="None"/>
    <s v="Average"/>
    <n v="4"/>
    <s v="No"/>
    <x v="220"/>
  </r>
  <r>
    <s v="S1648"/>
    <n v="24"/>
    <s v="Female"/>
    <n v="1.1000000000000001"/>
    <x v="31"/>
    <x v="10"/>
    <s v="No"/>
    <n v="96.7"/>
    <n v="8.4"/>
    <s v="Good"/>
    <n v="3"/>
    <s v="High School"/>
    <s v="Good"/>
    <n v="10"/>
    <s v="Yes"/>
    <x v="385"/>
  </r>
  <r>
    <s v="S1649"/>
    <n v="21"/>
    <s v="Female"/>
    <n v="4.8"/>
    <x v="34"/>
    <x v="12"/>
    <s v="No"/>
    <n v="77.8"/>
    <n v="6.6"/>
    <s v="Fair"/>
    <n v="6"/>
    <s v="Bachelor"/>
    <s v="Average"/>
    <n v="5"/>
    <s v="No"/>
    <x v="108"/>
  </r>
  <r>
    <s v="S1650"/>
    <n v="23"/>
    <s v="Female"/>
    <n v="2.8"/>
    <x v="10"/>
    <x v="13"/>
    <s v="No"/>
    <n v="78.599999999999994"/>
    <n v="8.1999999999999993"/>
    <s v="Fair"/>
    <n v="0"/>
    <s v="Bachelor"/>
    <s v="Good"/>
    <n v="5"/>
    <s v="No"/>
    <x v="213"/>
  </r>
  <r>
    <s v="S1651"/>
    <n v="24"/>
    <s v="Female"/>
    <n v="3.7"/>
    <x v="25"/>
    <x v="1"/>
    <s v="Yes"/>
    <n v="57.6"/>
    <n v="6.2"/>
    <s v="Good"/>
    <n v="0"/>
    <s v="Master"/>
    <s v="Average"/>
    <n v="7"/>
    <s v="No"/>
    <x v="26"/>
  </r>
  <r>
    <s v="S1652"/>
    <n v="23"/>
    <s v="Female"/>
    <n v="5.9"/>
    <x v="42"/>
    <x v="19"/>
    <s v="No"/>
    <n v="96.9"/>
    <n v="5.4"/>
    <s v="Good"/>
    <n v="4"/>
    <s v="Bachelor"/>
    <s v="Average"/>
    <n v="10"/>
    <s v="No"/>
    <x v="1"/>
  </r>
  <r>
    <s v="S1653"/>
    <n v="21"/>
    <s v="Female"/>
    <n v="4.8"/>
    <x v="11"/>
    <x v="39"/>
    <s v="No"/>
    <n v="100"/>
    <n v="6.8"/>
    <s v="Fair"/>
    <n v="1"/>
    <s v="High School"/>
    <s v="Good"/>
    <n v="8"/>
    <s v="No"/>
    <x v="378"/>
  </r>
  <r>
    <s v="S1654"/>
    <n v="22"/>
    <s v="Female"/>
    <n v="3.1"/>
    <x v="27"/>
    <x v="11"/>
    <s v="No"/>
    <n v="79.5"/>
    <n v="6.2"/>
    <s v="Good"/>
    <n v="4"/>
    <s v="Master"/>
    <s v="Good"/>
    <n v="9"/>
    <s v="No"/>
    <x v="181"/>
  </r>
  <r>
    <s v="S1655"/>
    <n v="21"/>
    <s v="Female"/>
    <n v="2.2000000000000002"/>
    <x v="46"/>
    <x v="5"/>
    <s v="No"/>
    <n v="82.5"/>
    <n v="5.0999999999999996"/>
    <s v="Poor"/>
    <n v="0"/>
    <s v="Bachelor"/>
    <s v="Average"/>
    <n v="7"/>
    <s v="No"/>
    <x v="70"/>
  </r>
  <r>
    <s v="S1656"/>
    <n v="23"/>
    <s v="Male"/>
    <n v="0.3"/>
    <x v="2"/>
    <x v="6"/>
    <s v="Yes"/>
    <n v="77.5"/>
    <n v="8.3000000000000007"/>
    <s v="Good"/>
    <n v="3"/>
    <s v="Bachelor"/>
    <s v="Good"/>
    <n v="5"/>
    <s v="No"/>
    <x v="386"/>
  </r>
  <r>
    <s v="S1657"/>
    <n v="19"/>
    <s v="Female"/>
    <n v="2.4"/>
    <x v="30"/>
    <x v="8"/>
    <s v="No"/>
    <n v="88.8"/>
    <n v="5.8"/>
    <s v="Fair"/>
    <n v="1"/>
    <s v="Bachelor"/>
    <s v="Average"/>
    <n v="9"/>
    <s v="Yes"/>
    <x v="147"/>
  </r>
  <r>
    <s v="S1658"/>
    <n v="20"/>
    <s v="Female"/>
    <n v="3.2"/>
    <x v="26"/>
    <x v="6"/>
    <s v="Yes"/>
    <n v="96.2"/>
    <n v="4.3"/>
    <s v="Good"/>
    <n v="3"/>
    <s v="Master"/>
    <s v="Good"/>
    <n v="8"/>
    <s v="No"/>
    <x v="387"/>
  </r>
  <r>
    <s v="S1659"/>
    <n v="18"/>
    <s v="Male"/>
    <n v="2"/>
    <x v="51"/>
    <x v="4"/>
    <s v="No"/>
    <n v="67.599999999999994"/>
    <n v="8.1"/>
    <s v="Good"/>
    <n v="4"/>
    <s v="Bachelor"/>
    <s v="Average"/>
    <n v="10"/>
    <s v="Yes"/>
    <x v="210"/>
  </r>
  <r>
    <s v="S1660"/>
    <n v="24"/>
    <s v="Female"/>
    <n v="3.3"/>
    <x v="8"/>
    <x v="6"/>
    <s v="No"/>
    <n v="89.1"/>
    <n v="5.9"/>
    <s v="Good"/>
    <n v="2"/>
    <s v="High School"/>
    <s v="Good"/>
    <n v="9"/>
    <s v="Yes"/>
    <x v="388"/>
  </r>
  <r>
    <s v="S1661"/>
    <n v="19"/>
    <s v="Male"/>
    <n v="3.6"/>
    <x v="46"/>
    <x v="30"/>
    <s v="No"/>
    <n v="82.2"/>
    <n v="5.8"/>
    <s v="Good"/>
    <n v="3"/>
    <s v="Bachelor"/>
    <s v="Poor"/>
    <n v="10"/>
    <s v="No"/>
    <x v="330"/>
  </r>
  <r>
    <s v="S1662"/>
    <n v="21"/>
    <s v="Male"/>
    <n v="3.2"/>
    <x v="10"/>
    <x v="31"/>
    <s v="No"/>
    <n v="86.1"/>
    <n v="4.4000000000000004"/>
    <s v="Fair"/>
    <n v="4"/>
    <s v="None"/>
    <s v="Average"/>
    <n v="8"/>
    <s v="Yes"/>
    <x v="389"/>
  </r>
  <r>
    <s v="S1663"/>
    <n v="22"/>
    <s v="Female"/>
    <n v="2.5"/>
    <x v="21"/>
    <x v="7"/>
    <s v="No"/>
    <n v="89.6"/>
    <n v="8.6"/>
    <s v="Fair"/>
    <n v="4"/>
    <s v="High School"/>
    <s v="Good"/>
    <n v="6"/>
    <s v="No"/>
    <x v="390"/>
  </r>
  <r>
    <s v="S1664"/>
    <n v="17"/>
    <s v="Male"/>
    <n v="3.8"/>
    <x v="10"/>
    <x v="0"/>
    <s v="No"/>
    <n v="83.1"/>
    <n v="5"/>
    <s v="Fair"/>
    <n v="4"/>
    <s v="High School"/>
    <s v="Good"/>
    <n v="4"/>
    <s v="No"/>
    <x v="391"/>
  </r>
  <r>
    <s v="S1665"/>
    <n v="21"/>
    <s v="Female"/>
    <n v="4.2"/>
    <x v="47"/>
    <x v="27"/>
    <s v="No"/>
    <n v="84"/>
    <n v="6.6"/>
    <s v="Good"/>
    <n v="2"/>
    <s v="High School"/>
    <s v="Average"/>
    <n v="9"/>
    <s v="No"/>
    <x v="392"/>
  </r>
  <r>
    <s v="S1666"/>
    <n v="22"/>
    <s v="Female"/>
    <n v="1.9"/>
    <x v="39"/>
    <x v="4"/>
    <s v="Yes"/>
    <n v="82.9"/>
    <n v="7.6"/>
    <s v="Good"/>
    <n v="2"/>
    <s v="None"/>
    <s v="Average"/>
    <n v="9"/>
    <s v="Yes"/>
    <x v="89"/>
  </r>
  <r>
    <s v="S1667"/>
    <n v="20"/>
    <s v="Female"/>
    <n v="5.6"/>
    <x v="10"/>
    <x v="1"/>
    <s v="No"/>
    <n v="94.7"/>
    <n v="7"/>
    <s v="Fair"/>
    <n v="6"/>
    <s v="High School"/>
    <s v="Average"/>
    <n v="10"/>
    <s v="Yes"/>
    <x v="1"/>
  </r>
  <r>
    <s v="S1668"/>
    <n v="21"/>
    <s v="Male"/>
    <n v="3.4"/>
    <x v="31"/>
    <x v="27"/>
    <s v="No"/>
    <n v="89.2"/>
    <n v="6.4"/>
    <s v="Good"/>
    <n v="2"/>
    <s v="Bachelor"/>
    <s v="Good"/>
    <n v="10"/>
    <s v="No"/>
    <x v="393"/>
  </r>
  <r>
    <s v="S1669"/>
    <n v="23"/>
    <s v="Male"/>
    <n v="3.5"/>
    <x v="11"/>
    <x v="1"/>
    <s v="No"/>
    <n v="87.2"/>
    <n v="4.5"/>
    <s v="Good"/>
    <n v="1"/>
    <s v="Bachelor"/>
    <s v="Good"/>
    <n v="9"/>
    <s v="No"/>
    <x v="22"/>
  </r>
  <r>
    <s v="S1670"/>
    <n v="17"/>
    <s v="Female"/>
    <n v="4.5999999999999996"/>
    <x v="48"/>
    <x v="35"/>
    <s v="No"/>
    <n v="72.3"/>
    <n v="5.5"/>
    <s v="Good"/>
    <n v="2"/>
    <s v="Master"/>
    <s v="Good"/>
    <n v="10"/>
    <s v="Yes"/>
    <x v="394"/>
  </r>
  <r>
    <s v="S1671"/>
    <n v="22"/>
    <s v="Other"/>
    <n v="3.8"/>
    <x v="29"/>
    <x v="15"/>
    <s v="No"/>
    <n v="81.2"/>
    <n v="6.7"/>
    <s v="Good"/>
    <n v="2"/>
    <s v="High School"/>
    <s v="Average"/>
    <n v="3"/>
    <s v="Yes"/>
    <x v="256"/>
  </r>
  <r>
    <s v="S1672"/>
    <n v="22"/>
    <s v="Female"/>
    <n v="4.9000000000000004"/>
    <x v="4"/>
    <x v="16"/>
    <s v="No"/>
    <n v="94"/>
    <n v="5.6"/>
    <s v="Fair"/>
    <n v="2"/>
    <s v="Bachelor"/>
    <s v="Good"/>
    <n v="3"/>
    <s v="No"/>
    <x v="155"/>
  </r>
  <r>
    <s v="S1673"/>
    <n v="22"/>
    <s v="Male"/>
    <n v="3.9"/>
    <x v="8"/>
    <x v="14"/>
    <s v="No"/>
    <n v="85.4"/>
    <n v="6.7"/>
    <s v="Poor"/>
    <n v="3"/>
    <s v="Master"/>
    <s v="Average"/>
    <n v="6"/>
    <s v="Yes"/>
    <x v="262"/>
  </r>
  <r>
    <s v="S1674"/>
    <n v="20"/>
    <s v="Female"/>
    <n v="2.6"/>
    <x v="8"/>
    <x v="13"/>
    <s v="No"/>
    <n v="91.6"/>
    <n v="7.3"/>
    <s v="Poor"/>
    <n v="2"/>
    <s v="High School"/>
    <s v="Poor"/>
    <n v="6"/>
    <s v="No"/>
    <x v="272"/>
  </r>
  <r>
    <s v="S1675"/>
    <n v="21"/>
    <s v="Female"/>
    <n v="4"/>
    <x v="11"/>
    <x v="6"/>
    <s v="No"/>
    <n v="100"/>
    <n v="7.7"/>
    <s v="Fair"/>
    <n v="1"/>
    <s v="Bachelor"/>
    <s v="Good"/>
    <n v="6"/>
    <s v="No"/>
    <x v="395"/>
  </r>
  <r>
    <s v="S1676"/>
    <n v="20"/>
    <s v="Female"/>
    <n v="1.8"/>
    <x v="56"/>
    <x v="26"/>
    <s v="No"/>
    <n v="95.4"/>
    <n v="5"/>
    <s v="Good"/>
    <n v="4"/>
    <s v="Bachelor"/>
    <s v="Good"/>
    <n v="5"/>
    <s v="No"/>
    <x v="396"/>
  </r>
  <r>
    <s v="S1677"/>
    <n v="24"/>
    <s v="Male"/>
    <n v="3.7"/>
    <x v="47"/>
    <x v="36"/>
    <s v="No"/>
    <n v="85.9"/>
    <n v="9.1"/>
    <s v="Good"/>
    <n v="3"/>
    <s v="None"/>
    <s v="Good"/>
    <n v="5"/>
    <s v="No"/>
    <x v="151"/>
  </r>
  <r>
    <s v="S1678"/>
    <n v="18"/>
    <s v="Female"/>
    <n v="3.5"/>
    <x v="58"/>
    <x v="13"/>
    <s v="Yes"/>
    <n v="79.900000000000006"/>
    <n v="7.4"/>
    <s v="Good"/>
    <n v="0"/>
    <s v="Master"/>
    <s v="Good"/>
    <n v="2"/>
    <s v="Yes"/>
    <x v="343"/>
  </r>
  <r>
    <s v="S1679"/>
    <n v="18"/>
    <s v="Female"/>
    <n v="3.2"/>
    <x v="17"/>
    <x v="38"/>
    <s v="No"/>
    <n v="59.5"/>
    <n v="6.5"/>
    <s v="Good"/>
    <n v="2"/>
    <s v="Bachelor"/>
    <s v="Good"/>
    <n v="7"/>
    <s v="No"/>
    <x v="123"/>
  </r>
  <r>
    <s v="S1680"/>
    <n v="24"/>
    <s v="Other"/>
    <n v="3.3"/>
    <x v="30"/>
    <x v="0"/>
    <s v="No"/>
    <n v="83.3"/>
    <n v="7.8"/>
    <s v="Poor"/>
    <n v="6"/>
    <s v="None"/>
    <s v="Good"/>
    <n v="4"/>
    <s v="No"/>
    <x v="256"/>
  </r>
  <r>
    <s v="S1681"/>
    <n v="21"/>
    <s v="Male"/>
    <n v="0.7"/>
    <x v="43"/>
    <x v="3"/>
    <s v="No"/>
    <n v="81.7"/>
    <n v="9.3000000000000007"/>
    <s v="Poor"/>
    <n v="6"/>
    <s v="None"/>
    <s v="Average"/>
    <n v="3"/>
    <s v="No"/>
    <x v="204"/>
  </r>
  <r>
    <s v="S1682"/>
    <n v="23"/>
    <s v="Female"/>
    <n v="2.7"/>
    <x v="20"/>
    <x v="16"/>
    <s v="No"/>
    <n v="88.9"/>
    <n v="4.8"/>
    <s v="Poor"/>
    <n v="4"/>
    <s v="None"/>
    <s v="Average"/>
    <n v="8"/>
    <s v="No"/>
    <x v="343"/>
  </r>
  <r>
    <s v="S1683"/>
    <n v="20"/>
    <s v="Female"/>
    <n v="3.6"/>
    <x v="41"/>
    <x v="43"/>
    <s v="Yes"/>
    <n v="83.5"/>
    <n v="6.2"/>
    <s v="Fair"/>
    <n v="4"/>
    <s v="High School"/>
    <s v="Good"/>
    <n v="4"/>
    <s v="No"/>
    <x v="354"/>
  </r>
  <r>
    <s v="S1684"/>
    <n v="17"/>
    <s v="Male"/>
    <n v="3.7"/>
    <x v="1"/>
    <x v="28"/>
    <s v="No"/>
    <n v="81.8"/>
    <n v="3.6"/>
    <s v="Fair"/>
    <n v="3"/>
    <s v="Bachelor"/>
    <s v="Good"/>
    <n v="4"/>
    <s v="Yes"/>
    <x v="268"/>
  </r>
  <r>
    <s v="S1685"/>
    <n v="22"/>
    <s v="Female"/>
    <n v="2"/>
    <x v="0"/>
    <x v="12"/>
    <s v="No"/>
    <n v="67.2"/>
    <n v="6.7"/>
    <s v="Poor"/>
    <n v="6"/>
    <s v="Bachelor"/>
    <s v="Average"/>
    <n v="8"/>
    <s v="No"/>
    <x v="153"/>
  </r>
  <r>
    <s v="S1686"/>
    <n v="22"/>
    <s v="Female"/>
    <n v="5.4"/>
    <x v="34"/>
    <x v="34"/>
    <s v="Yes"/>
    <n v="75.599999999999994"/>
    <n v="6.9"/>
    <s v="Fair"/>
    <n v="0"/>
    <s v="High School"/>
    <s v="Average"/>
    <n v="1"/>
    <s v="No"/>
    <x v="22"/>
  </r>
  <r>
    <s v="S1687"/>
    <n v="21"/>
    <s v="Male"/>
    <n v="2.2000000000000002"/>
    <x v="6"/>
    <x v="2"/>
    <s v="Yes"/>
    <n v="89.8"/>
    <n v="6.5"/>
    <s v="Poor"/>
    <n v="5"/>
    <s v="Master"/>
    <s v="Average"/>
    <n v="9"/>
    <s v="No"/>
    <x v="253"/>
  </r>
  <r>
    <s v="S1688"/>
    <n v="23"/>
    <s v="Male"/>
    <n v="5"/>
    <x v="34"/>
    <x v="35"/>
    <s v="No"/>
    <n v="100"/>
    <n v="5.7"/>
    <s v="Good"/>
    <n v="6"/>
    <s v="High School"/>
    <s v="Poor"/>
    <n v="7"/>
    <s v="No"/>
    <x v="397"/>
  </r>
  <r>
    <s v="S1689"/>
    <n v="18"/>
    <s v="Female"/>
    <n v="4.0999999999999996"/>
    <x v="32"/>
    <x v="14"/>
    <s v="No"/>
    <n v="84"/>
    <n v="4"/>
    <s v="Fair"/>
    <n v="6"/>
    <s v="None"/>
    <s v="Good"/>
    <n v="2"/>
    <s v="No"/>
    <x v="398"/>
  </r>
  <r>
    <s v="S1690"/>
    <n v="18"/>
    <s v="Male"/>
    <n v="2.5"/>
    <x v="34"/>
    <x v="15"/>
    <s v="Yes"/>
    <n v="88.3"/>
    <n v="6.9"/>
    <s v="Fair"/>
    <n v="1"/>
    <s v="High School"/>
    <s v="Average"/>
    <n v="6"/>
    <s v="No"/>
    <x v="357"/>
  </r>
  <r>
    <s v="S1691"/>
    <n v="22"/>
    <s v="Female"/>
    <n v="6.2"/>
    <x v="46"/>
    <x v="1"/>
    <s v="No"/>
    <n v="94.5"/>
    <n v="8.1999999999999993"/>
    <s v="Fair"/>
    <n v="5"/>
    <s v="Bachelor"/>
    <s v="Good"/>
    <n v="8"/>
    <s v="No"/>
    <x v="1"/>
  </r>
  <r>
    <s v="S1692"/>
    <n v="21"/>
    <s v="Male"/>
    <n v="1.7"/>
    <x v="0"/>
    <x v="26"/>
    <s v="No"/>
    <n v="76.900000000000006"/>
    <n v="5.8"/>
    <s v="Good"/>
    <n v="4"/>
    <s v="High School"/>
    <s v="Average"/>
    <n v="5"/>
    <s v="Yes"/>
    <x v="396"/>
  </r>
  <r>
    <s v="S1693"/>
    <n v="20"/>
    <s v="Female"/>
    <n v="4.9000000000000004"/>
    <x v="1"/>
    <x v="18"/>
    <s v="No"/>
    <n v="88.7"/>
    <n v="7"/>
    <s v="Fair"/>
    <n v="5"/>
    <s v="High School"/>
    <s v="Average"/>
    <n v="6"/>
    <s v="No"/>
    <x v="177"/>
  </r>
  <r>
    <s v="S1694"/>
    <n v="18"/>
    <s v="Male"/>
    <n v="5"/>
    <x v="39"/>
    <x v="6"/>
    <s v="No"/>
    <n v="77.599999999999994"/>
    <n v="4.5999999999999996"/>
    <s v="Fair"/>
    <n v="6"/>
    <s v="High School"/>
    <s v="Poor"/>
    <n v="10"/>
    <s v="No"/>
    <x v="399"/>
  </r>
  <r>
    <s v="S1695"/>
    <n v="20"/>
    <s v="Female"/>
    <n v="2.5"/>
    <x v="32"/>
    <x v="35"/>
    <s v="No"/>
    <n v="93.6"/>
    <n v="7"/>
    <s v="Good"/>
    <n v="4"/>
    <s v="Bachelor"/>
    <s v="Good"/>
    <n v="8"/>
    <s v="No"/>
    <x v="355"/>
  </r>
  <r>
    <s v="S1696"/>
    <n v="23"/>
    <s v="Other"/>
    <n v="5.6"/>
    <x v="49"/>
    <x v="43"/>
    <s v="No"/>
    <n v="86.5"/>
    <n v="6"/>
    <s v="Fair"/>
    <n v="5"/>
    <s v="Master"/>
    <s v="Good"/>
    <n v="6"/>
    <s v="No"/>
    <x v="1"/>
  </r>
  <r>
    <s v="S1697"/>
    <n v="18"/>
    <s v="Other"/>
    <n v="3.1"/>
    <x v="8"/>
    <x v="10"/>
    <s v="No"/>
    <n v="88"/>
    <n v="5.6"/>
    <s v="Good"/>
    <n v="4"/>
    <s v="High School"/>
    <s v="Good"/>
    <n v="9"/>
    <s v="No"/>
    <x v="65"/>
  </r>
  <r>
    <s v="S1698"/>
    <n v="18"/>
    <s v="Female"/>
    <n v="3.9"/>
    <x v="3"/>
    <x v="3"/>
    <s v="No"/>
    <n v="77.2"/>
    <n v="5.6"/>
    <s v="Fair"/>
    <n v="4"/>
    <s v="High School"/>
    <s v="Poor"/>
    <n v="9"/>
    <s v="No"/>
    <x v="181"/>
  </r>
  <r>
    <s v="S1699"/>
    <n v="19"/>
    <s v="Male"/>
    <n v="3.9"/>
    <x v="12"/>
    <x v="35"/>
    <s v="No"/>
    <n v="92.1"/>
    <n v="6"/>
    <s v="Fair"/>
    <n v="3"/>
    <s v="Bachelor"/>
    <s v="Average"/>
    <n v="9"/>
    <s v="No"/>
    <x v="78"/>
  </r>
  <r>
    <s v="S1700"/>
    <n v="18"/>
    <s v="Female"/>
    <n v="3.3"/>
    <x v="32"/>
    <x v="2"/>
    <s v="No"/>
    <n v="100"/>
    <n v="7"/>
    <s v="Poor"/>
    <n v="0"/>
    <s v="Bachelor"/>
    <s v="Poor"/>
    <n v="6"/>
    <s v="Yes"/>
    <x v="248"/>
  </r>
  <r>
    <s v="S1701"/>
    <n v="24"/>
    <s v="Male"/>
    <n v="4.7"/>
    <x v="2"/>
    <x v="19"/>
    <s v="No"/>
    <n v="74.900000000000006"/>
    <n v="4.9000000000000004"/>
    <s v="Good"/>
    <n v="4"/>
    <s v="High School"/>
    <s v="Average"/>
    <n v="9"/>
    <s v="Yes"/>
    <x v="400"/>
  </r>
  <r>
    <s v="S1702"/>
    <n v="17"/>
    <s v="Male"/>
    <n v="4.7"/>
    <x v="0"/>
    <x v="31"/>
    <s v="No"/>
    <n v="81.599999999999994"/>
    <n v="6"/>
    <s v="Fair"/>
    <n v="1"/>
    <s v="Master"/>
    <s v="Good"/>
    <n v="3"/>
    <s v="No"/>
    <x v="401"/>
  </r>
  <r>
    <s v="S1703"/>
    <n v="24"/>
    <s v="Male"/>
    <n v="0.9"/>
    <x v="37"/>
    <x v="35"/>
    <s v="Yes"/>
    <n v="87.3"/>
    <n v="6.5"/>
    <s v="Poor"/>
    <n v="6"/>
    <s v="Bachelor"/>
    <s v="Good"/>
    <n v="5"/>
    <s v="No"/>
    <x v="402"/>
  </r>
  <r>
    <s v="S1704"/>
    <n v="21"/>
    <s v="Female"/>
    <n v="5.5"/>
    <x v="26"/>
    <x v="6"/>
    <s v="No"/>
    <n v="92.9"/>
    <n v="5.2"/>
    <s v="Fair"/>
    <n v="6"/>
    <s v="High School"/>
    <s v="Good"/>
    <n v="2"/>
    <s v="Yes"/>
    <x v="389"/>
  </r>
  <r>
    <s v="S1705"/>
    <n v="21"/>
    <s v="Female"/>
    <n v="1"/>
    <x v="11"/>
    <x v="3"/>
    <s v="No"/>
    <n v="79.400000000000006"/>
    <n v="8.6999999999999993"/>
    <s v="Fair"/>
    <n v="1"/>
    <s v="Bachelor"/>
    <s v="Average"/>
    <n v="8"/>
    <s v="Yes"/>
    <x v="43"/>
  </r>
  <r>
    <s v="S1706"/>
    <n v="20"/>
    <s v="Female"/>
    <n v="5"/>
    <x v="6"/>
    <x v="36"/>
    <s v="No"/>
    <n v="56.7"/>
    <n v="5.5"/>
    <s v="Poor"/>
    <n v="2"/>
    <s v="Master"/>
    <s v="Average"/>
    <n v="4"/>
    <s v="No"/>
    <x v="403"/>
  </r>
  <r>
    <s v="S1707"/>
    <n v="24"/>
    <s v="Male"/>
    <n v="5.2"/>
    <x v="29"/>
    <x v="28"/>
    <s v="No"/>
    <n v="98.6"/>
    <n v="5.7"/>
    <s v="Good"/>
    <n v="4"/>
    <s v="Bachelor"/>
    <s v="Average"/>
    <n v="6"/>
    <s v="No"/>
    <x v="281"/>
  </r>
  <r>
    <s v="S1708"/>
    <n v="24"/>
    <s v="Male"/>
    <n v="1.9"/>
    <x v="2"/>
    <x v="7"/>
    <s v="No"/>
    <n v="92.6"/>
    <n v="5.3"/>
    <s v="Good"/>
    <n v="4"/>
    <s v="None"/>
    <s v="Poor"/>
    <n v="6"/>
    <s v="No"/>
    <x v="297"/>
  </r>
  <r>
    <s v="S1709"/>
    <n v="24"/>
    <s v="Other"/>
    <n v="2.9"/>
    <x v="39"/>
    <x v="16"/>
    <s v="No"/>
    <n v="67.599999999999994"/>
    <n v="8.6999999999999993"/>
    <s v="Poor"/>
    <n v="4"/>
    <s v="High School"/>
    <s v="Good"/>
    <n v="5"/>
    <s v="Yes"/>
    <x v="164"/>
  </r>
  <r>
    <s v="S1710"/>
    <n v="23"/>
    <s v="Male"/>
    <n v="1.8"/>
    <x v="25"/>
    <x v="43"/>
    <s v="No"/>
    <n v="78.900000000000006"/>
    <n v="7.2"/>
    <s v="Fair"/>
    <n v="5"/>
    <s v="High School"/>
    <s v="Good"/>
    <n v="1"/>
    <s v="No"/>
    <x v="33"/>
  </r>
  <r>
    <s v="S1711"/>
    <n v="18"/>
    <s v="Male"/>
    <n v="3.2"/>
    <x v="2"/>
    <x v="7"/>
    <s v="No"/>
    <n v="100"/>
    <n v="5.4"/>
    <s v="Good"/>
    <n v="4"/>
    <s v="High School"/>
    <s v="Average"/>
    <n v="7"/>
    <s v="No"/>
    <x v="200"/>
  </r>
  <r>
    <s v="S1712"/>
    <n v="17"/>
    <s v="Male"/>
    <n v="3"/>
    <x v="19"/>
    <x v="18"/>
    <s v="Yes"/>
    <n v="99.5"/>
    <n v="7.8"/>
    <s v="Fair"/>
    <n v="4"/>
    <s v="Bachelor"/>
    <s v="Average"/>
    <n v="10"/>
    <s v="No"/>
    <x v="19"/>
  </r>
  <r>
    <s v="S1713"/>
    <n v="20"/>
    <s v="Female"/>
    <n v="4.7"/>
    <x v="34"/>
    <x v="14"/>
    <s v="Yes"/>
    <n v="94.4"/>
    <n v="6.7"/>
    <s v="Fair"/>
    <n v="1"/>
    <s v="Bachelor"/>
    <s v="Good"/>
    <n v="8"/>
    <s v="No"/>
    <x v="96"/>
  </r>
  <r>
    <s v="S1714"/>
    <n v="24"/>
    <s v="Female"/>
    <n v="5.5"/>
    <x v="16"/>
    <x v="3"/>
    <s v="No"/>
    <n v="83.2"/>
    <n v="6.8"/>
    <s v="Fair"/>
    <n v="0"/>
    <s v="Bachelor"/>
    <s v="Good"/>
    <n v="1"/>
    <s v="Yes"/>
    <x v="315"/>
  </r>
  <r>
    <s v="S1715"/>
    <n v="24"/>
    <s v="Male"/>
    <n v="5.6"/>
    <x v="29"/>
    <x v="27"/>
    <s v="No"/>
    <n v="85.8"/>
    <n v="6.1"/>
    <s v="Good"/>
    <n v="0"/>
    <s v="Master"/>
    <s v="Good"/>
    <n v="10"/>
    <s v="No"/>
    <x v="227"/>
  </r>
  <r>
    <s v="S1716"/>
    <n v="19"/>
    <s v="Male"/>
    <n v="2.7"/>
    <x v="29"/>
    <x v="21"/>
    <s v="No"/>
    <n v="83.7"/>
    <n v="5.6"/>
    <s v="Good"/>
    <n v="2"/>
    <s v="High School"/>
    <s v="Average"/>
    <n v="7"/>
    <s v="Yes"/>
    <x v="37"/>
  </r>
  <r>
    <s v="S1717"/>
    <n v="20"/>
    <s v="Female"/>
    <n v="3.2"/>
    <x v="25"/>
    <x v="30"/>
    <s v="Yes"/>
    <n v="96.3"/>
    <n v="6.9"/>
    <s v="Good"/>
    <n v="1"/>
    <s v="Master"/>
    <s v="Average"/>
    <n v="4"/>
    <s v="Yes"/>
    <x v="101"/>
  </r>
  <r>
    <s v="S1718"/>
    <n v="24"/>
    <s v="Female"/>
    <n v="1"/>
    <x v="30"/>
    <x v="25"/>
    <s v="No"/>
    <n v="76.2"/>
    <n v="5.8"/>
    <s v="Poor"/>
    <n v="4"/>
    <s v="Bachelor"/>
    <s v="Good"/>
    <n v="6"/>
    <s v="No"/>
    <x v="294"/>
  </r>
  <r>
    <s v="S1719"/>
    <n v="20"/>
    <s v="Male"/>
    <n v="2.2999999999999998"/>
    <x v="17"/>
    <x v="35"/>
    <s v="Yes"/>
    <n v="76.900000000000006"/>
    <n v="8.6999999999999993"/>
    <s v="Fair"/>
    <n v="0"/>
    <s v="High School"/>
    <s v="Good"/>
    <n v="9"/>
    <s v="No"/>
    <x v="404"/>
  </r>
  <r>
    <s v="S1720"/>
    <n v="18"/>
    <s v="Female"/>
    <n v="4.9000000000000004"/>
    <x v="19"/>
    <x v="30"/>
    <s v="Yes"/>
    <n v="95.1"/>
    <n v="5"/>
    <s v="Good"/>
    <n v="3"/>
    <s v="Bachelor"/>
    <s v="Average"/>
    <n v="5"/>
    <s v="No"/>
    <x v="239"/>
  </r>
  <r>
    <s v="S1721"/>
    <n v="19"/>
    <s v="Male"/>
    <n v="5.9"/>
    <x v="19"/>
    <x v="7"/>
    <s v="Yes"/>
    <n v="84.6"/>
    <n v="8.3000000000000007"/>
    <s v="Poor"/>
    <n v="3"/>
    <s v="High School"/>
    <s v="Good"/>
    <n v="8"/>
    <s v="No"/>
    <x v="1"/>
  </r>
  <r>
    <s v="S1722"/>
    <n v="20"/>
    <s v="Male"/>
    <n v="1.6"/>
    <x v="34"/>
    <x v="5"/>
    <s v="No"/>
    <n v="98.8"/>
    <n v="6.4"/>
    <s v="Good"/>
    <n v="3"/>
    <s v="Bachelor"/>
    <s v="Good"/>
    <n v="5"/>
    <s v="No"/>
    <x v="212"/>
  </r>
  <r>
    <s v="S1723"/>
    <n v="17"/>
    <s v="Female"/>
    <n v="2.6"/>
    <x v="26"/>
    <x v="9"/>
    <s v="No"/>
    <n v="78.3"/>
    <n v="6.9"/>
    <s v="Good"/>
    <n v="4"/>
    <s v="Bachelor"/>
    <s v="Average"/>
    <n v="2"/>
    <s v="No"/>
    <x v="297"/>
  </r>
  <r>
    <s v="S1724"/>
    <n v="17"/>
    <s v="Male"/>
    <n v="3.5"/>
    <x v="19"/>
    <x v="8"/>
    <s v="No"/>
    <n v="84.5"/>
    <n v="7.5"/>
    <s v="Poor"/>
    <n v="4"/>
    <s v="High School"/>
    <s v="Average"/>
    <n v="4"/>
    <s v="Yes"/>
    <x v="357"/>
  </r>
  <r>
    <s v="S1725"/>
    <n v="21"/>
    <s v="Female"/>
    <n v="3.9"/>
    <x v="32"/>
    <x v="17"/>
    <s v="No"/>
    <n v="75.8"/>
    <n v="5.7"/>
    <s v="Good"/>
    <n v="2"/>
    <s v="Bachelor"/>
    <s v="Average"/>
    <n v="2"/>
    <s v="No"/>
    <x v="360"/>
  </r>
  <r>
    <s v="S1726"/>
    <n v="19"/>
    <s v="Male"/>
    <n v="2.2999999999999998"/>
    <x v="32"/>
    <x v="5"/>
    <s v="Yes"/>
    <n v="85.1"/>
    <n v="7.5"/>
    <s v="Fair"/>
    <n v="6"/>
    <s v="Bachelor"/>
    <s v="Poor"/>
    <n v="7"/>
    <s v="Yes"/>
    <x v="370"/>
  </r>
  <r>
    <s v="S1727"/>
    <n v="19"/>
    <s v="Male"/>
    <n v="4.0999999999999996"/>
    <x v="33"/>
    <x v="35"/>
    <s v="No"/>
    <n v="70.2"/>
    <n v="3.3"/>
    <s v="Good"/>
    <n v="2"/>
    <s v="High School"/>
    <s v="Good"/>
    <n v="7"/>
    <s v="No"/>
    <x v="405"/>
  </r>
  <r>
    <s v="S1728"/>
    <n v="21"/>
    <s v="Other"/>
    <n v="2.8"/>
    <x v="22"/>
    <x v="7"/>
    <s v="No"/>
    <n v="80.099999999999994"/>
    <n v="5.6"/>
    <s v="Fair"/>
    <n v="2"/>
    <s v="None"/>
    <s v="Average"/>
    <n v="3"/>
    <s v="Yes"/>
    <x v="406"/>
  </r>
  <r>
    <s v="S1729"/>
    <n v="20"/>
    <s v="Male"/>
    <n v="3.5"/>
    <x v="26"/>
    <x v="12"/>
    <s v="No"/>
    <n v="70.599999999999994"/>
    <n v="5.4"/>
    <s v="Fair"/>
    <n v="5"/>
    <s v="High School"/>
    <s v="Good"/>
    <n v="7"/>
    <s v="No"/>
    <x v="49"/>
  </r>
  <r>
    <s v="S1730"/>
    <n v="19"/>
    <s v="Female"/>
    <n v="4.3"/>
    <x v="12"/>
    <x v="23"/>
    <s v="Yes"/>
    <n v="91.9"/>
    <n v="5"/>
    <s v="Good"/>
    <n v="3"/>
    <s v="Bachelor"/>
    <s v="Good"/>
    <n v="1"/>
    <s v="No"/>
    <x v="194"/>
  </r>
  <r>
    <s v="S1731"/>
    <n v="17"/>
    <s v="Male"/>
    <n v="3.5"/>
    <x v="19"/>
    <x v="17"/>
    <s v="No"/>
    <n v="92.2"/>
    <n v="6.2"/>
    <s v="Good"/>
    <n v="4"/>
    <s v="Master"/>
    <s v="Poor"/>
    <n v="1"/>
    <s v="No"/>
    <x v="272"/>
  </r>
  <r>
    <s v="S1732"/>
    <n v="17"/>
    <s v="Male"/>
    <n v="2.8"/>
    <x v="28"/>
    <x v="19"/>
    <s v="No"/>
    <n v="67.7"/>
    <n v="7"/>
    <s v="Poor"/>
    <n v="3"/>
    <s v="Master"/>
    <s v="Average"/>
    <n v="9"/>
    <s v="No"/>
    <x v="407"/>
  </r>
  <r>
    <s v="S1733"/>
    <n v="24"/>
    <s v="Male"/>
    <n v="3.3"/>
    <x v="1"/>
    <x v="5"/>
    <s v="No"/>
    <n v="98.3"/>
    <n v="7.3"/>
    <s v="Fair"/>
    <n v="2"/>
    <s v="Bachelor"/>
    <s v="Good"/>
    <n v="6"/>
    <s v="No"/>
    <x v="27"/>
  </r>
  <r>
    <s v="S1734"/>
    <n v="18"/>
    <s v="Female"/>
    <n v="3.4"/>
    <x v="2"/>
    <x v="6"/>
    <s v="No"/>
    <n v="100"/>
    <n v="6.8"/>
    <s v="Poor"/>
    <n v="4"/>
    <s v="Bachelor"/>
    <s v="Good"/>
    <n v="5"/>
    <s v="No"/>
    <x v="50"/>
  </r>
  <r>
    <s v="S1735"/>
    <n v="19"/>
    <s v="Male"/>
    <n v="2.9"/>
    <x v="59"/>
    <x v="16"/>
    <s v="Yes"/>
    <n v="85.5"/>
    <n v="5.7"/>
    <s v="Fair"/>
    <n v="1"/>
    <s v="High School"/>
    <s v="Good"/>
    <n v="6"/>
    <s v="No"/>
    <x v="138"/>
  </r>
  <r>
    <s v="S1736"/>
    <n v="20"/>
    <s v="Female"/>
    <n v="3.1"/>
    <x v="19"/>
    <x v="20"/>
    <s v="No"/>
    <n v="78.599999999999994"/>
    <n v="6.9"/>
    <s v="Fair"/>
    <n v="0"/>
    <s v="Bachelor"/>
    <s v="Average"/>
    <n v="6"/>
    <s v="No"/>
    <x v="367"/>
  </r>
  <r>
    <s v="S1737"/>
    <n v="21"/>
    <s v="Male"/>
    <n v="5.9"/>
    <x v="42"/>
    <x v="23"/>
    <s v="Yes"/>
    <n v="100"/>
    <n v="6.6"/>
    <s v="Fair"/>
    <n v="0"/>
    <s v="High School"/>
    <s v="Average"/>
    <n v="1"/>
    <s v="Yes"/>
    <x v="176"/>
  </r>
  <r>
    <s v="S1738"/>
    <n v="21"/>
    <s v="Other"/>
    <n v="4.3"/>
    <x v="8"/>
    <x v="1"/>
    <s v="No"/>
    <n v="71.8"/>
    <n v="7.6"/>
    <s v="Fair"/>
    <n v="2"/>
    <s v="High School"/>
    <s v="Good"/>
    <n v="5"/>
    <s v="Yes"/>
    <x v="266"/>
  </r>
  <r>
    <s v="S1739"/>
    <n v="20"/>
    <s v="Male"/>
    <n v="3.1"/>
    <x v="1"/>
    <x v="36"/>
    <s v="No"/>
    <n v="85.2"/>
    <n v="7.4"/>
    <s v="Poor"/>
    <n v="6"/>
    <s v="Bachelor"/>
    <s v="Good"/>
    <n v="9"/>
    <s v="Yes"/>
    <x v="408"/>
  </r>
  <r>
    <s v="S1740"/>
    <n v="23"/>
    <s v="Female"/>
    <n v="4.5"/>
    <x v="10"/>
    <x v="15"/>
    <s v="Yes"/>
    <n v="86.8"/>
    <n v="6.5"/>
    <s v="Poor"/>
    <n v="3"/>
    <s v="None"/>
    <s v="Average"/>
    <n v="4"/>
    <s v="Yes"/>
    <x v="345"/>
  </r>
  <r>
    <s v="S1741"/>
    <n v="22"/>
    <s v="Female"/>
    <n v="3"/>
    <x v="22"/>
    <x v="8"/>
    <s v="No"/>
    <n v="98.5"/>
    <n v="5.4"/>
    <s v="Poor"/>
    <n v="1"/>
    <s v="Bachelor"/>
    <s v="Good"/>
    <n v="3"/>
    <s v="No"/>
    <x v="28"/>
  </r>
  <r>
    <s v="S1742"/>
    <n v="18"/>
    <s v="Female"/>
    <n v="5.3"/>
    <x v="34"/>
    <x v="28"/>
    <s v="No"/>
    <n v="88.6"/>
    <n v="5.7"/>
    <s v="Fair"/>
    <n v="4"/>
    <s v="Bachelor"/>
    <s v="Average"/>
    <n v="1"/>
    <s v="Yes"/>
    <x v="41"/>
  </r>
  <r>
    <s v="S1743"/>
    <n v="21"/>
    <s v="Female"/>
    <n v="4.0999999999999996"/>
    <x v="30"/>
    <x v="9"/>
    <s v="Yes"/>
    <n v="80"/>
    <n v="5.8"/>
    <s v="Good"/>
    <n v="6"/>
    <s v="High School"/>
    <s v="Good"/>
    <n v="2"/>
    <s v="Yes"/>
    <x v="393"/>
  </r>
  <r>
    <s v="S1744"/>
    <n v="19"/>
    <s v="Female"/>
    <n v="3.3"/>
    <x v="43"/>
    <x v="28"/>
    <s v="No"/>
    <n v="75.5"/>
    <n v="6.1"/>
    <s v="Poor"/>
    <n v="3"/>
    <s v="High School"/>
    <s v="Good"/>
    <n v="3"/>
    <s v="Yes"/>
    <x v="43"/>
  </r>
  <r>
    <s v="S1745"/>
    <n v="18"/>
    <s v="Female"/>
    <n v="4.2"/>
    <x v="28"/>
    <x v="6"/>
    <s v="No"/>
    <n v="81.599999999999994"/>
    <n v="6.8"/>
    <s v="Good"/>
    <n v="2"/>
    <s v="Master"/>
    <s v="Average"/>
    <n v="4"/>
    <s v="No"/>
    <x v="12"/>
  </r>
  <r>
    <s v="S1746"/>
    <n v="19"/>
    <s v="Male"/>
    <n v="1.1000000000000001"/>
    <x v="22"/>
    <x v="20"/>
    <s v="No"/>
    <n v="74.900000000000006"/>
    <n v="7.4"/>
    <s v="Good"/>
    <n v="3"/>
    <s v="Bachelor"/>
    <s v="Good"/>
    <n v="7"/>
    <s v="No"/>
    <x v="409"/>
  </r>
  <r>
    <s v="S1747"/>
    <n v="23"/>
    <s v="Male"/>
    <n v="1.8"/>
    <x v="41"/>
    <x v="43"/>
    <s v="No"/>
    <n v="85.5"/>
    <n v="6.4"/>
    <s v="Good"/>
    <n v="2"/>
    <s v="High School"/>
    <s v="Average"/>
    <n v="6"/>
    <s v="No"/>
    <x v="410"/>
  </r>
  <r>
    <s v="S1748"/>
    <n v="17"/>
    <s v="Female"/>
    <n v="1.7"/>
    <x v="22"/>
    <x v="17"/>
    <s v="No"/>
    <n v="79.400000000000006"/>
    <n v="6.5"/>
    <s v="Good"/>
    <n v="5"/>
    <s v="High School"/>
    <s v="Average"/>
    <n v="8"/>
    <s v="No"/>
    <x v="411"/>
  </r>
  <r>
    <s v="S1749"/>
    <n v="18"/>
    <s v="Female"/>
    <n v="3.7"/>
    <x v="39"/>
    <x v="3"/>
    <s v="No"/>
    <n v="70.099999999999994"/>
    <n v="6.7"/>
    <s v="Good"/>
    <n v="0"/>
    <s v="Bachelor"/>
    <s v="Poor"/>
    <n v="9"/>
    <s v="Yes"/>
    <x v="354"/>
  </r>
  <r>
    <s v="S1750"/>
    <n v="24"/>
    <s v="Female"/>
    <n v="6.1"/>
    <x v="32"/>
    <x v="14"/>
    <s v="No"/>
    <n v="97.6"/>
    <n v="5.9"/>
    <s v="Poor"/>
    <n v="6"/>
    <s v="Bachelor"/>
    <s v="Poor"/>
    <n v="6"/>
    <s v="No"/>
    <x v="412"/>
  </r>
  <r>
    <s v="S1751"/>
    <n v="21"/>
    <s v="Female"/>
    <n v="6.8"/>
    <x v="30"/>
    <x v="7"/>
    <s v="No"/>
    <n v="80"/>
    <n v="5.4"/>
    <s v="Fair"/>
    <n v="0"/>
    <s v="High School"/>
    <s v="Average"/>
    <n v="7"/>
    <s v="No"/>
    <x v="116"/>
  </r>
  <r>
    <s v="S1752"/>
    <n v="18"/>
    <s v="Male"/>
    <n v="4.5"/>
    <x v="49"/>
    <x v="16"/>
    <s v="Yes"/>
    <n v="72.3"/>
    <n v="4.4000000000000004"/>
    <s v="Good"/>
    <n v="3"/>
    <s v="High School"/>
    <s v="Good"/>
    <n v="4"/>
    <s v="Yes"/>
    <x v="372"/>
  </r>
  <r>
    <s v="S1753"/>
    <n v="18"/>
    <s v="Male"/>
    <n v="4.3"/>
    <x v="28"/>
    <x v="19"/>
    <s v="No"/>
    <n v="83.3"/>
    <n v="5.7"/>
    <s v="Fair"/>
    <n v="1"/>
    <s v="Master"/>
    <s v="Good"/>
    <n v="2"/>
    <s v="No"/>
    <x v="413"/>
  </r>
  <r>
    <s v="S1754"/>
    <n v="18"/>
    <s v="Female"/>
    <n v="0.8"/>
    <x v="37"/>
    <x v="14"/>
    <s v="No"/>
    <n v="85.7"/>
    <n v="7.1"/>
    <s v="Good"/>
    <n v="4"/>
    <s v="Bachelor"/>
    <s v="Poor"/>
    <n v="9"/>
    <s v="No"/>
    <x v="280"/>
  </r>
  <r>
    <s v="S1755"/>
    <n v="22"/>
    <s v="Male"/>
    <n v="2.7"/>
    <x v="27"/>
    <x v="8"/>
    <s v="Yes"/>
    <n v="67.5"/>
    <n v="5.7"/>
    <s v="Poor"/>
    <n v="2"/>
    <s v="Master"/>
    <s v="Good"/>
    <n v="9"/>
    <s v="No"/>
    <x v="414"/>
  </r>
  <r>
    <s v="S1756"/>
    <n v="18"/>
    <s v="Male"/>
    <n v="2.2999999999999998"/>
    <x v="17"/>
    <x v="8"/>
    <s v="No"/>
    <n v="88.3"/>
    <n v="6.2"/>
    <s v="Good"/>
    <n v="4"/>
    <s v="Bachelor"/>
    <s v="Good"/>
    <n v="4"/>
    <s v="No"/>
    <x v="17"/>
  </r>
  <r>
    <s v="S1757"/>
    <n v="19"/>
    <s v="Female"/>
    <n v="2.6"/>
    <x v="37"/>
    <x v="17"/>
    <s v="No"/>
    <n v="74.5"/>
    <n v="7.1"/>
    <s v="Fair"/>
    <n v="0"/>
    <s v="Master"/>
    <s v="Good"/>
    <n v="3"/>
    <s v="Yes"/>
    <x v="310"/>
  </r>
  <r>
    <s v="S1758"/>
    <n v="17"/>
    <s v="Male"/>
    <n v="3.2"/>
    <x v="38"/>
    <x v="21"/>
    <s v="No"/>
    <n v="100"/>
    <n v="7.1"/>
    <s v="Fair"/>
    <n v="1"/>
    <s v="High School"/>
    <s v="Good"/>
    <n v="10"/>
    <s v="Yes"/>
    <x v="122"/>
  </r>
  <r>
    <s v="S1759"/>
    <n v="23"/>
    <s v="Female"/>
    <n v="2.8"/>
    <x v="18"/>
    <x v="8"/>
    <s v="Yes"/>
    <n v="90.2"/>
    <n v="5.2"/>
    <s v="Fair"/>
    <n v="1"/>
    <s v="Bachelor"/>
    <s v="Average"/>
    <n v="6"/>
    <s v="Yes"/>
    <x v="21"/>
  </r>
  <r>
    <s v="S1760"/>
    <n v="20"/>
    <s v="Male"/>
    <n v="0.5"/>
    <x v="49"/>
    <x v="22"/>
    <s v="Yes"/>
    <n v="81"/>
    <n v="7.7"/>
    <s v="Good"/>
    <n v="4"/>
    <s v="None"/>
    <s v="Average"/>
    <n v="3"/>
    <s v="Yes"/>
    <x v="415"/>
  </r>
  <r>
    <s v="S1761"/>
    <n v="18"/>
    <s v="Female"/>
    <n v="4.5999999999999996"/>
    <x v="28"/>
    <x v="7"/>
    <s v="No"/>
    <n v="77.5"/>
    <n v="7.9"/>
    <s v="Good"/>
    <n v="0"/>
    <s v="Bachelor"/>
    <s v="Good"/>
    <n v="1"/>
    <s v="Yes"/>
    <x v="416"/>
  </r>
  <r>
    <s v="S1762"/>
    <n v="21"/>
    <s v="Male"/>
    <n v="1.9"/>
    <x v="17"/>
    <x v="6"/>
    <s v="No"/>
    <n v="84"/>
    <n v="5.0999999999999996"/>
    <s v="Fair"/>
    <n v="4"/>
    <s v="High School"/>
    <s v="Poor"/>
    <n v="4"/>
    <s v="No"/>
    <x v="280"/>
  </r>
  <r>
    <s v="S1763"/>
    <n v="18"/>
    <s v="Male"/>
    <n v="3.9"/>
    <x v="10"/>
    <x v="5"/>
    <s v="Yes"/>
    <n v="91.1"/>
    <n v="5.5"/>
    <s v="Good"/>
    <n v="3"/>
    <s v="High School"/>
    <s v="Poor"/>
    <n v="1"/>
    <s v="Yes"/>
    <x v="417"/>
  </r>
  <r>
    <s v="S1764"/>
    <n v="21"/>
    <s v="Male"/>
    <n v="6.6"/>
    <x v="38"/>
    <x v="38"/>
    <s v="No"/>
    <n v="84.7"/>
    <n v="7.9"/>
    <s v="Fair"/>
    <n v="1"/>
    <s v="Master"/>
    <s v="Poor"/>
    <n v="2"/>
    <s v="No"/>
    <x v="140"/>
  </r>
  <r>
    <s v="S1765"/>
    <n v="19"/>
    <s v="Male"/>
    <n v="2.1"/>
    <x v="1"/>
    <x v="6"/>
    <s v="Yes"/>
    <n v="82.8"/>
    <n v="6.3"/>
    <s v="Poor"/>
    <n v="1"/>
    <s v="Master"/>
    <s v="Average"/>
    <n v="3"/>
    <s v="No"/>
    <x v="331"/>
  </r>
  <r>
    <s v="S1766"/>
    <n v="21"/>
    <s v="Male"/>
    <n v="0"/>
    <x v="10"/>
    <x v="16"/>
    <s v="No"/>
    <n v="85.6"/>
    <n v="3.8"/>
    <s v="Poor"/>
    <n v="3"/>
    <s v="None"/>
    <s v="Average"/>
    <n v="8"/>
    <s v="No"/>
    <x v="418"/>
  </r>
  <r>
    <s v="S1767"/>
    <n v="24"/>
    <s v="Male"/>
    <n v="3.1"/>
    <x v="1"/>
    <x v="1"/>
    <s v="No"/>
    <n v="79"/>
    <n v="4.8"/>
    <s v="Poor"/>
    <n v="0"/>
    <s v="Bachelor"/>
    <s v="Average"/>
    <n v="10"/>
    <s v="No"/>
    <x v="174"/>
  </r>
  <r>
    <s v="S1768"/>
    <n v="20"/>
    <s v="Female"/>
    <n v="5.2"/>
    <x v="4"/>
    <x v="4"/>
    <s v="No"/>
    <n v="81.599999999999994"/>
    <n v="6.2"/>
    <s v="Fair"/>
    <n v="1"/>
    <s v="High School"/>
    <s v="Poor"/>
    <n v="4"/>
    <s v="No"/>
    <x v="12"/>
  </r>
  <r>
    <s v="S1769"/>
    <n v="17"/>
    <s v="Male"/>
    <n v="6.4"/>
    <x v="9"/>
    <x v="7"/>
    <s v="No"/>
    <n v="64.099999999999994"/>
    <n v="5.0999999999999996"/>
    <s v="Fair"/>
    <n v="6"/>
    <s v="High School"/>
    <s v="Good"/>
    <n v="4"/>
    <s v="No"/>
    <x v="237"/>
  </r>
  <r>
    <s v="S1770"/>
    <n v="21"/>
    <s v="Female"/>
    <n v="1.7"/>
    <x v="46"/>
    <x v="10"/>
    <s v="No"/>
    <n v="94.7"/>
    <n v="6"/>
    <s v="Good"/>
    <n v="5"/>
    <s v="Bachelor"/>
    <s v="Good"/>
    <n v="10"/>
    <s v="No"/>
    <x v="290"/>
  </r>
  <r>
    <s v="S1771"/>
    <n v="21"/>
    <s v="Female"/>
    <n v="4.2"/>
    <x v="22"/>
    <x v="29"/>
    <s v="No"/>
    <n v="88"/>
    <n v="6.5"/>
    <s v="Good"/>
    <n v="5"/>
    <s v="High School"/>
    <s v="Average"/>
    <n v="9"/>
    <s v="No"/>
    <x v="320"/>
  </r>
  <r>
    <s v="S1772"/>
    <n v="17"/>
    <s v="Female"/>
    <n v="2.8"/>
    <x v="29"/>
    <x v="21"/>
    <s v="No"/>
    <n v="77.3"/>
    <n v="8.3000000000000007"/>
    <s v="Poor"/>
    <n v="5"/>
    <s v="Master"/>
    <s v="Poor"/>
    <n v="7"/>
    <s v="No"/>
    <x v="279"/>
  </r>
  <r>
    <s v="S1773"/>
    <n v="20"/>
    <s v="Male"/>
    <n v="3.3"/>
    <x v="31"/>
    <x v="23"/>
    <s v="No"/>
    <n v="100"/>
    <n v="6.2"/>
    <s v="Fair"/>
    <n v="2"/>
    <s v="High School"/>
    <s v="Poor"/>
    <n v="2"/>
    <s v="Yes"/>
    <x v="419"/>
  </r>
  <r>
    <s v="S1774"/>
    <n v="18"/>
    <s v="Female"/>
    <n v="7.5"/>
    <x v="31"/>
    <x v="39"/>
    <s v="Yes"/>
    <n v="85.9"/>
    <n v="7.8"/>
    <s v="Fair"/>
    <n v="6"/>
    <s v="Bachelor"/>
    <s v="Average"/>
    <n v="3"/>
    <s v="No"/>
    <x v="1"/>
  </r>
  <r>
    <s v="S1775"/>
    <n v="21"/>
    <s v="Male"/>
    <n v="1.2"/>
    <x v="20"/>
    <x v="36"/>
    <s v="No"/>
    <n v="74.599999999999994"/>
    <n v="8.1999999999999993"/>
    <s v="Fair"/>
    <n v="2"/>
    <s v="Bachelor"/>
    <s v="Average"/>
    <n v="4"/>
    <s v="No"/>
    <x v="420"/>
  </r>
  <r>
    <s v="S1776"/>
    <n v="17"/>
    <s v="Male"/>
    <n v="3.9"/>
    <x v="34"/>
    <x v="26"/>
    <s v="No"/>
    <n v="93.6"/>
    <n v="8.1999999999999993"/>
    <s v="Poor"/>
    <n v="0"/>
    <s v="High School"/>
    <s v="Average"/>
    <n v="4"/>
    <s v="No"/>
    <x v="86"/>
  </r>
  <r>
    <s v="S1777"/>
    <n v="24"/>
    <s v="Other"/>
    <n v="4.2"/>
    <x v="8"/>
    <x v="43"/>
    <s v="Yes"/>
    <n v="89"/>
    <n v="6.8"/>
    <s v="Poor"/>
    <n v="3"/>
    <s v="High School"/>
    <s v="Good"/>
    <n v="10"/>
    <s v="Yes"/>
    <x v="231"/>
  </r>
  <r>
    <s v="S1778"/>
    <n v="24"/>
    <s v="Male"/>
    <n v="5.0999999999999996"/>
    <x v="48"/>
    <x v="6"/>
    <s v="No"/>
    <n v="88.9"/>
    <n v="4.0999999999999996"/>
    <s v="Good"/>
    <n v="4"/>
    <s v="Bachelor"/>
    <s v="Average"/>
    <n v="8"/>
    <s v="No"/>
    <x v="1"/>
  </r>
  <r>
    <s v="S1779"/>
    <n v="19"/>
    <s v="Female"/>
    <n v="3.6"/>
    <x v="22"/>
    <x v="3"/>
    <s v="Yes"/>
    <n v="80.7"/>
    <n v="7.1"/>
    <s v="Good"/>
    <n v="6"/>
    <s v="Bachelor"/>
    <s v="Average"/>
    <n v="10"/>
    <s v="No"/>
    <x v="208"/>
  </r>
  <r>
    <s v="S1780"/>
    <n v="17"/>
    <s v="Female"/>
    <n v="4"/>
    <x v="9"/>
    <x v="36"/>
    <s v="No"/>
    <n v="89.5"/>
    <n v="7.8"/>
    <s v="Poor"/>
    <n v="0"/>
    <s v="High School"/>
    <s v="Average"/>
    <n v="10"/>
    <s v="Yes"/>
    <x v="421"/>
  </r>
  <r>
    <s v="S1781"/>
    <n v="19"/>
    <s v="Female"/>
    <n v="2.9"/>
    <x v="32"/>
    <x v="26"/>
    <s v="No"/>
    <n v="82.4"/>
    <n v="6.4"/>
    <s v="Fair"/>
    <n v="4"/>
    <s v="Bachelor"/>
    <s v="Good"/>
    <n v="6"/>
    <s v="No"/>
    <x v="65"/>
  </r>
  <r>
    <s v="S1782"/>
    <n v="24"/>
    <s v="Female"/>
    <n v="3.9"/>
    <x v="37"/>
    <x v="0"/>
    <s v="Yes"/>
    <n v="90.6"/>
    <n v="8.6"/>
    <s v="Fair"/>
    <n v="0"/>
    <s v="None"/>
    <s v="Good"/>
    <n v="3"/>
    <s v="No"/>
    <x v="422"/>
  </r>
  <r>
    <s v="S1783"/>
    <n v="20"/>
    <s v="Male"/>
    <n v="3"/>
    <x v="17"/>
    <x v="5"/>
    <s v="No"/>
    <n v="66"/>
    <n v="7.5"/>
    <s v="Good"/>
    <n v="2"/>
    <s v="High School"/>
    <s v="Good"/>
    <n v="9"/>
    <s v="No"/>
    <x v="131"/>
  </r>
  <r>
    <s v="S1784"/>
    <n v="18"/>
    <s v="Male"/>
    <n v="4.4000000000000004"/>
    <x v="30"/>
    <x v="2"/>
    <s v="No"/>
    <n v="80.7"/>
    <n v="7.2"/>
    <s v="Fair"/>
    <n v="5"/>
    <s v="High School"/>
    <s v="Good"/>
    <n v="10"/>
    <s v="No"/>
    <x v="227"/>
  </r>
  <r>
    <s v="S1785"/>
    <n v="17"/>
    <s v="Female"/>
    <n v="2.9"/>
    <x v="41"/>
    <x v="21"/>
    <s v="No"/>
    <n v="100"/>
    <n v="7.8"/>
    <s v="Poor"/>
    <n v="3"/>
    <s v="None"/>
    <s v="Average"/>
    <n v="8"/>
    <s v="No"/>
    <x v="270"/>
  </r>
  <r>
    <s v="S1786"/>
    <n v="23"/>
    <s v="Male"/>
    <n v="4.0999999999999996"/>
    <x v="38"/>
    <x v="17"/>
    <s v="No"/>
    <n v="77.3"/>
    <n v="6.9"/>
    <s v="Good"/>
    <n v="2"/>
    <s v="Bachelor"/>
    <s v="Average"/>
    <n v="9"/>
    <s v="No"/>
    <x v="195"/>
  </r>
  <r>
    <s v="S1787"/>
    <n v="24"/>
    <s v="Male"/>
    <n v="3.5"/>
    <x v="19"/>
    <x v="1"/>
    <s v="No"/>
    <n v="79"/>
    <n v="3.5"/>
    <s v="Fair"/>
    <n v="3"/>
    <s v="Bachelor"/>
    <s v="Good"/>
    <n v="5"/>
    <s v="Yes"/>
    <x v="391"/>
  </r>
  <r>
    <s v="S1788"/>
    <n v="24"/>
    <s v="Male"/>
    <n v="5.2"/>
    <x v="17"/>
    <x v="38"/>
    <s v="No"/>
    <n v="80.5"/>
    <n v="5.9"/>
    <s v="Fair"/>
    <n v="6"/>
    <s v="Master"/>
    <s v="Poor"/>
    <n v="3"/>
    <s v="No"/>
    <x v="25"/>
  </r>
  <r>
    <s v="S1789"/>
    <n v="23"/>
    <s v="Male"/>
    <n v="3.4"/>
    <x v="48"/>
    <x v="11"/>
    <s v="No"/>
    <n v="72.900000000000006"/>
    <n v="7.9"/>
    <s v="Fair"/>
    <n v="4"/>
    <s v="Bachelor"/>
    <s v="Good"/>
    <n v="4"/>
    <s v="No"/>
    <x v="291"/>
  </r>
  <r>
    <s v="S1790"/>
    <n v="22"/>
    <s v="Male"/>
    <n v="0.8"/>
    <x v="3"/>
    <x v="17"/>
    <s v="No"/>
    <n v="62.9"/>
    <n v="5.5"/>
    <s v="Fair"/>
    <n v="0"/>
    <s v="Master"/>
    <s v="Good"/>
    <n v="5"/>
    <s v="No"/>
    <x v="342"/>
  </r>
  <r>
    <s v="S1791"/>
    <n v="24"/>
    <s v="Male"/>
    <n v="5.4"/>
    <x v="28"/>
    <x v="19"/>
    <s v="No"/>
    <n v="82.7"/>
    <n v="6.2"/>
    <s v="Fair"/>
    <n v="1"/>
    <s v="Bachelor"/>
    <s v="Good"/>
    <n v="9"/>
    <s v="No"/>
    <x v="423"/>
  </r>
  <r>
    <s v="S1792"/>
    <n v="21"/>
    <s v="Female"/>
    <n v="2.1"/>
    <x v="2"/>
    <x v="44"/>
    <s v="No"/>
    <n v="86.4"/>
    <n v="5.2"/>
    <s v="Fair"/>
    <n v="1"/>
    <s v="Bachelor"/>
    <s v="Poor"/>
    <n v="9"/>
    <s v="Yes"/>
    <x v="138"/>
  </r>
  <r>
    <s v="S1793"/>
    <n v="20"/>
    <s v="Female"/>
    <n v="2.5"/>
    <x v="20"/>
    <x v="17"/>
    <s v="No"/>
    <n v="84.5"/>
    <n v="8.6"/>
    <s v="Fair"/>
    <n v="3"/>
    <s v="Master"/>
    <s v="Good"/>
    <n v="3"/>
    <s v="No"/>
    <x v="382"/>
  </r>
  <r>
    <s v="S1794"/>
    <n v="17"/>
    <s v="Female"/>
    <n v="2.6"/>
    <x v="29"/>
    <x v="15"/>
    <s v="No"/>
    <n v="83.6"/>
    <n v="8.5"/>
    <s v="Poor"/>
    <n v="5"/>
    <s v="Bachelor"/>
    <s v="Average"/>
    <n v="7"/>
    <s v="No"/>
    <x v="249"/>
  </r>
  <r>
    <s v="S1795"/>
    <n v="23"/>
    <s v="Male"/>
    <n v="5.6"/>
    <x v="42"/>
    <x v="0"/>
    <s v="No"/>
    <n v="85.4"/>
    <n v="5.4"/>
    <s v="Good"/>
    <n v="5"/>
    <s v="None"/>
    <s v="Poor"/>
    <n v="6"/>
    <s v="Yes"/>
    <x v="424"/>
  </r>
  <r>
    <s v="S1796"/>
    <n v="21"/>
    <s v="Male"/>
    <n v="0.3"/>
    <x v="31"/>
    <x v="8"/>
    <s v="No"/>
    <n v="95.2"/>
    <n v="6.7"/>
    <s v="Poor"/>
    <n v="3"/>
    <s v="Bachelor"/>
    <s v="Average"/>
    <n v="4"/>
    <s v="Yes"/>
    <x v="425"/>
  </r>
  <r>
    <s v="S1797"/>
    <n v="23"/>
    <s v="Male"/>
    <n v="8.1999999999999993"/>
    <x v="8"/>
    <x v="38"/>
    <s v="No"/>
    <n v="83.1"/>
    <n v="5.7"/>
    <s v="Poor"/>
    <n v="2"/>
    <s v="Master"/>
    <s v="Good"/>
    <n v="5"/>
    <s v="Yes"/>
    <x v="1"/>
  </r>
  <r>
    <s v="S1798"/>
    <n v="17"/>
    <s v="Female"/>
    <n v="5.0999999999999996"/>
    <x v="3"/>
    <x v="34"/>
    <s v="No"/>
    <n v="79.3"/>
    <n v="7.2"/>
    <s v="Good"/>
    <n v="1"/>
    <s v="Bachelor"/>
    <s v="Average"/>
    <n v="10"/>
    <s v="No"/>
    <x v="426"/>
  </r>
  <r>
    <s v="S1799"/>
    <n v="19"/>
    <s v="Female"/>
    <n v="3.8"/>
    <x v="0"/>
    <x v="7"/>
    <s v="No"/>
    <n v="82.2"/>
    <n v="7.1"/>
    <s v="Good"/>
    <n v="2"/>
    <s v="Bachelor"/>
    <s v="Average"/>
    <n v="2"/>
    <s v="Yes"/>
    <x v="101"/>
  </r>
  <r>
    <s v="S1800"/>
    <n v="17"/>
    <s v="Male"/>
    <n v="3.4"/>
    <x v="6"/>
    <x v="3"/>
    <s v="No"/>
    <n v="90.8"/>
    <n v="7.5"/>
    <s v="Good"/>
    <n v="4"/>
    <s v="Bachelor"/>
    <s v="Poor"/>
    <n v="7"/>
    <s v="Yes"/>
    <x v="427"/>
  </r>
  <r>
    <s v="S1801"/>
    <n v="22"/>
    <s v="Female"/>
    <n v="3.9"/>
    <x v="34"/>
    <x v="32"/>
    <s v="No"/>
    <n v="99.1"/>
    <n v="6.9"/>
    <s v="Fair"/>
    <n v="1"/>
    <s v="Master"/>
    <s v="Good"/>
    <n v="4"/>
    <s v="No"/>
    <x v="428"/>
  </r>
  <r>
    <s v="S1802"/>
    <n v="17"/>
    <s v="Male"/>
    <n v="4.3"/>
    <x v="32"/>
    <x v="39"/>
    <s v="No"/>
    <n v="78.7"/>
    <n v="10"/>
    <s v="Fair"/>
    <n v="4"/>
    <s v="None"/>
    <s v="Good"/>
    <n v="2"/>
    <s v="No"/>
    <x v="276"/>
  </r>
  <r>
    <s v="S1803"/>
    <n v="17"/>
    <s v="Female"/>
    <n v="4.5"/>
    <x v="0"/>
    <x v="23"/>
    <s v="No"/>
    <n v="86"/>
    <n v="5.3"/>
    <s v="Good"/>
    <n v="0"/>
    <s v="Bachelor"/>
    <s v="Good"/>
    <n v="6"/>
    <s v="Yes"/>
    <x v="389"/>
  </r>
  <r>
    <s v="S1804"/>
    <n v="22"/>
    <s v="Female"/>
    <n v="4.3"/>
    <x v="39"/>
    <x v="0"/>
    <s v="Yes"/>
    <n v="88.4"/>
    <n v="4.4000000000000004"/>
    <s v="Good"/>
    <n v="2"/>
    <s v="High School"/>
    <s v="Average"/>
    <n v="2"/>
    <s v="Yes"/>
    <x v="308"/>
  </r>
  <r>
    <s v="S1805"/>
    <n v="20"/>
    <s v="Female"/>
    <n v="3.6"/>
    <x v="8"/>
    <x v="36"/>
    <s v="No"/>
    <n v="75.099999999999994"/>
    <n v="6"/>
    <s v="Fair"/>
    <n v="3"/>
    <s v="Bachelor"/>
    <s v="Average"/>
    <n v="10"/>
    <s v="Yes"/>
    <x v="207"/>
  </r>
  <r>
    <s v="S1806"/>
    <n v="24"/>
    <s v="Female"/>
    <n v="3.2"/>
    <x v="30"/>
    <x v="30"/>
    <s v="No"/>
    <n v="85.2"/>
    <n v="4.5999999999999996"/>
    <s v="Good"/>
    <n v="1"/>
    <s v="Bachelor"/>
    <s v="Good"/>
    <n v="2"/>
    <s v="Yes"/>
    <x v="429"/>
  </r>
  <r>
    <s v="S1807"/>
    <n v="17"/>
    <s v="Female"/>
    <n v="3.3"/>
    <x v="34"/>
    <x v="5"/>
    <s v="No"/>
    <n v="70.3"/>
    <n v="4.7"/>
    <s v="Poor"/>
    <n v="2"/>
    <s v="High School"/>
    <s v="Average"/>
    <n v="7"/>
    <s v="Yes"/>
    <x v="132"/>
  </r>
  <r>
    <s v="S1808"/>
    <n v="22"/>
    <s v="Male"/>
    <n v="3.2"/>
    <x v="35"/>
    <x v="45"/>
    <s v="Yes"/>
    <n v="67.3"/>
    <n v="5.3"/>
    <s v="Good"/>
    <n v="3"/>
    <s v="High School"/>
    <s v="Good"/>
    <n v="1"/>
    <s v="No"/>
    <x v="15"/>
  </r>
  <r>
    <s v="S1809"/>
    <n v="21"/>
    <s v="Female"/>
    <n v="5.2"/>
    <x v="1"/>
    <x v="26"/>
    <s v="No"/>
    <n v="88.7"/>
    <n v="5.4"/>
    <s v="Good"/>
    <n v="0"/>
    <s v="Bachelor"/>
    <s v="Good"/>
    <n v="7"/>
    <s v="Yes"/>
    <x v="430"/>
  </r>
  <r>
    <s v="S1810"/>
    <n v="19"/>
    <s v="Male"/>
    <n v="4.4000000000000004"/>
    <x v="51"/>
    <x v="6"/>
    <s v="No"/>
    <n v="81.2"/>
    <n v="5.4"/>
    <s v="Good"/>
    <n v="1"/>
    <s v="High School"/>
    <s v="Average"/>
    <n v="10"/>
    <s v="No"/>
    <x v="431"/>
  </r>
  <r>
    <s v="S1811"/>
    <n v="19"/>
    <s v="Female"/>
    <n v="0"/>
    <x v="10"/>
    <x v="18"/>
    <s v="Yes"/>
    <n v="87"/>
    <n v="7.1"/>
    <s v="Good"/>
    <n v="4"/>
    <s v="High School"/>
    <s v="Average"/>
    <n v="5"/>
    <s v="No"/>
    <x v="290"/>
  </r>
  <r>
    <s v="S1812"/>
    <n v="17"/>
    <s v="Female"/>
    <n v="4.5"/>
    <x v="24"/>
    <x v="36"/>
    <s v="No"/>
    <n v="84.8"/>
    <n v="5.9"/>
    <s v="Good"/>
    <n v="0"/>
    <s v="Bachelor"/>
    <s v="Good"/>
    <n v="1"/>
    <s v="No"/>
    <x v="27"/>
  </r>
  <r>
    <s v="S1813"/>
    <n v="20"/>
    <s v="Female"/>
    <n v="3.8"/>
    <x v="15"/>
    <x v="39"/>
    <s v="No"/>
    <n v="75.2"/>
    <n v="6.3"/>
    <s v="Poor"/>
    <n v="5"/>
    <s v="High School"/>
    <s v="Average"/>
    <n v="6"/>
    <s v="No"/>
    <x v="428"/>
  </r>
  <r>
    <s v="S1814"/>
    <n v="20"/>
    <s v="Male"/>
    <n v="3.5"/>
    <x v="31"/>
    <x v="36"/>
    <s v="No"/>
    <n v="84.5"/>
    <n v="7.6"/>
    <s v="Fair"/>
    <n v="3"/>
    <s v="High School"/>
    <s v="Average"/>
    <n v="7"/>
    <s v="No"/>
    <x v="40"/>
  </r>
  <r>
    <s v="S1815"/>
    <n v="21"/>
    <s v="Female"/>
    <n v="2.9"/>
    <x v="38"/>
    <x v="7"/>
    <s v="No"/>
    <n v="72.7"/>
    <n v="5.6"/>
    <s v="Poor"/>
    <n v="1"/>
    <s v="Master"/>
    <s v="Good"/>
    <n v="1"/>
    <s v="No"/>
    <x v="432"/>
  </r>
  <r>
    <s v="S1816"/>
    <n v="17"/>
    <s v="Female"/>
    <n v="5.2"/>
    <x v="39"/>
    <x v="17"/>
    <s v="No"/>
    <n v="98.9"/>
    <n v="6.2"/>
    <s v="Fair"/>
    <n v="1"/>
    <s v="High School"/>
    <s v="Average"/>
    <n v="9"/>
    <s v="No"/>
    <x v="315"/>
  </r>
  <r>
    <s v="S1817"/>
    <n v="19"/>
    <s v="Female"/>
    <n v="4.9000000000000004"/>
    <x v="6"/>
    <x v="37"/>
    <s v="No"/>
    <n v="71.400000000000006"/>
    <n v="6.9"/>
    <s v="Good"/>
    <n v="6"/>
    <s v="High School"/>
    <s v="Good"/>
    <n v="7"/>
    <s v="Yes"/>
    <x v="433"/>
  </r>
  <r>
    <s v="S1818"/>
    <n v="20"/>
    <s v="Male"/>
    <n v="2.2999999999999998"/>
    <x v="23"/>
    <x v="17"/>
    <s v="No"/>
    <n v="83"/>
    <n v="4.2"/>
    <s v="Fair"/>
    <n v="6"/>
    <s v="Bachelor"/>
    <s v="Poor"/>
    <n v="1"/>
    <s v="Yes"/>
    <x v="173"/>
  </r>
  <r>
    <s v="S1819"/>
    <n v="17"/>
    <s v="Male"/>
    <n v="4.0999999999999996"/>
    <x v="12"/>
    <x v="18"/>
    <s v="No"/>
    <n v="74.599999999999994"/>
    <n v="3.6"/>
    <s v="Fair"/>
    <n v="0"/>
    <s v="Bachelor"/>
    <s v="Good"/>
    <n v="3"/>
    <s v="No"/>
    <x v="289"/>
  </r>
  <r>
    <s v="S1820"/>
    <n v="23"/>
    <s v="Male"/>
    <n v="2"/>
    <x v="1"/>
    <x v="20"/>
    <s v="No"/>
    <n v="90.7"/>
    <n v="6.9"/>
    <s v="Fair"/>
    <n v="1"/>
    <s v="Master"/>
    <s v="Poor"/>
    <n v="5"/>
    <s v="No"/>
    <x v="434"/>
  </r>
  <r>
    <s v="S1821"/>
    <n v="20"/>
    <s v="Male"/>
    <n v="1.4"/>
    <x v="39"/>
    <x v="28"/>
    <s v="No"/>
    <n v="81.7"/>
    <n v="7.1"/>
    <s v="Good"/>
    <n v="3"/>
    <s v="Master"/>
    <s v="Poor"/>
    <n v="4"/>
    <s v="No"/>
    <x v="435"/>
  </r>
  <r>
    <s v="S1822"/>
    <n v="22"/>
    <s v="Female"/>
    <n v="2.6"/>
    <x v="28"/>
    <x v="49"/>
    <s v="No"/>
    <n v="79.8"/>
    <n v="9"/>
    <s v="Poor"/>
    <n v="0"/>
    <s v="Bachelor"/>
    <s v="Good"/>
    <n v="2"/>
    <s v="No"/>
    <x v="202"/>
  </r>
  <r>
    <s v="S1823"/>
    <n v="23"/>
    <s v="Male"/>
    <n v="4.8"/>
    <x v="1"/>
    <x v="18"/>
    <s v="No"/>
    <n v="93.5"/>
    <n v="6.7"/>
    <s v="Fair"/>
    <n v="4"/>
    <s v="High School"/>
    <s v="Good"/>
    <n v="1"/>
    <s v="No"/>
    <x v="436"/>
  </r>
  <r>
    <s v="S1824"/>
    <n v="24"/>
    <s v="Other"/>
    <n v="4.9000000000000004"/>
    <x v="48"/>
    <x v="30"/>
    <s v="No"/>
    <n v="85.3"/>
    <n v="7.5"/>
    <s v="Poor"/>
    <n v="0"/>
    <s v="None"/>
    <s v="Average"/>
    <n v="4"/>
    <s v="No"/>
    <x v="437"/>
  </r>
  <r>
    <s v="S1825"/>
    <n v="20"/>
    <s v="Male"/>
    <n v="4.3"/>
    <x v="5"/>
    <x v="5"/>
    <s v="Yes"/>
    <n v="90.2"/>
    <n v="6.3"/>
    <s v="Good"/>
    <n v="0"/>
    <s v="High School"/>
    <s v="Average"/>
    <n v="7"/>
    <s v="No"/>
    <x v="438"/>
  </r>
  <r>
    <s v="S1826"/>
    <n v="19"/>
    <s v="Male"/>
    <n v="4.5999999999999996"/>
    <x v="10"/>
    <x v="17"/>
    <s v="No"/>
    <n v="75.2"/>
    <n v="6.9"/>
    <s v="Poor"/>
    <n v="4"/>
    <s v="High School"/>
    <s v="Good"/>
    <n v="4"/>
    <s v="No"/>
    <x v="439"/>
  </r>
  <r>
    <s v="S1827"/>
    <n v="18"/>
    <s v="Female"/>
    <n v="4.3"/>
    <x v="38"/>
    <x v="15"/>
    <s v="No"/>
    <n v="71"/>
    <n v="8.5"/>
    <s v="Good"/>
    <n v="5"/>
    <s v="Bachelor"/>
    <s v="Average"/>
    <n v="9"/>
    <s v="No"/>
    <x v="231"/>
  </r>
  <r>
    <s v="S1828"/>
    <n v="23"/>
    <s v="Female"/>
    <n v="2.5"/>
    <x v="41"/>
    <x v="32"/>
    <s v="No"/>
    <n v="86.1"/>
    <n v="4"/>
    <s v="Fair"/>
    <n v="6"/>
    <s v="Bachelor"/>
    <s v="Good"/>
    <n v="8"/>
    <s v="No"/>
    <x v="292"/>
  </r>
  <r>
    <s v="S1829"/>
    <n v="24"/>
    <s v="Female"/>
    <n v="4.0999999999999996"/>
    <x v="54"/>
    <x v="19"/>
    <s v="No"/>
    <n v="81.8"/>
    <n v="7"/>
    <s v="Poor"/>
    <n v="3"/>
    <s v="None"/>
    <s v="Good"/>
    <n v="8"/>
    <s v="Yes"/>
    <x v="277"/>
  </r>
  <r>
    <s v="S1830"/>
    <n v="21"/>
    <s v="Female"/>
    <n v="4.7"/>
    <x v="20"/>
    <x v="5"/>
    <s v="No"/>
    <n v="91.3"/>
    <n v="9.1"/>
    <s v="Good"/>
    <n v="5"/>
    <s v="Bachelor"/>
    <s v="Good"/>
    <n v="5"/>
    <s v="No"/>
    <x v="115"/>
  </r>
  <r>
    <s v="S1831"/>
    <n v="21"/>
    <s v="Female"/>
    <n v="4.5999999999999996"/>
    <x v="23"/>
    <x v="2"/>
    <s v="No"/>
    <n v="84.2"/>
    <n v="6.8"/>
    <s v="Poor"/>
    <n v="5"/>
    <s v="High School"/>
    <s v="Average"/>
    <n v="1"/>
    <s v="Yes"/>
    <x v="56"/>
  </r>
  <r>
    <s v="S1832"/>
    <n v="19"/>
    <s v="Male"/>
    <n v="5.3"/>
    <x v="38"/>
    <x v="5"/>
    <s v="Yes"/>
    <n v="87.1"/>
    <n v="8.5"/>
    <s v="Fair"/>
    <n v="5"/>
    <s v="High School"/>
    <s v="Average"/>
    <n v="9"/>
    <s v="Yes"/>
    <x v="440"/>
  </r>
  <r>
    <s v="S1833"/>
    <n v="20"/>
    <s v="Other"/>
    <n v="4.5999999999999996"/>
    <x v="8"/>
    <x v="23"/>
    <s v="No"/>
    <n v="68.8"/>
    <n v="5.7"/>
    <s v="Poor"/>
    <n v="6"/>
    <s v="Bachelor"/>
    <s v="Good"/>
    <n v="2"/>
    <s v="No"/>
    <x v="39"/>
  </r>
  <r>
    <s v="S1834"/>
    <n v="17"/>
    <s v="Other"/>
    <n v="4"/>
    <x v="29"/>
    <x v="5"/>
    <s v="Yes"/>
    <n v="100"/>
    <n v="6.5"/>
    <s v="Fair"/>
    <n v="2"/>
    <s v="High School"/>
    <s v="Poor"/>
    <n v="6"/>
    <s v="Yes"/>
    <x v="259"/>
  </r>
  <r>
    <s v="S1835"/>
    <n v="20"/>
    <s v="Female"/>
    <n v="5.0999999999999996"/>
    <x v="38"/>
    <x v="31"/>
    <s v="No"/>
    <n v="83.4"/>
    <n v="6.5"/>
    <s v="Fair"/>
    <n v="6"/>
    <s v="High School"/>
    <s v="Average"/>
    <n v="10"/>
    <s v="No"/>
    <x v="1"/>
  </r>
  <r>
    <s v="S1836"/>
    <n v="19"/>
    <s v="Male"/>
    <n v="3.5"/>
    <x v="1"/>
    <x v="5"/>
    <s v="No"/>
    <n v="92"/>
    <n v="3.8"/>
    <s v="Fair"/>
    <n v="5"/>
    <s v="None"/>
    <s v="Poor"/>
    <n v="5"/>
    <s v="Yes"/>
    <x v="295"/>
  </r>
  <r>
    <s v="S1837"/>
    <n v="21"/>
    <s v="Female"/>
    <n v="2.2000000000000002"/>
    <x v="7"/>
    <x v="6"/>
    <s v="No"/>
    <n v="76.599999999999994"/>
    <n v="5.0999999999999996"/>
    <s v="Poor"/>
    <n v="2"/>
    <s v="High School"/>
    <s v="Poor"/>
    <n v="10"/>
    <s v="No"/>
    <x v="407"/>
  </r>
  <r>
    <s v="S1838"/>
    <n v="20"/>
    <s v="Male"/>
    <n v="3.3"/>
    <x v="30"/>
    <x v="28"/>
    <s v="No"/>
    <n v="88.1"/>
    <n v="5.2"/>
    <s v="Fair"/>
    <n v="4"/>
    <s v="Bachelor"/>
    <s v="Average"/>
    <n v="8"/>
    <s v="Yes"/>
    <x v="171"/>
  </r>
  <r>
    <s v="S1839"/>
    <n v="21"/>
    <s v="Male"/>
    <n v="2.4"/>
    <x v="17"/>
    <x v="36"/>
    <s v="No"/>
    <n v="72"/>
    <n v="7.5"/>
    <s v="Good"/>
    <n v="6"/>
    <s v="Master"/>
    <s v="Average"/>
    <n v="3"/>
    <s v="No"/>
    <x v="85"/>
  </r>
  <r>
    <s v="S1840"/>
    <n v="23"/>
    <s v="Male"/>
    <n v="2.5"/>
    <x v="51"/>
    <x v="19"/>
    <s v="Yes"/>
    <n v="89.5"/>
    <n v="7.5"/>
    <s v="Good"/>
    <n v="3"/>
    <s v="High School"/>
    <s v="Good"/>
    <n v="6"/>
    <s v="Yes"/>
    <x v="441"/>
  </r>
  <r>
    <s v="S1841"/>
    <n v="24"/>
    <s v="Male"/>
    <n v="3.3"/>
    <x v="6"/>
    <x v="31"/>
    <s v="Yes"/>
    <n v="81.400000000000006"/>
    <n v="6.9"/>
    <s v="Fair"/>
    <n v="5"/>
    <s v="High School"/>
    <s v="Average"/>
    <n v="6"/>
    <s v="No"/>
    <x v="407"/>
  </r>
  <r>
    <s v="S1842"/>
    <n v="17"/>
    <s v="Female"/>
    <n v="2.2999999999999998"/>
    <x v="22"/>
    <x v="31"/>
    <s v="No"/>
    <n v="85.3"/>
    <n v="7.5"/>
    <s v="Fair"/>
    <n v="1"/>
    <s v="Bachelor"/>
    <s v="Average"/>
    <n v="10"/>
    <s v="No"/>
    <x v="214"/>
  </r>
  <r>
    <s v="S1843"/>
    <n v="23"/>
    <s v="Female"/>
    <n v="3"/>
    <x v="56"/>
    <x v="1"/>
    <s v="Yes"/>
    <n v="92"/>
    <n v="6.3"/>
    <s v="Fair"/>
    <n v="4"/>
    <s v="Master"/>
    <s v="Poor"/>
    <n v="3"/>
    <s v="No"/>
    <x v="186"/>
  </r>
  <r>
    <s v="S1844"/>
    <n v="21"/>
    <s v="Female"/>
    <n v="0.7"/>
    <x v="23"/>
    <x v="43"/>
    <s v="Yes"/>
    <n v="72.7"/>
    <n v="7.9"/>
    <s v="Fair"/>
    <n v="2"/>
    <s v="High School"/>
    <s v="Good"/>
    <n v="7"/>
    <s v="Yes"/>
    <x v="75"/>
  </r>
  <r>
    <s v="S1845"/>
    <n v="21"/>
    <s v="Male"/>
    <n v="3.8"/>
    <x v="24"/>
    <x v="10"/>
    <s v="No"/>
    <n v="78.2"/>
    <n v="6.5"/>
    <s v="Poor"/>
    <n v="6"/>
    <s v="High School"/>
    <s v="Average"/>
    <n v="4"/>
    <s v="Yes"/>
    <x v="120"/>
  </r>
  <r>
    <s v="S1846"/>
    <n v="18"/>
    <s v="Male"/>
    <n v="3.5"/>
    <x v="2"/>
    <x v="5"/>
    <s v="No"/>
    <n v="89.6"/>
    <n v="6.6"/>
    <s v="Fair"/>
    <n v="3"/>
    <s v="Bachelor"/>
    <s v="Good"/>
    <n v="5"/>
    <s v="Yes"/>
    <x v="119"/>
  </r>
  <r>
    <s v="S1847"/>
    <n v="18"/>
    <s v="Male"/>
    <n v="2.2999999999999998"/>
    <x v="14"/>
    <x v="0"/>
    <s v="No"/>
    <n v="100"/>
    <n v="6.2"/>
    <s v="Fair"/>
    <n v="0"/>
    <s v="Bachelor"/>
    <s v="Good"/>
    <n v="9"/>
    <s v="No"/>
    <x v="23"/>
  </r>
  <r>
    <s v="S1848"/>
    <n v="23"/>
    <s v="Other"/>
    <n v="4.5"/>
    <x v="44"/>
    <x v="2"/>
    <s v="No"/>
    <n v="83.6"/>
    <n v="7.3"/>
    <s v="Fair"/>
    <n v="3"/>
    <s v="High School"/>
    <s v="Poor"/>
    <n v="6"/>
    <s v="No"/>
    <x v="442"/>
  </r>
  <r>
    <s v="S1849"/>
    <n v="22"/>
    <s v="Male"/>
    <n v="4.9000000000000004"/>
    <x v="32"/>
    <x v="10"/>
    <s v="No"/>
    <n v="90.9"/>
    <n v="6"/>
    <s v="Fair"/>
    <n v="3"/>
    <s v="Bachelor"/>
    <s v="Average"/>
    <n v="10"/>
    <s v="No"/>
    <x v="19"/>
  </r>
  <r>
    <s v="S1850"/>
    <n v="23"/>
    <s v="Female"/>
    <n v="1.1000000000000001"/>
    <x v="10"/>
    <x v="31"/>
    <s v="No"/>
    <n v="83.9"/>
    <n v="7.7"/>
    <s v="Good"/>
    <n v="5"/>
    <s v="High School"/>
    <s v="Average"/>
    <n v="4"/>
    <s v="Yes"/>
    <x v="443"/>
  </r>
  <r>
    <s v="S1851"/>
    <n v="18"/>
    <s v="Female"/>
    <n v="2.4"/>
    <x v="18"/>
    <x v="43"/>
    <s v="No"/>
    <n v="100"/>
    <n v="5.0999999999999996"/>
    <s v="Poor"/>
    <n v="5"/>
    <s v="Bachelor"/>
    <s v="Good"/>
    <n v="8"/>
    <s v="No"/>
    <x v="147"/>
  </r>
  <r>
    <s v="S1852"/>
    <n v="21"/>
    <s v="Male"/>
    <n v="2.2999999999999998"/>
    <x v="7"/>
    <x v="13"/>
    <s v="No"/>
    <n v="67.5"/>
    <n v="5.2"/>
    <s v="Good"/>
    <n v="6"/>
    <s v="Bachelor"/>
    <s v="Good"/>
    <n v="9"/>
    <s v="No"/>
    <x v="444"/>
  </r>
  <r>
    <s v="S1853"/>
    <n v="19"/>
    <s v="Female"/>
    <n v="2.1"/>
    <x v="21"/>
    <x v="7"/>
    <s v="No"/>
    <n v="85.9"/>
    <n v="7.3"/>
    <s v="Good"/>
    <n v="6"/>
    <s v="Master"/>
    <s v="Good"/>
    <n v="10"/>
    <s v="Yes"/>
    <x v="270"/>
  </r>
  <r>
    <s v="S1854"/>
    <n v="23"/>
    <s v="Female"/>
    <n v="4.7"/>
    <x v="34"/>
    <x v="8"/>
    <s v="No"/>
    <n v="68.7"/>
    <n v="6.4"/>
    <s v="Fair"/>
    <n v="2"/>
    <s v="High School"/>
    <s v="Average"/>
    <n v="5"/>
    <s v="No"/>
    <x v="445"/>
  </r>
  <r>
    <s v="S1855"/>
    <n v="21"/>
    <s v="Female"/>
    <n v="3.2"/>
    <x v="9"/>
    <x v="15"/>
    <s v="No"/>
    <n v="59.9"/>
    <n v="6"/>
    <s v="Fair"/>
    <n v="6"/>
    <s v="High School"/>
    <s v="Good"/>
    <n v="2"/>
    <s v="No"/>
    <x v="314"/>
  </r>
  <r>
    <s v="S1856"/>
    <n v="19"/>
    <s v="Female"/>
    <n v="3.1"/>
    <x v="43"/>
    <x v="2"/>
    <s v="Yes"/>
    <n v="88"/>
    <n v="7.6"/>
    <s v="Fair"/>
    <n v="2"/>
    <s v="High School"/>
    <s v="Poor"/>
    <n v="6"/>
    <s v="Yes"/>
    <x v="446"/>
  </r>
  <r>
    <s v="S1857"/>
    <n v="19"/>
    <s v="Male"/>
    <n v="0.5"/>
    <x v="19"/>
    <x v="23"/>
    <s v="Yes"/>
    <n v="86.4"/>
    <n v="5.8"/>
    <s v="Poor"/>
    <n v="5"/>
    <s v="Master"/>
    <s v="Poor"/>
    <n v="8"/>
    <s v="Yes"/>
    <x v="447"/>
  </r>
  <r>
    <s v="S1858"/>
    <n v="18"/>
    <s v="Male"/>
    <n v="4.5"/>
    <x v="22"/>
    <x v="15"/>
    <s v="Yes"/>
    <n v="82.2"/>
    <n v="6.3"/>
    <s v="Fair"/>
    <n v="5"/>
    <s v="High School"/>
    <s v="Good"/>
    <n v="5"/>
    <s v="Yes"/>
    <x v="448"/>
  </r>
  <r>
    <s v="S1859"/>
    <n v="23"/>
    <s v="Female"/>
    <n v="1.6"/>
    <x v="23"/>
    <x v="8"/>
    <s v="No"/>
    <n v="83.9"/>
    <n v="8.1999999999999993"/>
    <s v="Good"/>
    <n v="1"/>
    <s v="High School"/>
    <s v="Good"/>
    <n v="1"/>
    <s v="No"/>
    <x v="449"/>
  </r>
  <r>
    <s v="S1860"/>
    <n v="20"/>
    <s v="Female"/>
    <n v="3.6"/>
    <x v="3"/>
    <x v="44"/>
    <s v="No"/>
    <n v="100"/>
    <n v="8.3000000000000007"/>
    <s v="Poor"/>
    <n v="1"/>
    <s v="High School"/>
    <s v="Poor"/>
    <n v="8"/>
    <s v="Yes"/>
    <x v="86"/>
  </r>
  <r>
    <s v="S1861"/>
    <n v="17"/>
    <s v="Male"/>
    <n v="3.9"/>
    <x v="32"/>
    <x v="14"/>
    <s v="No"/>
    <n v="82.4"/>
    <n v="8.4"/>
    <s v="Fair"/>
    <n v="4"/>
    <s v="Bachelor"/>
    <s v="Poor"/>
    <n v="9"/>
    <s v="Yes"/>
    <x v="450"/>
  </r>
  <r>
    <s v="S1862"/>
    <n v="18"/>
    <s v="Female"/>
    <n v="5.5"/>
    <x v="22"/>
    <x v="5"/>
    <s v="No"/>
    <n v="90.1"/>
    <n v="6.2"/>
    <s v="Good"/>
    <n v="5"/>
    <s v="High School"/>
    <s v="Poor"/>
    <n v="1"/>
    <s v="No"/>
    <x v="451"/>
  </r>
  <r>
    <s v="S1863"/>
    <n v="18"/>
    <s v="Female"/>
    <n v="1.5"/>
    <x v="3"/>
    <x v="12"/>
    <s v="No"/>
    <n v="78.5"/>
    <n v="8"/>
    <s v="Good"/>
    <n v="0"/>
    <s v="High School"/>
    <s v="Poor"/>
    <n v="8"/>
    <s v="Yes"/>
    <x v="452"/>
  </r>
  <r>
    <s v="S1864"/>
    <n v="20"/>
    <s v="Female"/>
    <n v="0"/>
    <x v="35"/>
    <x v="0"/>
    <s v="Yes"/>
    <n v="88"/>
    <n v="5.4"/>
    <s v="Fair"/>
    <n v="1"/>
    <s v="High School"/>
    <s v="Average"/>
    <n v="10"/>
    <s v="Yes"/>
    <x v="206"/>
  </r>
  <r>
    <s v="S1865"/>
    <n v="17"/>
    <s v="Male"/>
    <n v="3.8"/>
    <x v="22"/>
    <x v="6"/>
    <s v="No"/>
    <n v="82.6"/>
    <n v="5.4"/>
    <s v="Good"/>
    <n v="2"/>
    <s v="Master"/>
    <s v="Good"/>
    <n v="2"/>
    <s v="No"/>
    <x v="453"/>
  </r>
  <r>
    <s v="S1866"/>
    <n v="21"/>
    <s v="Female"/>
    <n v="6.2"/>
    <x v="12"/>
    <x v="19"/>
    <s v="No"/>
    <n v="80.900000000000006"/>
    <n v="3.7"/>
    <s v="Fair"/>
    <n v="3"/>
    <s v="Bachelor"/>
    <s v="Good"/>
    <n v="4"/>
    <s v="Yes"/>
    <x v="83"/>
  </r>
  <r>
    <s v="S1867"/>
    <n v="22"/>
    <s v="Female"/>
    <n v="5.4"/>
    <x v="26"/>
    <x v="38"/>
    <s v="No"/>
    <n v="100"/>
    <n v="8.5"/>
    <s v="Poor"/>
    <n v="6"/>
    <s v="Bachelor"/>
    <s v="Good"/>
    <n v="2"/>
    <s v="No"/>
    <x v="454"/>
  </r>
  <r>
    <s v="S1868"/>
    <n v="23"/>
    <s v="Male"/>
    <n v="3.8"/>
    <x v="32"/>
    <x v="28"/>
    <s v="No"/>
    <n v="96.8"/>
    <n v="5.5"/>
    <s v="Fair"/>
    <n v="6"/>
    <s v="Master"/>
    <s v="Good"/>
    <n v="2"/>
    <s v="No"/>
    <x v="78"/>
  </r>
  <r>
    <s v="S1869"/>
    <n v="22"/>
    <s v="Male"/>
    <n v="2.8"/>
    <x v="16"/>
    <x v="12"/>
    <s v="Yes"/>
    <n v="86.4"/>
    <n v="6.3"/>
    <s v="Fair"/>
    <n v="4"/>
    <s v="Master"/>
    <s v="Average"/>
    <n v="10"/>
    <s v="No"/>
    <x v="442"/>
  </r>
  <r>
    <s v="S1870"/>
    <n v="21"/>
    <s v="Other"/>
    <n v="4.7"/>
    <x v="19"/>
    <x v="12"/>
    <s v="Yes"/>
    <n v="62"/>
    <n v="5.4"/>
    <s v="Good"/>
    <n v="1"/>
    <s v="High School"/>
    <s v="Good"/>
    <n v="3"/>
    <s v="No"/>
    <x v="170"/>
  </r>
  <r>
    <s v="S1871"/>
    <n v="24"/>
    <s v="Male"/>
    <n v="2"/>
    <x v="25"/>
    <x v="14"/>
    <s v="Yes"/>
    <n v="81.400000000000006"/>
    <n v="7.3"/>
    <s v="Poor"/>
    <n v="3"/>
    <s v="Master"/>
    <s v="Good"/>
    <n v="8"/>
    <s v="Yes"/>
    <x v="59"/>
  </r>
  <r>
    <s v="S1872"/>
    <n v="18"/>
    <s v="Female"/>
    <n v="4.2"/>
    <x v="26"/>
    <x v="4"/>
    <s v="No"/>
    <n v="100"/>
    <n v="6"/>
    <s v="Fair"/>
    <n v="3"/>
    <s v="None"/>
    <s v="Average"/>
    <n v="4"/>
    <s v="No"/>
    <x v="111"/>
  </r>
  <r>
    <s v="S1873"/>
    <n v="17"/>
    <s v="Female"/>
    <n v="4.3"/>
    <x v="5"/>
    <x v="5"/>
    <s v="No"/>
    <n v="82.7"/>
    <n v="4.9000000000000004"/>
    <s v="Fair"/>
    <n v="1"/>
    <s v="High School"/>
    <s v="Good"/>
    <n v="7"/>
    <s v="No"/>
    <x v="262"/>
  </r>
  <r>
    <s v="S1874"/>
    <n v="18"/>
    <s v="Male"/>
    <n v="5.0999999999999996"/>
    <x v="38"/>
    <x v="19"/>
    <s v="No"/>
    <n v="96"/>
    <n v="7"/>
    <s v="Fair"/>
    <n v="0"/>
    <s v="Master"/>
    <s v="Average"/>
    <n v="10"/>
    <s v="No"/>
    <x v="140"/>
  </r>
  <r>
    <s v="S1875"/>
    <n v="19"/>
    <s v="Female"/>
    <n v="7.6"/>
    <x v="26"/>
    <x v="16"/>
    <s v="No"/>
    <n v="99.4"/>
    <n v="4.8"/>
    <s v="Poor"/>
    <n v="0"/>
    <s v="High School"/>
    <s v="Good"/>
    <n v="3"/>
    <s v="No"/>
    <x v="1"/>
  </r>
  <r>
    <s v="S1876"/>
    <n v="18"/>
    <s v="Male"/>
    <n v="4.0999999999999996"/>
    <x v="11"/>
    <x v="17"/>
    <s v="No"/>
    <n v="87.2"/>
    <n v="5.5"/>
    <s v="Fair"/>
    <n v="4"/>
    <s v="High School"/>
    <s v="Good"/>
    <n v="10"/>
    <s v="No"/>
    <x v="401"/>
  </r>
  <r>
    <s v="S1877"/>
    <n v="18"/>
    <s v="Female"/>
    <n v="2.7"/>
    <x v="12"/>
    <x v="35"/>
    <s v="No"/>
    <n v="76.599999999999994"/>
    <n v="4"/>
    <s v="Good"/>
    <n v="0"/>
    <s v="High School"/>
    <s v="Average"/>
    <n v="3"/>
    <s v="No"/>
    <x v="455"/>
  </r>
  <r>
    <s v="S1878"/>
    <n v="21"/>
    <s v="Male"/>
    <n v="3.5"/>
    <x v="5"/>
    <x v="31"/>
    <s v="Yes"/>
    <n v="60.6"/>
    <n v="4.8"/>
    <s v="Fair"/>
    <n v="4"/>
    <s v="Bachelor"/>
    <s v="Good"/>
    <n v="2"/>
    <s v="No"/>
    <x v="93"/>
  </r>
  <r>
    <s v="S1879"/>
    <n v="21"/>
    <s v="Female"/>
    <n v="0.8"/>
    <x v="17"/>
    <x v="3"/>
    <s v="No"/>
    <n v="91.8"/>
    <n v="6.7"/>
    <s v="Fair"/>
    <n v="2"/>
    <s v="High School"/>
    <s v="Poor"/>
    <n v="6"/>
    <s v="No"/>
    <x v="250"/>
  </r>
  <r>
    <s v="S1880"/>
    <n v="21"/>
    <s v="Male"/>
    <n v="2.5"/>
    <x v="23"/>
    <x v="7"/>
    <s v="No"/>
    <n v="76.900000000000006"/>
    <n v="4.0999999999999996"/>
    <s v="Fair"/>
    <n v="1"/>
    <s v="Bachelor"/>
    <s v="Good"/>
    <n v="6"/>
    <s v="No"/>
    <x v="456"/>
  </r>
  <r>
    <s v="S1881"/>
    <n v="22"/>
    <s v="Male"/>
    <n v="2.9"/>
    <x v="12"/>
    <x v="23"/>
    <s v="Yes"/>
    <n v="86.8"/>
    <n v="4.7"/>
    <s v="Fair"/>
    <n v="3"/>
    <s v="Master"/>
    <s v="Average"/>
    <n v="1"/>
    <s v="No"/>
    <x v="169"/>
  </r>
  <r>
    <s v="S1882"/>
    <n v="19"/>
    <s v="Other"/>
    <n v="2.7"/>
    <x v="34"/>
    <x v="5"/>
    <s v="No"/>
    <n v="72.5"/>
    <n v="6.5"/>
    <s v="Fair"/>
    <n v="4"/>
    <s v="Bachelor"/>
    <s v="Poor"/>
    <n v="7"/>
    <s v="No"/>
    <x v="457"/>
  </r>
  <r>
    <s v="S1883"/>
    <n v="24"/>
    <s v="Male"/>
    <n v="3.7"/>
    <x v="1"/>
    <x v="30"/>
    <s v="No"/>
    <n v="82.3"/>
    <n v="5.8"/>
    <s v="Good"/>
    <n v="6"/>
    <s v="High School"/>
    <s v="Average"/>
    <n v="4"/>
    <s v="No"/>
    <x v="119"/>
  </r>
  <r>
    <s v="S1884"/>
    <n v="24"/>
    <s v="Female"/>
    <n v="2.2999999999999998"/>
    <x v="28"/>
    <x v="21"/>
    <s v="No"/>
    <n v="85.3"/>
    <n v="8.9"/>
    <s v="Good"/>
    <n v="0"/>
    <s v="Master"/>
    <s v="Good"/>
    <n v="3"/>
    <s v="No"/>
    <x v="458"/>
  </r>
  <r>
    <s v="S1885"/>
    <n v="21"/>
    <s v="Male"/>
    <n v="5.2"/>
    <x v="19"/>
    <x v="2"/>
    <s v="No"/>
    <n v="87.7"/>
    <n v="8.6999999999999993"/>
    <s v="Fair"/>
    <n v="6"/>
    <s v="High School"/>
    <s v="Poor"/>
    <n v="8"/>
    <s v="No"/>
    <x v="1"/>
  </r>
  <r>
    <s v="S1886"/>
    <n v="17"/>
    <s v="Female"/>
    <n v="3.5"/>
    <x v="3"/>
    <x v="23"/>
    <s v="No"/>
    <n v="73.900000000000006"/>
    <n v="5.5"/>
    <s v="Fair"/>
    <n v="4"/>
    <s v="High School"/>
    <s v="Good"/>
    <n v="2"/>
    <s v="Yes"/>
    <x v="86"/>
  </r>
  <r>
    <s v="S1887"/>
    <n v="22"/>
    <s v="Male"/>
    <n v="3.5"/>
    <x v="11"/>
    <x v="50"/>
    <s v="No"/>
    <n v="97"/>
    <n v="7.2"/>
    <s v="Good"/>
    <n v="5"/>
    <s v="None"/>
    <s v="Poor"/>
    <n v="9"/>
    <s v="No"/>
    <x v="222"/>
  </r>
  <r>
    <s v="S1888"/>
    <n v="20"/>
    <s v="Other"/>
    <n v="3"/>
    <x v="26"/>
    <x v="8"/>
    <s v="Yes"/>
    <n v="79"/>
    <n v="7.4"/>
    <s v="Fair"/>
    <n v="4"/>
    <s v="Bachelor"/>
    <s v="Good"/>
    <n v="8"/>
    <s v="Yes"/>
    <x v="459"/>
  </r>
  <r>
    <s v="S1889"/>
    <n v="17"/>
    <s v="Male"/>
    <n v="3.7"/>
    <x v="3"/>
    <x v="36"/>
    <s v="Yes"/>
    <n v="68.3"/>
    <n v="5.8"/>
    <s v="Fair"/>
    <n v="0"/>
    <s v="High School"/>
    <s v="Good"/>
    <n v="8"/>
    <s v="No"/>
    <x v="156"/>
  </r>
  <r>
    <s v="S1890"/>
    <n v="23"/>
    <s v="Male"/>
    <n v="4.7"/>
    <x v="24"/>
    <x v="3"/>
    <s v="Yes"/>
    <n v="83.9"/>
    <n v="4.7"/>
    <s v="Fair"/>
    <n v="5"/>
    <s v="High School"/>
    <s v="Average"/>
    <n v="3"/>
    <s v="No"/>
    <x v="325"/>
  </r>
  <r>
    <s v="S1891"/>
    <n v="23"/>
    <s v="Male"/>
    <n v="2.2000000000000002"/>
    <x v="49"/>
    <x v="7"/>
    <s v="Yes"/>
    <n v="85.3"/>
    <n v="6.5"/>
    <s v="Good"/>
    <n v="5"/>
    <s v="High School"/>
    <s v="Average"/>
    <n v="4"/>
    <s v="Yes"/>
    <x v="86"/>
  </r>
  <r>
    <s v="S1892"/>
    <n v="17"/>
    <s v="Male"/>
    <n v="2.5"/>
    <x v="8"/>
    <x v="1"/>
    <s v="No"/>
    <n v="86.6"/>
    <n v="6.3"/>
    <s v="Fair"/>
    <n v="0"/>
    <s v="High School"/>
    <s v="Good"/>
    <n v="2"/>
    <s v="No"/>
    <x v="460"/>
  </r>
  <r>
    <s v="S1893"/>
    <n v="21"/>
    <s v="Female"/>
    <n v="3"/>
    <x v="49"/>
    <x v="7"/>
    <s v="No"/>
    <n v="98.6"/>
    <n v="6"/>
    <s v="Good"/>
    <n v="5"/>
    <s v="Bachelor"/>
    <s v="Good"/>
    <n v="2"/>
    <s v="No"/>
    <x v="248"/>
  </r>
  <r>
    <s v="S1894"/>
    <n v="20"/>
    <s v="Male"/>
    <n v="1.5"/>
    <x v="42"/>
    <x v="13"/>
    <s v="Yes"/>
    <n v="82.6"/>
    <n v="7"/>
    <s v="Good"/>
    <n v="1"/>
    <s v="Bachelor"/>
    <s v="Good"/>
    <n v="4"/>
    <s v="Yes"/>
    <x v="461"/>
  </r>
  <r>
    <s v="S1895"/>
    <n v="20"/>
    <s v="Female"/>
    <n v="2.2999999999999998"/>
    <x v="6"/>
    <x v="7"/>
    <s v="No"/>
    <n v="83.8"/>
    <n v="5.6"/>
    <s v="Fair"/>
    <n v="3"/>
    <s v="Bachelor"/>
    <s v="Average"/>
    <n v="6"/>
    <s v="No"/>
    <x v="462"/>
  </r>
  <r>
    <s v="S1896"/>
    <n v="22"/>
    <s v="Male"/>
    <n v="2.8"/>
    <x v="34"/>
    <x v="37"/>
    <s v="Yes"/>
    <n v="74"/>
    <n v="5.0999999999999996"/>
    <s v="Good"/>
    <n v="6"/>
    <s v="High School"/>
    <s v="Average"/>
    <n v="5"/>
    <s v="No"/>
    <x v="194"/>
  </r>
  <r>
    <s v="S1897"/>
    <n v="20"/>
    <s v="Male"/>
    <n v="4.8"/>
    <x v="12"/>
    <x v="1"/>
    <s v="No"/>
    <n v="93.2"/>
    <n v="6.6"/>
    <s v="Good"/>
    <n v="1"/>
    <s v="High School"/>
    <s v="Good"/>
    <n v="1"/>
    <s v="Yes"/>
    <x v="14"/>
  </r>
  <r>
    <s v="S1898"/>
    <n v="23"/>
    <s v="Female"/>
    <n v="3.9"/>
    <x v="41"/>
    <x v="16"/>
    <s v="No"/>
    <n v="86.8"/>
    <n v="7"/>
    <s v="Fair"/>
    <n v="1"/>
    <s v="Master"/>
    <s v="Average"/>
    <n v="10"/>
    <s v="No"/>
    <x v="26"/>
  </r>
  <r>
    <s v="S1899"/>
    <n v="19"/>
    <s v="Female"/>
    <n v="3.8"/>
    <x v="22"/>
    <x v="38"/>
    <s v="No"/>
    <n v="80.8"/>
    <n v="5.0999999999999996"/>
    <s v="Poor"/>
    <n v="0"/>
    <s v="None"/>
    <s v="Average"/>
    <n v="1"/>
    <s v="No"/>
    <x v="463"/>
  </r>
  <r>
    <s v="S1900"/>
    <n v="21"/>
    <s v="Male"/>
    <n v="4.8"/>
    <x v="30"/>
    <x v="23"/>
    <s v="No"/>
    <n v="66"/>
    <n v="7.6"/>
    <s v="Poor"/>
    <n v="0"/>
    <s v="Master"/>
    <s v="Average"/>
    <n v="6"/>
    <s v="Yes"/>
    <x v="61"/>
  </r>
  <r>
    <s v="S1901"/>
    <n v="20"/>
    <s v="Male"/>
    <n v="3.3"/>
    <x v="11"/>
    <x v="30"/>
    <s v="No"/>
    <n v="99.4"/>
    <n v="4.4000000000000004"/>
    <s v="Fair"/>
    <n v="6"/>
    <s v="High School"/>
    <s v="Good"/>
    <n v="3"/>
    <s v="Yes"/>
    <x v="214"/>
  </r>
  <r>
    <s v="S1902"/>
    <n v="22"/>
    <s v="Male"/>
    <n v="4.0999999999999996"/>
    <x v="10"/>
    <x v="9"/>
    <s v="No"/>
    <n v="72.7"/>
    <n v="5.8"/>
    <s v="Fair"/>
    <n v="3"/>
    <s v="Master"/>
    <s v="Good"/>
    <n v="3"/>
    <s v="No"/>
    <x v="49"/>
  </r>
  <r>
    <s v="S1903"/>
    <n v="23"/>
    <s v="Female"/>
    <n v="3.3"/>
    <x v="32"/>
    <x v="36"/>
    <s v="No"/>
    <n v="79.099999999999994"/>
    <n v="6.2"/>
    <s v="Fair"/>
    <n v="4"/>
    <s v="High School"/>
    <s v="Average"/>
    <n v="7"/>
    <s v="No"/>
    <x v="200"/>
  </r>
  <r>
    <s v="S1904"/>
    <n v="19"/>
    <s v="Female"/>
    <n v="3.9"/>
    <x v="43"/>
    <x v="13"/>
    <s v="Yes"/>
    <n v="88.6"/>
    <n v="5.7"/>
    <s v="Poor"/>
    <n v="1"/>
    <s v="High School"/>
    <s v="Poor"/>
    <n v="1"/>
    <s v="Yes"/>
    <x v="279"/>
  </r>
  <r>
    <s v="S1905"/>
    <n v="18"/>
    <s v="Male"/>
    <n v="2.6"/>
    <x v="30"/>
    <x v="0"/>
    <s v="Yes"/>
    <n v="73"/>
    <n v="5.8"/>
    <s v="Good"/>
    <n v="5"/>
    <s v="Bachelor"/>
    <s v="Poor"/>
    <n v="1"/>
    <s v="Yes"/>
    <x v="371"/>
  </r>
  <r>
    <s v="S1906"/>
    <n v="18"/>
    <s v="Female"/>
    <n v="0"/>
    <x v="42"/>
    <x v="7"/>
    <s v="Yes"/>
    <n v="70.099999999999994"/>
    <n v="8.6999999999999993"/>
    <s v="Fair"/>
    <n v="3"/>
    <s v="Bachelor"/>
    <s v="Average"/>
    <n v="10"/>
    <s v="No"/>
    <x v="464"/>
  </r>
  <r>
    <s v="S1907"/>
    <n v="19"/>
    <s v="Female"/>
    <n v="3.3"/>
    <x v="16"/>
    <x v="30"/>
    <s v="No"/>
    <n v="63.8"/>
    <n v="5.5"/>
    <s v="Fair"/>
    <n v="1"/>
    <s v="High School"/>
    <s v="Average"/>
    <n v="3"/>
    <s v="No"/>
    <x v="153"/>
  </r>
  <r>
    <s v="S1908"/>
    <n v="23"/>
    <s v="Female"/>
    <n v="5.6"/>
    <x v="1"/>
    <x v="4"/>
    <s v="Yes"/>
    <n v="92.2"/>
    <n v="9.4"/>
    <s v="Fair"/>
    <n v="4"/>
    <s v="Bachelor"/>
    <s v="Good"/>
    <n v="8"/>
    <s v="No"/>
    <x v="1"/>
  </r>
  <r>
    <s v="S1909"/>
    <n v="22"/>
    <s v="Female"/>
    <n v="4.9000000000000004"/>
    <x v="37"/>
    <x v="34"/>
    <s v="No"/>
    <n v="79.5"/>
    <n v="7"/>
    <s v="Fair"/>
    <n v="5"/>
    <s v="Bachelor"/>
    <s v="Average"/>
    <n v="1"/>
    <s v="No"/>
    <x v="416"/>
  </r>
  <r>
    <s v="S1910"/>
    <n v="19"/>
    <s v="Male"/>
    <n v="4.9000000000000004"/>
    <x v="7"/>
    <x v="17"/>
    <s v="No"/>
    <n v="100"/>
    <n v="6.6"/>
    <s v="Fair"/>
    <n v="1"/>
    <s v="None"/>
    <s v="Average"/>
    <n v="10"/>
    <s v="No"/>
    <x v="465"/>
  </r>
  <r>
    <s v="S1911"/>
    <n v="21"/>
    <s v="Male"/>
    <n v="5.4"/>
    <x v="47"/>
    <x v="3"/>
    <s v="No"/>
    <n v="75.099999999999994"/>
    <n v="7.1"/>
    <s v="Fair"/>
    <n v="2"/>
    <s v="None"/>
    <s v="Good"/>
    <n v="4"/>
    <s v="No"/>
    <x v="437"/>
  </r>
  <r>
    <s v="S1912"/>
    <n v="21"/>
    <s v="Male"/>
    <n v="3.6"/>
    <x v="12"/>
    <x v="25"/>
    <s v="No"/>
    <n v="75.8"/>
    <n v="9.5"/>
    <s v="Poor"/>
    <n v="6"/>
    <s v="High School"/>
    <s v="Average"/>
    <n v="9"/>
    <s v="No"/>
    <x v="466"/>
  </r>
  <r>
    <s v="S1913"/>
    <n v="18"/>
    <s v="Male"/>
    <n v="3.8"/>
    <x v="47"/>
    <x v="35"/>
    <s v="Yes"/>
    <n v="79.3"/>
    <n v="5.3"/>
    <s v="Good"/>
    <n v="3"/>
    <s v="High School"/>
    <s v="Good"/>
    <n v="4"/>
    <s v="No"/>
    <x v="73"/>
  </r>
  <r>
    <s v="S1914"/>
    <n v="20"/>
    <s v="Female"/>
    <n v="2.6"/>
    <x v="49"/>
    <x v="2"/>
    <s v="Yes"/>
    <n v="87.4"/>
    <n v="5.2"/>
    <s v="Good"/>
    <n v="6"/>
    <s v="Bachelor"/>
    <s v="Poor"/>
    <n v="10"/>
    <s v="No"/>
    <x v="271"/>
  </r>
  <r>
    <s v="S1915"/>
    <n v="22"/>
    <s v="Female"/>
    <n v="3"/>
    <x v="27"/>
    <x v="39"/>
    <s v="No"/>
    <n v="80.3"/>
    <n v="5.6"/>
    <s v="Fair"/>
    <n v="0"/>
    <s v="High School"/>
    <s v="Average"/>
    <n v="8"/>
    <s v="No"/>
    <x v="356"/>
  </r>
  <r>
    <s v="S1916"/>
    <n v="18"/>
    <s v="Male"/>
    <n v="4.4000000000000004"/>
    <x v="28"/>
    <x v="6"/>
    <s v="No"/>
    <n v="91.1"/>
    <n v="6.5"/>
    <s v="Good"/>
    <n v="1"/>
    <s v="High School"/>
    <s v="Good"/>
    <n v="7"/>
    <s v="No"/>
    <x v="284"/>
  </r>
  <r>
    <s v="S1917"/>
    <n v="20"/>
    <s v="Male"/>
    <n v="5.3"/>
    <x v="23"/>
    <x v="5"/>
    <s v="No"/>
    <n v="75.2"/>
    <n v="4.4000000000000004"/>
    <s v="Good"/>
    <n v="5"/>
    <s v="High School"/>
    <s v="Good"/>
    <n v="3"/>
    <s v="No"/>
    <x v="354"/>
  </r>
  <r>
    <s v="S1918"/>
    <n v="20"/>
    <s v="Male"/>
    <n v="3.3"/>
    <x v="1"/>
    <x v="6"/>
    <s v="Yes"/>
    <n v="71.2"/>
    <n v="6.5"/>
    <s v="Poor"/>
    <n v="5"/>
    <s v="Bachelor"/>
    <s v="Average"/>
    <n v="7"/>
    <s v="No"/>
    <x v="283"/>
  </r>
  <r>
    <s v="S1919"/>
    <n v="24"/>
    <s v="Female"/>
    <n v="2.8"/>
    <x v="8"/>
    <x v="38"/>
    <s v="No"/>
    <n v="67"/>
    <n v="8.5"/>
    <s v="Good"/>
    <n v="3"/>
    <s v="High School"/>
    <s v="Good"/>
    <n v="7"/>
    <s v="Yes"/>
    <x v="338"/>
  </r>
  <r>
    <s v="S1920"/>
    <n v="21"/>
    <s v="Male"/>
    <n v="3.5"/>
    <x v="3"/>
    <x v="10"/>
    <s v="Yes"/>
    <n v="62.8"/>
    <n v="6.7"/>
    <s v="Good"/>
    <n v="3"/>
    <s v="None"/>
    <s v="Good"/>
    <n v="10"/>
    <s v="No"/>
    <x v="229"/>
  </r>
  <r>
    <s v="S1921"/>
    <n v="23"/>
    <s v="Female"/>
    <n v="4.4000000000000004"/>
    <x v="12"/>
    <x v="3"/>
    <s v="No"/>
    <n v="79.8"/>
    <n v="6.1"/>
    <s v="Fair"/>
    <n v="6"/>
    <s v="None"/>
    <s v="Average"/>
    <n v="3"/>
    <s v="No"/>
    <x v="436"/>
  </r>
  <r>
    <s v="S1922"/>
    <n v="17"/>
    <s v="Male"/>
    <n v="1.3"/>
    <x v="36"/>
    <x v="28"/>
    <s v="No"/>
    <n v="82"/>
    <n v="5.8"/>
    <s v="Poor"/>
    <n v="5"/>
    <s v="Master"/>
    <s v="Average"/>
    <n v="2"/>
    <s v="Yes"/>
    <x v="250"/>
  </r>
  <r>
    <s v="S1923"/>
    <n v="23"/>
    <s v="Male"/>
    <n v="0.1"/>
    <x v="0"/>
    <x v="5"/>
    <s v="No"/>
    <n v="78.7"/>
    <n v="7.6"/>
    <s v="Poor"/>
    <n v="5"/>
    <s v="High School"/>
    <s v="Good"/>
    <n v="9"/>
    <s v="No"/>
    <x v="343"/>
  </r>
  <r>
    <s v="S1924"/>
    <n v="17"/>
    <s v="Other"/>
    <n v="2.7"/>
    <x v="17"/>
    <x v="26"/>
    <s v="Yes"/>
    <n v="97.4"/>
    <n v="5.5"/>
    <s v="Poor"/>
    <n v="5"/>
    <s v="Bachelor"/>
    <s v="Average"/>
    <n v="1"/>
    <s v="Yes"/>
    <x v="405"/>
  </r>
  <r>
    <s v="S1925"/>
    <n v="19"/>
    <s v="Other"/>
    <n v="1.7"/>
    <x v="30"/>
    <x v="35"/>
    <s v="Yes"/>
    <n v="97.3"/>
    <n v="8.6999999999999993"/>
    <s v="Good"/>
    <n v="1"/>
    <s v="None"/>
    <s v="Good"/>
    <n v="7"/>
    <s v="No"/>
    <x v="467"/>
  </r>
  <r>
    <s v="S1926"/>
    <n v="21"/>
    <s v="Male"/>
    <n v="2.7"/>
    <x v="10"/>
    <x v="12"/>
    <s v="No"/>
    <n v="81.7"/>
    <n v="8.8000000000000007"/>
    <s v="Fair"/>
    <n v="5"/>
    <s v="High School"/>
    <s v="Good"/>
    <n v="4"/>
    <s v="Yes"/>
    <x v="468"/>
  </r>
  <r>
    <s v="S1927"/>
    <n v="20"/>
    <s v="Female"/>
    <n v="3.3"/>
    <x v="39"/>
    <x v="39"/>
    <s v="No"/>
    <n v="67.099999999999994"/>
    <n v="6.8"/>
    <s v="Good"/>
    <n v="0"/>
    <s v="Bachelor"/>
    <s v="Good"/>
    <n v="2"/>
    <s v="No"/>
    <x v="432"/>
  </r>
  <r>
    <s v="S1928"/>
    <n v="22"/>
    <s v="Female"/>
    <n v="2.8"/>
    <x v="51"/>
    <x v="27"/>
    <s v="No"/>
    <n v="79.3"/>
    <n v="6.5"/>
    <s v="Good"/>
    <n v="5"/>
    <s v="High School"/>
    <s v="Average"/>
    <n v="2"/>
    <s v="No"/>
    <x v="86"/>
  </r>
  <r>
    <s v="S1929"/>
    <n v="17"/>
    <s v="Female"/>
    <n v="5.7"/>
    <x v="12"/>
    <x v="6"/>
    <s v="No"/>
    <n v="79"/>
    <n v="7.7"/>
    <s v="Good"/>
    <n v="0"/>
    <s v="Master"/>
    <s v="Average"/>
    <n v="8"/>
    <s v="Yes"/>
    <x v="5"/>
  </r>
  <r>
    <s v="S1930"/>
    <n v="23"/>
    <s v="Male"/>
    <n v="4"/>
    <x v="35"/>
    <x v="18"/>
    <s v="No"/>
    <n v="78.400000000000006"/>
    <n v="7.8"/>
    <s v="Good"/>
    <n v="1"/>
    <s v="Master"/>
    <s v="Good"/>
    <n v="7"/>
    <s v="No"/>
    <x v="430"/>
  </r>
  <r>
    <s v="S1931"/>
    <n v="20"/>
    <s v="Female"/>
    <n v="4"/>
    <x v="28"/>
    <x v="37"/>
    <s v="Yes"/>
    <n v="78"/>
    <n v="5.5"/>
    <s v="Poor"/>
    <n v="3"/>
    <s v="Bachelor"/>
    <s v="Average"/>
    <n v="7"/>
    <s v="Yes"/>
    <x v="469"/>
  </r>
  <r>
    <s v="S1932"/>
    <n v="17"/>
    <s v="Female"/>
    <n v="4.4000000000000004"/>
    <x v="10"/>
    <x v="8"/>
    <s v="No"/>
    <n v="78.5"/>
    <n v="5.9"/>
    <s v="Fair"/>
    <n v="0"/>
    <s v="Bachelor"/>
    <s v="Average"/>
    <n v="5"/>
    <s v="No"/>
    <x v="133"/>
  </r>
  <r>
    <s v="S1933"/>
    <n v="17"/>
    <s v="Female"/>
    <n v="1.8"/>
    <x v="26"/>
    <x v="7"/>
    <s v="No"/>
    <n v="81.099999999999994"/>
    <n v="4.9000000000000004"/>
    <s v="Good"/>
    <n v="1"/>
    <s v="High School"/>
    <s v="Average"/>
    <n v="10"/>
    <s v="No"/>
    <x v="470"/>
  </r>
  <r>
    <s v="S1934"/>
    <n v="24"/>
    <s v="Male"/>
    <n v="5.0999999999999996"/>
    <x v="6"/>
    <x v="26"/>
    <s v="No"/>
    <n v="78.599999999999994"/>
    <n v="7"/>
    <s v="Poor"/>
    <n v="5"/>
    <s v="High School"/>
    <s v="Poor"/>
    <n v="8"/>
    <s v="Yes"/>
    <x v="300"/>
  </r>
  <r>
    <s v="S1935"/>
    <n v="17"/>
    <s v="Male"/>
    <n v="3.4"/>
    <x v="39"/>
    <x v="13"/>
    <s v="Yes"/>
    <n v="87.1"/>
    <n v="7.3"/>
    <s v="Poor"/>
    <n v="1"/>
    <s v="Master"/>
    <s v="Good"/>
    <n v="2"/>
    <s v="No"/>
    <x v="45"/>
  </r>
  <r>
    <s v="S1936"/>
    <n v="22"/>
    <s v="Male"/>
    <n v="4.5"/>
    <x v="44"/>
    <x v="10"/>
    <s v="No"/>
    <n v="88.6"/>
    <n v="4.9000000000000004"/>
    <s v="Good"/>
    <n v="5"/>
    <s v="Bachelor"/>
    <s v="Average"/>
    <n v="2"/>
    <s v="Yes"/>
    <x v="362"/>
  </r>
  <r>
    <s v="S1937"/>
    <n v="21"/>
    <s v="Female"/>
    <n v="1.9"/>
    <x v="23"/>
    <x v="15"/>
    <s v="No"/>
    <n v="75.900000000000006"/>
    <n v="6"/>
    <s v="Good"/>
    <n v="6"/>
    <s v="Bachelor"/>
    <s v="Good"/>
    <n v="5"/>
    <s v="No"/>
    <x v="228"/>
  </r>
  <r>
    <s v="S1938"/>
    <n v="22"/>
    <s v="Male"/>
    <n v="1.2"/>
    <x v="17"/>
    <x v="8"/>
    <s v="No"/>
    <n v="97.7"/>
    <n v="4.9000000000000004"/>
    <s v="Fair"/>
    <n v="1"/>
    <s v="High School"/>
    <s v="Poor"/>
    <n v="1"/>
    <s v="No"/>
    <x v="471"/>
  </r>
  <r>
    <s v="S1939"/>
    <n v="18"/>
    <s v="Female"/>
    <n v="4.7"/>
    <x v="23"/>
    <x v="39"/>
    <s v="No"/>
    <n v="75.2"/>
    <n v="5.4"/>
    <s v="Good"/>
    <n v="3"/>
    <s v="None"/>
    <s v="Good"/>
    <n v="6"/>
    <s v="No"/>
    <x v="41"/>
  </r>
  <r>
    <s v="S1940"/>
    <n v="20"/>
    <s v="Other"/>
    <n v="4.0999999999999996"/>
    <x v="25"/>
    <x v="25"/>
    <s v="Yes"/>
    <n v="68.8"/>
    <n v="7.2"/>
    <s v="Good"/>
    <n v="0"/>
    <s v="Master"/>
    <s v="Average"/>
    <n v="4"/>
    <s v="No"/>
    <x v="170"/>
  </r>
  <r>
    <s v="S1941"/>
    <n v="21"/>
    <s v="Male"/>
    <n v="2.1"/>
    <x v="46"/>
    <x v="19"/>
    <s v="No"/>
    <n v="88.8"/>
    <n v="5.6"/>
    <s v="Fair"/>
    <n v="6"/>
    <s v="High School"/>
    <s v="Good"/>
    <n v="6"/>
    <s v="No"/>
    <x v="79"/>
  </r>
  <r>
    <s v="S1942"/>
    <n v="24"/>
    <s v="Female"/>
    <n v="2.2000000000000002"/>
    <x v="47"/>
    <x v="20"/>
    <s v="No"/>
    <n v="76.8"/>
    <n v="6.1"/>
    <s v="Poor"/>
    <n v="3"/>
    <s v="High School"/>
    <s v="Good"/>
    <n v="7"/>
    <s v="No"/>
    <x v="82"/>
  </r>
  <r>
    <s v="S1943"/>
    <n v="21"/>
    <s v="Male"/>
    <n v="5.2"/>
    <x v="44"/>
    <x v="21"/>
    <s v="No"/>
    <n v="88.2"/>
    <n v="4.5"/>
    <s v="Good"/>
    <n v="2"/>
    <s v="High School"/>
    <s v="Poor"/>
    <n v="3"/>
    <s v="No"/>
    <x v="472"/>
  </r>
  <r>
    <s v="S1944"/>
    <n v="21"/>
    <s v="Female"/>
    <n v="1.7"/>
    <x v="49"/>
    <x v="8"/>
    <s v="No"/>
    <n v="61"/>
    <n v="6.7"/>
    <s v="Fair"/>
    <n v="5"/>
    <s v="Bachelor"/>
    <s v="Good"/>
    <n v="8"/>
    <s v="Yes"/>
    <x v="263"/>
  </r>
  <r>
    <s v="S1945"/>
    <n v="23"/>
    <s v="Male"/>
    <n v="6"/>
    <x v="30"/>
    <x v="30"/>
    <s v="Yes"/>
    <n v="98.9"/>
    <n v="6.4"/>
    <s v="Poor"/>
    <n v="0"/>
    <s v="None"/>
    <s v="Average"/>
    <n v="7"/>
    <s v="No"/>
    <x v="1"/>
  </r>
  <r>
    <s v="S1946"/>
    <n v="21"/>
    <s v="Female"/>
    <n v="2.1"/>
    <x v="24"/>
    <x v="38"/>
    <s v="No"/>
    <n v="91.7"/>
    <n v="5.6"/>
    <s v="Fair"/>
    <n v="3"/>
    <s v="Bachelor"/>
    <s v="Good"/>
    <n v="1"/>
    <s v="Yes"/>
    <x v="145"/>
  </r>
  <r>
    <s v="S1947"/>
    <n v="24"/>
    <s v="Female"/>
    <n v="4.5"/>
    <x v="23"/>
    <x v="20"/>
    <s v="Yes"/>
    <n v="70"/>
    <n v="6.3"/>
    <s v="Good"/>
    <n v="0"/>
    <s v="High School"/>
    <s v="Good"/>
    <n v="6"/>
    <s v="Yes"/>
    <x v="406"/>
  </r>
  <r>
    <s v="S1948"/>
    <n v="22"/>
    <s v="Female"/>
    <n v="3"/>
    <x v="26"/>
    <x v="35"/>
    <s v="No"/>
    <n v="70.2"/>
    <n v="6.7"/>
    <s v="Fair"/>
    <n v="2"/>
    <s v="Master"/>
    <s v="Good"/>
    <n v="7"/>
    <s v="No"/>
    <x v="473"/>
  </r>
  <r>
    <s v="S1949"/>
    <n v="21"/>
    <s v="Female"/>
    <n v="4.4000000000000004"/>
    <x v="35"/>
    <x v="30"/>
    <s v="No"/>
    <n v="100"/>
    <n v="5.5"/>
    <s v="Fair"/>
    <n v="4"/>
    <s v="Bachelor"/>
    <s v="Good"/>
    <n v="4"/>
    <s v="No"/>
    <x v="325"/>
  </r>
  <r>
    <s v="S1950"/>
    <n v="19"/>
    <s v="Female"/>
    <n v="2.7"/>
    <x v="41"/>
    <x v="27"/>
    <s v="No"/>
    <n v="77.599999999999994"/>
    <n v="4.7"/>
    <s v="Fair"/>
    <n v="5"/>
    <s v="High School"/>
    <s v="Average"/>
    <n v="2"/>
    <s v="No"/>
    <x v="474"/>
  </r>
  <r>
    <s v="S1951"/>
    <n v="20"/>
    <s v="Female"/>
    <n v="3.3"/>
    <x v="8"/>
    <x v="19"/>
    <s v="No"/>
    <n v="76.7"/>
    <n v="8.6999999999999993"/>
    <s v="Good"/>
    <n v="5"/>
    <s v="Bachelor"/>
    <s v="Poor"/>
    <n v="10"/>
    <s v="No"/>
    <x v="475"/>
  </r>
  <r>
    <s v="S1952"/>
    <n v="21"/>
    <s v="Female"/>
    <n v="3.6"/>
    <x v="11"/>
    <x v="29"/>
    <s v="Yes"/>
    <n v="62.3"/>
    <n v="5.7"/>
    <s v="Poor"/>
    <n v="1"/>
    <s v="High School"/>
    <s v="Average"/>
    <n v="9"/>
    <s v="No"/>
    <x v="86"/>
  </r>
  <r>
    <s v="S1953"/>
    <n v="20"/>
    <s v="Female"/>
    <n v="2"/>
    <x v="7"/>
    <x v="25"/>
    <s v="No"/>
    <n v="81.5"/>
    <n v="6.4"/>
    <s v="Fair"/>
    <n v="5"/>
    <s v="High School"/>
    <s v="Average"/>
    <n v="7"/>
    <s v="No"/>
    <x v="105"/>
  </r>
  <r>
    <s v="S1954"/>
    <n v="19"/>
    <s v="Male"/>
    <n v="4.5999999999999996"/>
    <x v="26"/>
    <x v="28"/>
    <s v="No"/>
    <n v="82.7"/>
    <n v="7.7"/>
    <s v="Good"/>
    <n v="5"/>
    <s v="Master"/>
    <s v="Good"/>
    <n v="1"/>
    <s v="Yes"/>
    <x v="36"/>
  </r>
  <r>
    <s v="S1955"/>
    <n v="19"/>
    <s v="Female"/>
    <n v="2.7"/>
    <x v="1"/>
    <x v="6"/>
    <s v="Yes"/>
    <n v="92.2"/>
    <n v="10"/>
    <s v="Poor"/>
    <n v="3"/>
    <s v="High School"/>
    <s v="Average"/>
    <n v="8"/>
    <s v="No"/>
    <x v="476"/>
  </r>
  <r>
    <s v="S1956"/>
    <n v="20"/>
    <s v="Female"/>
    <n v="3.2"/>
    <x v="17"/>
    <x v="38"/>
    <s v="No"/>
    <n v="71"/>
    <n v="5"/>
    <s v="Good"/>
    <n v="6"/>
    <s v="High School"/>
    <s v="Good"/>
    <n v="3"/>
    <s v="No"/>
    <x v="285"/>
  </r>
  <r>
    <s v="S1957"/>
    <n v="17"/>
    <s v="Female"/>
    <n v="2"/>
    <x v="49"/>
    <x v="5"/>
    <s v="No"/>
    <n v="69.8"/>
    <n v="7"/>
    <s v="Good"/>
    <n v="5"/>
    <s v="High School"/>
    <s v="Average"/>
    <n v="4"/>
    <s v="No"/>
    <x v="202"/>
  </r>
  <r>
    <s v="S1958"/>
    <n v="18"/>
    <s v="Male"/>
    <n v="0"/>
    <x v="44"/>
    <x v="2"/>
    <s v="Yes"/>
    <n v="89.5"/>
    <n v="5.7"/>
    <s v="Good"/>
    <n v="5"/>
    <s v="High School"/>
    <s v="Average"/>
    <n v="5"/>
    <s v="No"/>
    <x v="477"/>
  </r>
  <r>
    <s v="S1959"/>
    <n v="23"/>
    <s v="Female"/>
    <n v="3.2"/>
    <x v="47"/>
    <x v="13"/>
    <s v="No"/>
    <n v="95.1"/>
    <n v="5.9"/>
    <s v="Fair"/>
    <n v="2"/>
    <s v="Master"/>
    <s v="Good"/>
    <n v="1"/>
    <s v="No"/>
    <x v="411"/>
  </r>
  <r>
    <s v="S1960"/>
    <n v="17"/>
    <s v="Male"/>
    <n v="7.1"/>
    <x v="32"/>
    <x v="0"/>
    <s v="Yes"/>
    <n v="69.3"/>
    <n v="5.6"/>
    <s v="Good"/>
    <n v="6"/>
    <s v="High School"/>
    <s v="Average"/>
    <n v="6"/>
    <s v="No"/>
    <x v="1"/>
  </r>
  <r>
    <s v="S1961"/>
    <n v="17"/>
    <s v="Female"/>
    <n v="4.7"/>
    <x v="34"/>
    <x v="35"/>
    <s v="No"/>
    <n v="95.8"/>
    <n v="5.0999999999999996"/>
    <s v="Good"/>
    <n v="2"/>
    <s v="Master"/>
    <s v="Good"/>
    <n v="10"/>
    <s v="No"/>
    <x v="259"/>
  </r>
  <r>
    <s v="S1962"/>
    <n v="22"/>
    <s v="Male"/>
    <n v="3.5"/>
    <x v="2"/>
    <x v="16"/>
    <s v="Yes"/>
    <n v="85.4"/>
    <n v="6.5"/>
    <s v="Good"/>
    <n v="0"/>
    <s v="Master"/>
    <s v="Average"/>
    <n v="6"/>
    <s v="No"/>
    <x v="62"/>
  </r>
  <r>
    <s v="S1963"/>
    <n v="23"/>
    <s v="Female"/>
    <n v="3.1"/>
    <x v="11"/>
    <x v="7"/>
    <s v="No"/>
    <n v="95.9"/>
    <n v="4.7"/>
    <s v="Poor"/>
    <n v="0"/>
    <s v="High School"/>
    <s v="Good"/>
    <n v="2"/>
    <s v="No"/>
    <x v="206"/>
  </r>
  <r>
    <s v="S1964"/>
    <n v="23"/>
    <s v="Other"/>
    <n v="3.5"/>
    <x v="17"/>
    <x v="30"/>
    <s v="No"/>
    <n v="84.3"/>
    <n v="7.6"/>
    <s v="Good"/>
    <n v="5"/>
    <s v="High School"/>
    <s v="Poor"/>
    <n v="10"/>
    <s v="Yes"/>
    <x v="466"/>
  </r>
  <r>
    <s v="S1965"/>
    <n v="17"/>
    <s v="Male"/>
    <n v="4.3"/>
    <x v="28"/>
    <x v="18"/>
    <s v="No"/>
    <n v="59.8"/>
    <n v="6.6"/>
    <s v="Fair"/>
    <n v="5"/>
    <s v="Master"/>
    <s v="Average"/>
    <n v="6"/>
    <s v="Yes"/>
    <x v="68"/>
  </r>
  <r>
    <s v="S1966"/>
    <n v="21"/>
    <s v="Other"/>
    <n v="1.7"/>
    <x v="51"/>
    <x v="9"/>
    <s v="No"/>
    <n v="83.5"/>
    <n v="7"/>
    <s v="Poor"/>
    <n v="1"/>
    <s v="High School"/>
    <s v="Good"/>
    <n v="8"/>
    <s v="Yes"/>
    <x v="164"/>
  </r>
  <r>
    <s v="S1967"/>
    <n v="22"/>
    <s v="Male"/>
    <n v="5.2"/>
    <x v="18"/>
    <x v="22"/>
    <s v="No"/>
    <n v="95.6"/>
    <n v="5.9"/>
    <s v="Fair"/>
    <n v="0"/>
    <s v="None"/>
    <s v="Good"/>
    <n v="6"/>
    <s v="No"/>
    <x v="207"/>
  </r>
  <r>
    <s v="S1968"/>
    <n v="22"/>
    <s v="Female"/>
    <n v="4.5999999999999996"/>
    <x v="38"/>
    <x v="3"/>
    <s v="No"/>
    <n v="76.099999999999994"/>
    <n v="6.1"/>
    <s v="Good"/>
    <n v="3"/>
    <s v="High School"/>
    <s v="Average"/>
    <n v="4"/>
    <s v="No"/>
    <x v="442"/>
  </r>
  <r>
    <s v="S1969"/>
    <n v="19"/>
    <s v="Female"/>
    <n v="4.5999999999999996"/>
    <x v="22"/>
    <x v="28"/>
    <s v="Yes"/>
    <n v="81.099999999999994"/>
    <n v="6.8"/>
    <s v="Fair"/>
    <n v="5"/>
    <s v="Bachelor"/>
    <s v="Average"/>
    <n v="4"/>
    <s v="No"/>
    <x v="336"/>
  </r>
  <r>
    <s v="S1970"/>
    <n v="24"/>
    <s v="Female"/>
    <n v="4.2"/>
    <x v="10"/>
    <x v="38"/>
    <s v="No"/>
    <n v="83.2"/>
    <n v="5.0999999999999996"/>
    <s v="Fair"/>
    <n v="3"/>
    <s v="Bachelor"/>
    <s v="Average"/>
    <n v="9"/>
    <s v="Yes"/>
    <x v="216"/>
  </r>
  <r>
    <s v="S1971"/>
    <n v="23"/>
    <s v="Female"/>
    <n v="3.5"/>
    <x v="16"/>
    <x v="31"/>
    <s v="No"/>
    <n v="56"/>
    <n v="6.1"/>
    <s v="Good"/>
    <n v="5"/>
    <s v="High School"/>
    <s v="Average"/>
    <n v="6"/>
    <s v="No"/>
    <x v="158"/>
  </r>
  <r>
    <s v="S1972"/>
    <n v="17"/>
    <s v="Female"/>
    <n v="4.5"/>
    <x v="40"/>
    <x v="34"/>
    <s v="No"/>
    <n v="100"/>
    <n v="5.5"/>
    <s v="Fair"/>
    <n v="3"/>
    <s v="High School"/>
    <s v="Good"/>
    <n v="8"/>
    <s v="No"/>
    <x v="218"/>
  </r>
  <r>
    <s v="S1973"/>
    <n v="19"/>
    <s v="Male"/>
    <n v="4.4000000000000004"/>
    <x v="20"/>
    <x v="26"/>
    <s v="No"/>
    <n v="76"/>
    <n v="5.4"/>
    <s v="Good"/>
    <n v="4"/>
    <s v="Master"/>
    <s v="Good"/>
    <n v="8"/>
    <s v="No"/>
    <x v="442"/>
  </r>
  <r>
    <s v="S1974"/>
    <n v="20"/>
    <s v="Male"/>
    <n v="3"/>
    <x v="16"/>
    <x v="8"/>
    <s v="No"/>
    <n v="90.1"/>
    <n v="4"/>
    <s v="Fair"/>
    <n v="3"/>
    <s v="Bachelor"/>
    <s v="Poor"/>
    <n v="7"/>
    <s v="No"/>
    <x v="200"/>
  </r>
  <r>
    <s v="S1975"/>
    <n v="18"/>
    <s v="Female"/>
    <n v="2.6"/>
    <x v="26"/>
    <x v="6"/>
    <s v="No"/>
    <n v="84.1"/>
    <n v="8.1"/>
    <s v="Fair"/>
    <n v="6"/>
    <s v="Bachelor"/>
    <s v="Average"/>
    <n v="3"/>
    <s v="No"/>
    <x v="49"/>
  </r>
  <r>
    <s v="S1976"/>
    <n v="24"/>
    <s v="Female"/>
    <n v="3.7"/>
    <x v="31"/>
    <x v="8"/>
    <s v="No"/>
    <n v="97.6"/>
    <n v="5.7"/>
    <s v="Good"/>
    <n v="0"/>
    <s v="Bachelor"/>
    <s v="Good"/>
    <n v="10"/>
    <s v="Yes"/>
    <x v="370"/>
  </r>
  <r>
    <s v="S1977"/>
    <n v="24"/>
    <s v="Female"/>
    <n v="5.8"/>
    <x v="5"/>
    <x v="36"/>
    <s v="Yes"/>
    <n v="89.1"/>
    <n v="7.9"/>
    <s v="Good"/>
    <n v="5"/>
    <s v="High School"/>
    <s v="Average"/>
    <n v="1"/>
    <s v="Yes"/>
    <x v="478"/>
  </r>
  <r>
    <s v="S1978"/>
    <n v="24"/>
    <s v="Female"/>
    <n v="1.6"/>
    <x v="2"/>
    <x v="21"/>
    <s v="No"/>
    <n v="82.7"/>
    <n v="7.8"/>
    <s v="Fair"/>
    <n v="0"/>
    <s v="Bachelor"/>
    <s v="Good"/>
    <n v="5"/>
    <s v="Yes"/>
    <x v="432"/>
  </r>
  <r>
    <s v="S1979"/>
    <n v="22"/>
    <s v="Male"/>
    <n v="1.3"/>
    <x v="8"/>
    <x v="31"/>
    <s v="No"/>
    <n v="76.099999999999994"/>
    <n v="5"/>
    <s v="Good"/>
    <n v="6"/>
    <s v="High School"/>
    <s v="Poor"/>
    <n v="10"/>
    <s v="No"/>
    <x v="343"/>
  </r>
  <r>
    <s v="S1980"/>
    <n v="20"/>
    <s v="Female"/>
    <n v="3.7"/>
    <x v="46"/>
    <x v="10"/>
    <s v="No"/>
    <n v="93"/>
    <n v="5.2"/>
    <s v="Poor"/>
    <n v="6"/>
    <s v="High School"/>
    <s v="Good"/>
    <n v="10"/>
    <s v="Yes"/>
    <x v="261"/>
  </r>
  <r>
    <s v="S1981"/>
    <n v="24"/>
    <s v="Male"/>
    <n v="3.6"/>
    <x v="19"/>
    <x v="28"/>
    <s v="No"/>
    <n v="66.3"/>
    <n v="9.6"/>
    <s v="Fair"/>
    <n v="3"/>
    <s v="Bachelor"/>
    <s v="Average"/>
    <n v="2"/>
    <s v="No"/>
    <x v="479"/>
  </r>
  <r>
    <s v="S1982"/>
    <n v="20"/>
    <s v="Female"/>
    <n v="3.8"/>
    <x v="10"/>
    <x v="36"/>
    <s v="Yes"/>
    <n v="91.5"/>
    <n v="8.6"/>
    <s v="Fair"/>
    <n v="2"/>
    <s v="High School"/>
    <s v="Good"/>
    <n v="10"/>
    <s v="No"/>
    <x v="108"/>
  </r>
  <r>
    <s v="S1983"/>
    <n v="21"/>
    <s v="Male"/>
    <n v="3.9"/>
    <x v="34"/>
    <x v="30"/>
    <s v="No"/>
    <n v="74"/>
    <n v="6.5"/>
    <s v="Poor"/>
    <n v="2"/>
    <s v="Master"/>
    <s v="Average"/>
    <n v="2"/>
    <s v="No"/>
    <x v="391"/>
  </r>
  <r>
    <s v="S1984"/>
    <n v="24"/>
    <s v="Male"/>
    <n v="3.2"/>
    <x v="26"/>
    <x v="25"/>
    <s v="No"/>
    <n v="97.5"/>
    <n v="6.8"/>
    <s v="Fair"/>
    <n v="6"/>
    <s v="High School"/>
    <s v="Average"/>
    <n v="7"/>
    <s v="No"/>
    <x v="288"/>
  </r>
  <r>
    <s v="S1985"/>
    <n v="18"/>
    <s v="Male"/>
    <n v="5.7"/>
    <x v="2"/>
    <x v="5"/>
    <s v="Yes"/>
    <n v="86.6"/>
    <n v="5.7"/>
    <s v="Fair"/>
    <n v="2"/>
    <s v="Master"/>
    <s v="Good"/>
    <n v="3"/>
    <s v="Yes"/>
    <x v="84"/>
  </r>
  <r>
    <s v="S1986"/>
    <n v="20"/>
    <s v="Male"/>
    <n v="1.1000000000000001"/>
    <x v="25"/>
    <x v="36"/>
    <s v="No"/>
    <n v="91.4"/>
    <n v="7"/>
    <s v="Poor"/>
    <n v="5"/>
    <s v="Master"/>
    <s v="Poor"/>
    <n v="8"/>
    <s v="No"/>
    <x v="285"/>
  </r>
  <r>
    <s v="S1987"/>
    <n v="20"/>
    <s v="Female"/>
    <n v="2.2999999999999998"/>
    <x v="49"/>
    <x v="8"/>
    <s v="Yes"/>
    <n v="85.8"/>
    <n v="5.6"/>
    <s v="Fair"/>
    <n v="1"/>
    <s v="High School"/>
    <s v="Average"/>
    <n v="9"/>
    <s v="No"/>
    <x v="0"/>
  </r>
  <r>
    <s v="S1988"/>
    <n v="18"/>
    <s v="Male"/>
    <n v="3.3"/>
    <x v="10"/>
    <x v="15"/>
    <s v="No"/>
    <n v="67.5"/>
    <n v="4.0999999999999996"/>
    <s v="Fair"/>
    <n v="4"/>
    <s v="Bachelor"/>
    <s v="Average"/>
    <n v="8"/>
    <s v="Yes"/>
    <x v="444"/>
  </r>
  <r>
    <s v="S1989"/>
    <n v="24"/>
    <s v="Male"/>
    <n v="1"/>
    <x v="29"/>
    <x v="30"/>
    <s v="Yes"/>
    <n v="76.400000000000006"/>
    <n v="4.9000000000000004"/>
    <s v="Fair"/>
    <n v="3"/>
    <s v="High School"/>
    <s v="Average"/>
    <n v="6"/>
    <s v="No"/>
    <x v="258"/>
  </r>
  <r>
    <s v="S1990"/>
    <n v="18"/>
    <s v="Male"/>
    <n v="3.2"/>
    <x v="46"/>
    <x v="8"/>
    <s v="No"/>
    <n v="91.7"/>
    <n v="6.5"/>
    <s v="Good"/>
    <n v="1"/>
    <s v="Master"/>
    <s v="Good"/>
    <n v="5"/>
    <s v="No"/>
    <x v="272"/>
  </r>
  <r>
    <s v="S1991"/>
    <n v="20"/>
    <s v="Male"/>
    <n v="6"/>
    <x v="11"/>
    <x v="34"/>
    <s v="No"/>
    <n v="86.7"/>
    <n v="5.0999999999999996"/>
    <s v="Good"/>
    <n v="2"/>
    <s v="High School"/>
    <s v="Good"/>
    <n v="3"/>
    <s v="No"/>
    <x v="195"/>
  </r>
  <r>
    <s v="S1992"/>
    <n v="18"/>
    <s v="Male"/>
    <n v="3.5"/>
    <x v="19"/>
    <x v="39"/>
    <s v="No"/>
    <n v="96.8"/>
    <n v="6.4"/>
    <s v="Fair"/>
    <n v="3"/>
    <s v="Bachelor"/>
    <s v="Poor"/>
    <n v="3"/>
    <s v="No"/>
    <x v="416"/>
  </r>
  <r>
    <s v="S1993"/>
    <n v="20"/>
    <s v="Male"/>
    <n v="3.8"/>
    <x v="11"/>
    <x v="3"/>
    <s v="No"/>
    <n v="89"/>
    <n v="5.2"/>
    <s v="Good"/>
    <n v="1"/>
    <s v="High School"/>
    <s v="Good"/>
    <n v="7"/>
    <s v="No"/>
    <x v="200"/>
  </r>
  <r>
    <s v="S1994"/>
    <n v="20"/>
    <s v="Female"/>
    <n v="1.6"/>
    <x v="5"/>
    <x v="16"/>
    <s v="No"/>
    <n v="75.3"/>
    <n v="5.6"/>
    <s v="Good"/>
    <n v="0"/>
    <s v="High School"/>
    <s v="Average"/>
    <n v="5"/>
    <s v="No"/>
    <x v="228"/>
  </r>
  <r>
    <s v="S1995"/>
    <n v="21"/>
    <s v="Female"/>
    <n v="2.6"/>
    <x v="48"/>
    <x v="35"/>
    <s v="No"/>
    <n v="77"/>
    <n v="7.5"/>
    <s v="Fair"/>
    <n v="2"/>
    <s v="High School"/>
    <s v="Good"/>
    <n v="6"/>
    <s v="Yes"/>
    <x v="207"/>
  </r>
  <r>
    <s v="S1996"/>
    <n v="17"/>
    <s v="Female"/>
    <n v="2.9"/>
    <x v="7"/>
    <x v="17"/>
    <s v="Yes"/>
    <n v="86"/>
    <n v="6.8"/>
    <s v="Poor"/>
    <n v="1"/>
    <s v="High School"/>
    <s v="Average"/>
    <n v="6"/>
    <s v="Yes"/>
    <x v="453"/>
  </r>
  <r>
    <s v="S1997"/>
    <n v="20"/>
    <s v="Male"/>
    <n v="3"/>
    <x v="38"/>
    <x v="2"/>
    <s v="No"/>
    <n v="61.9"/>
    <n v="6.5"/>
    <s v="Good"/>
    <n v="5"/>
    <s v="Bachelor"/>
    <s v="Good"/>
    <n v="9"/>
    <s v="Yes"/>
    <x v="391"/>
  </r>
  <r>
    <s v="S1998"/>
    <n v="24"/>
    <s v="Male"/>
    <n v="5.4"/>
    <x v="18"/>
    <x v="0"/>
    <s v="Yes"/>
    <n v="100"/>
    <n v="7.6"/>
    <s v="Fair"/>
    <n v="0"/>
    <s v="Bachelor"/>
    <s v="Average"/>
    <n v="1"/>
    <s v="No"/>
    <x v="35"/>
  </r>
  <r>
    <s v="S1999"/>
    <n v="19"/>
    <s v="Female"/>
    <n v="4.3"/>
    <x v="30"/>
    <x v="39"/>
    <s v="No"/>
    <n v="89.4"/>
    <n v="7.1"/>
    <s v="Good"/>
    <n v="2"/>
    <s v="Bachelor"/>
    <s v="Average"/>
    <n v="8"/>
    <s v="No"/>
    <x v="287"/>
  </r>
  <r>
    <m/>
    <m/>
    <m/>
    <m/>
    <x v="60"/>
    <x v="51"/>
    <m/>
    <m/>
    <m/>
    <m/>
    <m/>
    <m/>
    <m/>
    <m/>
    <m/>
    <x v="4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DC41E-008E-4D96-8B00-40584F4B82CA}" name="Student Information Pivot Table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S4:V8" firstHeaderRow="0" firstDataRow="1" firstDataCol="1"/>
  <pivotFields count="3">
    <pivotField dataField="1" compact="0" outline="0" showAll="0"/>
    <pivotField axis="axisRow" dataField="1" compact="0" outline="0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tudy Hours Per Day" fld="2" baseField="0" baseItem="0"/>
    <dataField name="Average of age" fld="0" subtotal="average" baseField="0" baseItem="0"/>
    <dataField name="Count of gender" fld="1" subtotal="count" baseField="0" baseItem="0"/>
  </dataFields>
  <formats count="24">
    <format dxfId="167">
      <pivotArea type="all" dataOnly="0" outline="0" fieldPosition="0"/>
    </format>
    <format dxfId="166">
      <pivotArea outline="0" collapsedLevelsAreSubtotals="1" fieldPosition="0"/>
    </format>
    <format dxfId="165">
      <pivotArea field="1" type="button" dataOnly="0" labelOnly="1" outline="0" axis="axisRow" fieldPosition="0"/>
    </format>
    <format dxfId="164">
      <pivotArea dataOnly="0" labelOnly="1" outline="0" fieldPosition="0">
        <references count="1">
          <reference field="1" count="0"/>
        </references>
      </pivotArea>
    </format>
    <format dxfId="163">
      <pivotArea dataOnly="0" labelOnly="1" grandRow="1" outline="0" fieldPosition="0"/>
    </format>
    <format dxfId="1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1">
      <pivotArea type="all" dataOnly="0" outline="0" fieldPosition="0"/>
    </format>
    <format dxfId="160">
      <pivotArea outline="0" collapsedLevelsAreSubtotals="1" fieldPosition="0"/>
    </format>
    <format dxfId="159">
      <pivotArea field="1" type="button" dataOnly="0" labelOnly="1" outline="0" axis="axisRow" fieldPosition="0"/>
    </format>
    <format dxfId="158">
      <pivotArea dataOnly="0" labelOnly="1" outline="0" fieldPosition="0">
        <references count="1">
          <reference field="1" count="0"/>
        </references>
      </pivotArea>
    </format>
    <format dxfId="157">
      <pivotArea dataOnly="0" labelOnly="1" grandRow="1" outline="0" fieldPosition="0"/>
    </format>
    <format dxfId="1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5">
      <pivotArea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format>
    <format dxfId="154">
      <pivotArea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format>
    <format dxfId="153">
      <pivotArea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format>
    <format dxfId="15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151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150">
      <pivotArea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format>
    <format dxfId="149">
      <pivotArea field="1" grandRow="1" outline="0" axis="axisRow" fieldPosition="0">
        <references count="1">
          <reference field="4294967294" count="1" selected="0">
            <x v="0"/>
          </reference>
        </references>
      </pivotArea>
    </format>
    <format dxfId="148">
      <pivotArea field="1" grandRow="1" outline="0" axis="axisRow" fieldPosition="0">
        <references count="1">
          <reference field="4294967294" count="1" selected="0">
            <x v="1"/>
          </reference>
        </references>
      </pivotArea>
    </format>
    <format dxfId="147">
      <pivotArea field="1" grandRow="1" outline="0" axis="axisRow" fieldPosition="0">
        <references count="1">
          <reference field="4294967294" count="1" selected="0">
            <x v="2"/>
          </reference>
        </references>
      </pivotArea>
    </format>
    <format dxfId="146">
      <pivotArea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format>
    <format dxfId="145">
      <pivotArea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format>
    <format dxfId="144">
      <pivotArea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59DAB7-8F50-AB42-830A-4C371A04318B}" name="PivotTable6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 rowHeaderCaption="Part-Time Job">
  <location ref="A37:B39" firstHeaderRow="1" firstDataRow="1" firstDataCol="1"/>
  <pivotFields count="2">
    <pivotField axis="axisRow" showAll="0">
      <items count="4">
        <item x="0"/>
        <item x="1"/>
        <item h="1" x="2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dataFields count="1">
    <dataField name="Attendance %" fld="1" subtotal="average" baseField="0" baseItem="0" numFmtId="164"/>
  </dataFields>
  <formats count="19">
    <format dxfId="96">
      <pivotArea dataOnly="0" outline="0" axis="axisValues" fieldPosition="0"/>
    </format>
    <format dxfId="95">
      <pivotArea collapsedLevelsAreSubtotals="1" fieldPosition="0">
        <references count="1">
          <reference field="0" count="0"/>
        </references>
      </pivotArea>
    </format>
    <format dxfId="94">
      <pivotArea collapsedLevelsAreSubtotals="1" fieldPosition="0">
        <references count="1">
          <reference field="0" count="0"/>
        </references>
      </pivotArea>
    </format>
    <format dxfId="93">
      <pivotArea dataOnly="0" labelOnly="1" fieldPosition="0">
        <references count="1">
          <reference field="0" count="0"/>
        </references>
      </pivotArea>
    </format>
    <format dxfId="92">
      <pivotArea type="all" dataOnly="0" outline="0" fieldPosition="0"/>
    </format>
    <format dxfId="91">
      <pivotArea outline="0" collapsedLevelsAreSubtotals="1" fieldPosition="0"/>
    </format>
    <format dxfId="90">
      <pivotArea field="0" type="button" dataOnly="0" labelOnly="1" outline="0" axis="axisRow" fieldPosition="0"/>
    </format>
    <format dxfId="89">
      <pivotArea dataOnly="0" labelOnly="1" fieldPosition="0">
        <references count="1">
          <reference field="0" count="0"/>
        </references>
      </pivotArea>
    </format>
    <format dxfId="88">
      <pivotArea dataOnly="0" labelOnly="1" outline="0" axis="axisValues" fieldPosition="0"/>
    </format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0" type="button" dataOnly="0" labelOnly="1" outline="0" axis="axisRow" fieldPosition="0"/>
    </format>
    <format dxfId="84">
      <pivotArea dataOnly="0" labelOnly="1" fieldPosition="0">
        <references count="1">
          <reference field="0" count="0"/>
        </references>
      </pivotArea>
    </format>
    <format dxfId="83">
      <pivotArea dataOnly="0" labelOnly="1" outline="0" axis="axisValues" fieldPosition="0"/>
    </format>
    <format dxfId="82">
      <pivotArea type="all" dataOnly="0" outline="0" fieldPosition="0"/>
    </format>
    <format dxfId="81">
      <pivotArea outline="0" collapsedLevelsAreSubtotals="1" fieldPosition="0"/>
    </format>
    <format dxfId="80">
      <pivotArea field="0" type="button" dataOnly="0" labelOnly="1" outline="0" axis="axisRow" fieldPosition="0"/>
    </format>
    <format dxfId="79">
      <pivotArea dataOnly="0" labelOnly="1" fieldPosition="0">
        <references count="1">
          <reference field="0" count="0"/>
        </references>
      </pivotArea>
    </format>
    <format dxfId="78">
      <pivotArea dataOnly="0" labelOnly="1" outline="0" axis="axisValues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BB6495-F320-934B-917C-BD4845564E9C}" name="PivotTable2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 rowHeaderCaption="Hours Studied">
  <location ref="A24:B33" firstHeaderRow="1" firstDataRow="1" firstDataCol="1"/>
  <pivotFields count="3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dataField="1"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Netflix Hours" fld="2" subtotal="average" baseField="0" baseItem="0" numFmtId="164"/>
  </dataFields>
  <formats count="13"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0" type="button" dataOnly="0" labelOnly="1" outline="0" axis="axisRow" fieldPosition="0"/>
    </format>
    <format dxfId="106">
      <pivotArea dataOnly="0" labelOnly="1" fieldPosition="0">
        <references count="1">
          <reference field="0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05">
      <pivotArea dataOnly="0" labelOnly="1" outline="0" axis="axisValues" fieldPosition="0"/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field="0" type="button" dataOnly="0" labelOnly="1" outline="0" axis="axisRow" fieldPosition="0"/>
    </format>
    <format dxfId="101">
      <pivotArea dataOnly="0" labelOnly="1" fieldPosition="0">
        <references count="1">
          <reference field="0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00">
      <pivotArea dataOnly="0" labelOnly="1" outline="0" axis="axisValues" fieldPosition="0"/>
    </format>
    <format dxfId="99">
      <pivotArea outline="0" collapsedLevelsAreSubtotals="1" fieldPosition="0"/>
    </format>
    <format dxfId="98">
      <pivotArea field="0" type="button" dataOnly="0" labelOnly="1" outline="0" axis="axisRow" fieldPosition="0"/>
    </format>
    <format dxfId="97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EA583-04C8-1243-861C-F8B7B4BA68BB}" name="Study Hours vs. Exam Score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 rowHeaderCaption="Hours Studied">
  <location ref="A11:B20" firstHeaderRow="1" firstDataRow="1" firstDataCol="1"/>
  <pivotFields count="16">
    <pivotField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Exam Score" fld="15" subtotal="average" baseField="0" baseItem="0" numFmtId="164"/>
  </dataFields>
  <formats count="17">
    <format dxfId="126">
      <pivotArea outline="0" fieldPosition="0">
        <references count="1">
          <reference field="4294967294" count="1">
            <x v="0"/>
          </reference>
        </references>
      </pivotArea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field="3" type="button" dataOnly="0" labelOnly="1" outline="0" axis="axisRow" fieldPosition="0"/>
    </format>
    <format dxfId="122">
      <pivotArea dataOnly="0" labelOnly="1" grandRow="1" outline="0" fieldPosition="0"/>
    </format>
    <format dxfId="121">
      <pivotArea dataOnly="0" labelOnly="1" outline="0" axis="axisValues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field="3" type="button" dataOnly="0" labelOnly="1" outline="0" axis="axisRow" fieldPosition="0"/>
    </format>
    <format dxfId="117">
      <pivotArea dataOnly="0" labelOnly="1" grandRow="1" outline="0" fieldPosition="0"/>
    </format>
    <format dxfId="116">
      <pivotArea dataOnly="0" labelOnly="1" outline="0" axis="axisValues" fieldPosition="0"/>
    </format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3" type="button" dataOnly="0" labelOnly="1" outline="0" axis="axisRow" fieldPosition="0"/>
    </format>
    <format dxfId="112">
      <pivotArea dataOnly="0" labelOnly="1" fieldPosition="0">
        <references count="1">
          <reference field="3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11">
      <pivotArea dataOnly="0" labelOnly="1" grandRow="1" outline="0" fieldPosition="0"/>
    </format>
    <format dxfId="110">
      <pivotArea dataOnly="0" labelOnly="1" outline="0" axis="axisValues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88BB3-909A-5B41-B8B1-240A41B95440}" name="PivotTable7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 rowHeaderCaption="Study Hour Range">
  <location ref="A49:B58" firstHeaderRow="1" firstDataRow="1" firstDataCol="1"/>
  <pivotFields count="4">
    <pivotField dataField="1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/>
    <pivotField showAll="0"/>
    <pivotField axis="axisRow" showAll="0">
      <items count="12">
        <item h="1"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3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Number of Students" fld="0" subtotal="count" baseField="0" baseItem="0"/>
  </dataFields>
  <formats count="17">
    <format dxfId="143">
      <pivotArea field="3" type="button" dataOnly="0" labelOnly="1" outline="0" axis="axisRow" fieldPosition="0"/>
    </format>
    <format dxfId="142">
      <pivotArea field="3" type="button" dataOnly="0" labelOnly="1" outline="0" axis="axisRow" fieldPosition="0"/>
    </format>
    <format dxfId="141">
      <pivotArea dataOnly="0" outline="0" axis="axisValues" fieldPosition="0"/>
    </format>
    <format dxfId="140">
      <pivotArea type="all" dataOnly="0" outline="0" fieldPosition="0"/>
    </format>
    <format dxfId="139">
      <pivotArea outline="0" collapsedLevelsAreSubtotals="1" fieldPosition="0"/>
    </format>
    <format dxfId="138">
      <pivotArea field="3" type="button" dataOnly="0" labelOnly="1" outline="0" axis="axisRow" fieldPosition="0"/>
    </format>
    <format dxfId="137">
      <pivotArea dataOnly="0" labelOnly="1" fieldPosition="0">
        <references count="1">
          <reference field="3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36">
      <pivotArea dataOnly="0" labelOnly="1" outline="0" axis="axisValues" fieldPosition="0"/>
    </format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3" type="button" dataOnly="0" labelOnly="1" outline="0" axis="axisRow" fieldPosition="0"/>
    </format>
    <format dxfId="132">
      <pivotArea dataOnly="0" labelOnly="1" fieldPosition="0">
        <references count="1">
          <reference field="3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31">
      <pivotArea type="all" dataOnly="0" outline="0" fieldPosition="0"/>
    </format>
    <format dxfId="130">
      <pivotArea outline="0" collapsedLevelsAreSubtotals="1" fieldPosition="0"/>
    </format>
    <format dxfId="129">
      <pivotArea field="3" type="button" dataOnly="0" labelOnly="1" outline="0" axis="axisRow" fieldPosition="0"/>
    </format>
    <format dxfId="128">
      <pivotArea dataOnly="0" labelOnly="1" fieldPosition="0">
        <references count="1">
          <reference field="3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27">
      <pivotArea dataOnly="0" labelOnly="1" outline="0" axis="axisValues" fieldPosition="0"/>
    </format>
  </formats>
  <chartFormats count="2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8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8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8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8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8" format="28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8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EE3A4-CB56-7948-B471-F126407E9469}" name="PivotTable6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 rowHeaderCaption="Score Range">
  <location ref="A50:B59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5"/>
  </rowFields>
  <rowItems count="9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# of Students" fld="0" subtotal="count" baseField="0" baseItem="0"/>
  </dataFields>
  <formats count="12"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15" type="button" dataOnly="0" labelOnly="1" outline="0" axis="axisRow" fieldPosition="0"/>
    </format>
    <format dxfId="43">
      <pivotArea dataOnly="0" labelOnly="1" fieldPosition="0">
        <references count="1">
          <reference field="15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2">
      <pivotArea dataOnly="0" labelOnly="1" outline="0" axis="axisValues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15" type="button" dataOnly="0" labelOnly="1" outline="0" axis="axisRow" fieldPosition="0"/>
    </format>
    <format dxfId="38">
      <pivotArea dataOnly="0" labelOnly="1" fieldPosition="0">
        <references count="1">
          <reference field="15" count="9"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7">
      <pivotArea dataOnly="0" labelOnly="1" outline="0" axis="axisValues" fieldPosition="0"/>
    </format>
    <format dxfId="36">
      <pivotArea field="15" type="button" dataOnly="0" labelOnly="1" outline="0" axis="axisRow" fieldPosition="0"/>
    </format>
    <format dxfId="35">
      <pivotArea dataOnly="0" labelOnly="1" outline="0" axis="axisValues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E33CBE-EA6E-C24D-8256-5219E73E5198}" name="PivotTable5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 rowHeaderCaption="Social Media Hours">
  <location ref="A39:B47" firstHeaderRow="1" firstDataRow="1" firstDataCol="1"/>
  <pivotFields count="16">
    <pivotField dataField="1" showAll="0"/>
    <pivotField showAll="0"/>
    <pivotField showAll="0"/>
    <pivotField showAll="0"/>
    <pivotField axis="axisRow" showAll="0">
      <items count="11">
        <item h="1"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4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# of Students" fld="0" subtotal="count" baseField="0" baseItem="0"/>
  </dataFields>
  <formats count="17">
    <format dxfId="63">
      <pivotArea field="4" type="button" dataOnly="0" labelOnly="1" outline="0" axis="axisRow" fieldPosition="0"/>
    </format>
    <format dxfId="62">
      <pivotArea field="4" type="button" dataOnly="0" labelOnly="1" outline="0" axis="axisRow" fieldPosition="0"/>
    </format>
    <format dxfId="61">
      <pivotArea dataOnly="0" labelOnly="1" outline="0" axis="axisValues" fieldPosition="0"/>
    </format>
    <format dxfId="60">
      <pivotArea field="4" type="button" dataOnly="0" labelOnly="1" outline="0" axis="axisRow" fieldPosition="0"/>
    </format>
    <format dxfId="59">
      <pivotArea dataOnly="0" labelOnly="1" outline="0" axis="axisValues" fieldPosition="0"/>
    </format>
    <format dxfId="58">
      <pivotArea type="all" dataOnly="0" outline="0" fieldPosition="0"/>
    </format>
    <format dxfId="57">
      <pivotArea outline="0" collapsedLevelsAreSubtotals="1" fieldPosition="0"/>
    </format>
    <format dxfId="56">
      <pivotArea field="4" type="button" dataOnly="0" labelOnly="1" outline="0" axis="axisRow" fieldPosition="0"/>
    </format>
    <format dxfId="55">
      <pivotArea dataOnly="0" labelOnly="1" fieldPosition="0">
        <references count="1">
          <reference field="4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4">
      <pivotArea dataOnly="0" labelOnly="1" outline="0" axis="axisValues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4" type="button" dataOnly="0" labelOnly="1" outline="0" axis="axisRow" fieldPosition="0"/>
    </format>
    <format dxfId="50">
      <pivotArea dataOnly="0" labelOnly="1" fieldPosition="0">
        <references count="1">
          <reference field="4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9">
      <pivotArea dataOnly="0" labelOnly="1" outline="0" axis="axisValues" fieldPosition="0"/>
    </format>
    <format dxfId="48">
      <pivotArea field="4" type="button" dataOnly="0" labelOnly="1" outline="0" axis="axisRow" fieldPosition="0"/>
    </format>
    <format dxfId="47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A10341-D32D-1C45-A875-54BEFF226D21}" name="PivotTable4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 rowHeaderCaption="Netflix Hours">
  <location ref="A30:B36" firstHeaderRow="1" firstDataRow="1" firstDataCol="1"/>
  <pivotFields count="16">
    <pivotField dataField="1"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9">
        <item h="1"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5"/>
  </rowFields>
  <rowItems count="6"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# of Students" fld="0" subtotal="count" baseField="0" baseItem="0"/>
  </dataFields>
  <formats count="14">
    <format dxfId="77">
      <pivotArea type="all" dataOnly="0" outline="0" fieldPosition="0"/>
    </format>
    <format dxfId="76">
      <pivotArea outline="0" collapsedLevelsAreSubtotals="1" fieldPosition="0"/>
    </format>
    <format dxfId="75">
      <pivotArea field="5" type="button" dataOnly="0" labelOnly="1" outline="0" axis="axisRow" fieldPosition="0"/>
    </format>
    <format dxfId="74">
      <pivotArea dataOnly="0" labelOnly="1" fieldPosition="0">
        <references count="1">
          <reference field="5" count="6">
            <x v="1"/>
            <x v="2"/>
            <x v="3"/>
            <x v="4"/>
            <x v="5"/>
            <x v="6"/>
          </reference>
        </references>
      </pivotArea>
    </format>
    <format dxfId="73">
      <pivotArea dataOnly="0" labelOnly="1" outline="0" axis="axisValues" fieldPosition="0"/>
    </format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5" type="button" dataOnly="0" labelOnly="1" outline="0" axis="axisRow" fieldPosition="0"/>
    </format>
    <format dxfId="69">
      <pivotArea dataOnly="0" labelOnly="1" fieldPosition="0">
        <references count="1">
          <reference field="5" count="6">
            <x v="1"/>
            <x v="2"/>
            <x v="3"/>
            <x v="4"/>
            <x v="5"/>
            <x v="6"/>
          </reference>
        </references>
      </pivotArea>
    </format>
    <format dxfId="68">
      <pivotArea dataOnly="0" labelOnly="1" outline="0" axis="axisValues" fieldPosition="0"/>
    </format>
    <format dxfId="67">
      <pivotArea field="5" type="button" dataOnly="0" labelOnly="1" outline="0" axis="axisRow" fieldPosition="0"/>
    </format>
    <format dxfId="66">
      <pivotArea dataOnly="0" labelOnly="1" outline="0" axis="axisValues" fieldPosition="0"/>
    </format>
    <format dxfId="65">
      <pivotArea field="5" type="button" dataOnly="0" labelOnly="1" outline="0" axis="axisRow" fieldPosition="0"/>
    </format>
    <format dxfId="64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9F163-2777-4917-97F9-7D08DAE13616}" name="PivotTable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articipation">
  <location ref="A41:B44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verage Score" fld="1" subtotal="average" baseField="0" baseItem="0"/>
  </dataFields>
  <formats count="3">
    <format dxfId="18">
      <pivotArea collapsedLevelsAreSubtotals="1" fieldPosition="0">
        <references count="1">
          <reference field="0" count="1">
            <x v="0"/>
          </reference>
        </references>
      </pivotArea>
    </format>
    <format dxfId="17">
      <pivotArea collapsedLevelsAreSubtotals="1" fieldPosition="0">
        <references count="1">
          <reference field="0" count="1">
            <x v="1"/>
          </reference>
        </references>
      </pivotArea>
    </format>
    <format dxfId="1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B479D0-A903-43D2-8E77-1971EA3C1B97}" name="act_perf" displayName="act_perf" ref="O1:P998" insertRowShift="1" totalsRowShown="0" headerRowDxfId="1" dataDxfId="0">
  <autoFilter ref="O1:P998" xr:uid="{4EB479D0-A903-43D2-8E77-1971EA3C1B97}"/>
  <tableColumns count="2">
    <tableColumn id="1" xr3:uid="{3F128808-BC1D-444E-B384-5E847AD05D04}" name="extracurricular_participation" dataDxfId="3"/>
    <tableColumn id="2" xr3:uid="{C48E1C00-2C72-4540-A417-3A0C23A80486}" name="exam_scor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54E674-1473-4CE7-8301-15151B017A6D}" name="Table3" displayName="Table3" ref="P7:T1007" totalsRowShown="0" headerRowDxfId="34" dataDxfId="32" headerRowBorderDxfId="33">
  <autoFilter ref="P7:T1007" xr:uid="{5154E674-1473-4CE7-8301-15151B017A6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EE6B58B-A1EC-4589-A16A-DF4A230D44E1}" name="Sleep Hours" dataDxfId="31"/>
    <tableColumn id="2" xr3:uid="{D27E50DF-ACEB-4DB6-9575-29190522A76B}" name="Diet Quality" dataDxfId="30"/>
    <tableColumn id="3" xr3:uid="{5F412132-F07A-4DB2-85C0-E0520828B29A}" name="Exercise Frequency" dataDxfId="29"/>
    <tableColumn id="4" xr3:uid="{83CFA9B1-B11D-47DC-B6E3-6AABA78CA50A}" name="Internet Quality" dataDxfId="28"/>
    <tableColumn id="5" xr3:uid="{4DD62E17-8257-42EA-AE74-5619481C657E}" name="Mental Health Rating" dataDxfId="2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B4737-F9F1-4833-BD4B-692CD3D3A6EA}" name="Data" displayName="Data" ref="B19:F1019" totalsRowShown="0" headerRowDxfId="26" dataDxfId="24" headerRowBorderDxfId="25">
  <autoFilter ref="B19:F1019" xr:uid="{5154E674-1473-4CE7-8301-15151B017A6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0B92C04-B212-4875-A9E7-AEA86C3FC062}" name="Sleep Hours" dataDxfId="23"/>
    <tableColumn id="2" xr3:uid="{B6A5CC0B-3472-491B-BB0B-46F2B845F081}" name="Diet Quality" dataDxfId="22"/>
    <tableColumn id="3" xr3:uid="{003BA3A8-DB8C-4FDE-B787-AEF1048C3E40}" name="Exercise Frequency" dataDxfId="21"/>
    <tableColumn id="4" xr3:uid="{E6B5EE73-870F-41C8-A965-BDB90FA45704}" name="Internet Quality" dataDxfId="20"/>
    <tableColumn id="5" xr3:uid="{20BDB86A-7C4A-478E-BBE6-01444975F923}" name="Mental Health Rating" dataDxf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DF54-3E87-AD49-9333-9908443BFAE5}">
  <dimension ref="A1:G3"/>
  <sheetViews>
    <sheetView zoomScale="275" zoomScaleNormal="275" workbookViewId="0">
      <selection activeCell="I6" sqref="I6"/>
    </sheetView>
  </sheetViews>
  <sheetFormatPr baseColWidth="10" defaultRowHeight="16" x14ac:dyDescent="0.2"/>
  <sheetData>
    <row r="1" spans="1:7" ht="21" thickBot="1" x14ac:dyDescent="0.3">
      <c r="A1" s="183" t="s">
        <v>1202</v>
      </c>
      <c r="B1" s="183"/>
      <c r="C1" s="183"/>
      <c r="D1" s="183"/>
      <c r="E1" s="183"/>
      <c r="F1" s="183"/>
      <c r="G1" s="183"/>
    </row>
    <row r="2" spans="1:7" ht="20" thickTop="1" thickBot="1" x14ac:dyDescent="0.3">
      <c r="A2" s="184" t="s">
        <v>1203</v>
      </c>
      <c r="B2" s="184"/>
      <c r="C2" s="184"/>
      <c r="D2" s="184"/>
      <c r="E2" s="184"/>
      <c r="F2" s="184"/>
      <c r="G2" s="184"/>
    </row>
    <row r="3" spans="1:7" ht="18" thickTop="1" thickBot="1" x14ac:dyDescent="0.25">
      <c r="A3" s="185" t="s">
        <v>1204</v>
      </c>
      <c r="B3" s="185"/>
      <c r="C3" s="185"/>
      <c r="D3" s="185"/>
      <c r="E3" s="185"/>
      <c r="F3" s="185"/>
      <c r="G3" s="185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401A-5684-C146-9F32-88DC3F3829CA}">
  <dimension ref="A1:P1001"/>
  <sheetViews>
    <sheetView topLeftCell="C1" zoomScale="150" zoomScaleNormal="150" workbookViewId="0">
      <selection activeCell="Q1" sqref="Q1"/>
    </sheetView>
  </sheetViews>
  <sheetFormatPr baseColWidth="10" defaultColWidth="11" defaultRowHeight="16" x14ac:dyDescent="0.2"/>
  <cols>
    <col min="1" max="14" width="11" style="72"/>
    <col min="15" max="15" width="26.83203125" style="72" bestFit="1" customWidth="1"/>
    <col min="16" max="16" width="13" style="72" bestFit="1" customWidth="1"/>
    <col min="21" max="21" width="10.5" bestFit="1" customWidth="1"/>
    <col min="22" max="22" width="24.83203125" bestFit="1" customWidth="1"/>
    <col min="23" max="23" width="12.83203125" bestFit="1" customWidth="1"/>
  </cols>
  <sheetData>
    <row r="1" spans="1:16" x14ac:dyDescent="0.2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158" t="s">
        <v>10</v>
      </c>
      <c r="L1" s="158" t="s">
        <v>11</v>
      </c>
      <c r="M1" s="158" t="s">
        <v>12</v>
      </c>
      <c r="N1" s="158" t="s">
        <v>13</v>
      </c>
      <c r="O1" s="158" t="s">
        <v>14</v>
      </c>
      <c r="P1" s="158" t="s">
        <v>15</v>
      </c>
    </row>
    <row r="2" spans="1:16" x14ac:dyDescent="0.2">
      <c r="A2" s="72" t="s">
        <v>16</v>
      </c>
      <c r="B2" s="72">
        <v>23</v>
      </c>
      <c r="C2" s="72" t="s">
        <v>17</v>
      </c>
      <c r="D2" s="72">
        <v>0</v>
      </c>
      <c r="E2" s="72">
        <v>1.2</v>
      </c>
      <c r="F2" s="72">
        <v>1.1000000000000001</v>
      </c>
      <c r="G2" s="72" t="s">
        <v>18</v>
      </c>
      <c r="H2" s="72">
        <v>85</v>
      </c>
      <c r="I2" s="72">
        <v>8</v>
      </c>
      <c r="J2" s="72" t="s">
        <v>19</v>
      </c>
      <c r="K2" s="72">
        <v>6</v>
      </c>
      <c r="L2" s="72" t="s">
        <v>20</v>
      </c>
      <c r="M2" s="72" t="s">
        <v>21</v>
      </c>
      <c r="N2" s="72">
        <v>8</v>
      </c>
      <c r="O2" s="72" t="s">
        <v>22</v>
      </c>
      <c r="P2" s="72">
        <v>56.2</v>
      </c>
    </row>
    <row r="3" spans="1:16" x14ac:dyDescent="0.2">
      <c r="A3" s="72" t="s">
        <v>23</v>
      </c>
      <c r="B3" s="72">
        <v>20</v>
      </c>
      <c r="C3" s="72" t="s">
        <v>17</v>
      </c>
      <c r="D3" s="72">
        <v>6.9</v>
      </c>
      <c r="E3" s="72">
        <v>2.8</v>
      </c>
      <c r="F3" s="72">
        <v>2.2999999999999998</v>
      </c>
      <c r="G3" s="72" t="s">
        <v>18</v>
      </c>
      <c r="H3" s="72">
        <v>97.3</v>
      </c>
      <c r="I3" s="72">
        <v>4.5999999999999996</v>
      </c>
      <c r="J3" s="72" t="s">
        <v>24</v>
      </c>
      <c r="K3" s="72">
        <v>6</v>
      </c>
      <c r="L3" s="72" t="s">
        <v>25</v>
      </c>
      <c r="M3" s="72" t="s">
        <v>21</v>
      </c>
      <c r="N3" s="72">
        <v>8</v>
      </c>
      <c r="O3" s="72" t="s">
        <v>18</v>
      </c>
      <c r="P3" s="72">
        <v>100</v>
      </c>
    </row>
    <row r="4" spans="1:16" x14ac:dyDescent="0.2">
      <c r="A4" s="72" t="s">
        <v>26</v>
      </c>
      <c r="B4" s="72">
        <v>21</v>
      </c>
      <c r="C4" s="72" t="s">
        <v>27</v>
      </c>
      <c r="D4" s="72">
        <v>1.4</v>
      </c>
      <c r="E4" s="72">
        <v>3.1</v>
      </c>
      <c r="F4" s="72">
        <v>1.3</v>
      </c>
      <c r="G4" s="72" t="s">
        <v>18</v>
      </c>
      <c r="H4" s="72">
        <v>94.8</v>
      </c>
      <c r="I4" s="72">
        <v>8</v>
      </c>
      <c r="J4" s="72" t="s">
        <v>28</v>
      </c>
      <c r="K4" s="72">
        <v>1</v>
      </c>
      <c r="L4" s="72" t="s">
        <v>25</v>
      </c>
      <c r="M4" s="72" t="s">
        <v>28</v>
      </c>
      <c r="N4" s="72">
        <v>1</v>
      </c>
      <c r="O4" s="72" t="s">
        <v>18</v>
      </c>
      <c r="P4" s="72">
        <v>34.299999999999997</v>
      </c>
    </row>
    <row r="5" spans="1:16" x14ac:dyDescent="0.2">
      <c r="A5" s="72" t="s">
        <v>29</v>
      </c>
      <c r="B5" s="72">
        <v>23</v>
      </c>
      <c r="C5" s="72" t="s">
        <v>17</v>
      </c>
      <c r="D5" s="72">
        <v>1</v>
      </c>
      <c r="E5" s="72">
        <v>3.9</v>
      </c>
      <c r="F5" s="72">
        <v>1</v>
      </c>
      <c r="G5" s="72" t="s">
        <v>18</v>
      </c>
      <c r="H5" s="72">
        <v>71</v>
      </c>
      <c r="I5" s="72">
        <v>9.1999999999999993</v>
      </c>
      <c r="J5" s="72" t="s">
        <v>28</v>
      </c>
      <c r="K5" s="72">
        <v>4</v>
      </c>
      <c r="L5" s="72" t="s">
        <v>20</v>
      </c>
      <c r="M5" s="72" t="s">
        <v>24</v>
      </c>
      <c r="N5" s="72">
        <v>1</v>
      </c>
      <c r="O5" s="72" t="s">
        <v>22</v>
      </c>
      <c r="P5" s="72">
        <v>26.8</v>
      </c>
    </row>
    <row r="6" spans="1:16" x14ac:dyDescent="0.2">
      <c r="A6" s="72" t="s">
        <v>30</v>
      </c>
      <c r="B6" s="72">
        <v>19</v>
      </c>
      <c r="C6" s="72" t="s">
        <v>17</v>
      </c>
      <c r="D6" s="72">
        <v>5</v>
      </c>
      <c r="E6" s="72">
        <v>4.4000000000000004</v>
      </c>
      <c r="F6" s="72">
        <v>0.5</v>
      </c>
      <c r="G6" s="72" t="s">
        <v>18</v>
      </c>
      <c r="H6" s="72">
        <v>90.9</v>
      </c>
      <c r="I6" s="72">
        <v>4.9000000000000004</v>
      </c>
      <c r="J6" s="72" t="s">
        <v>19</v>
      </c>
      <c r="K6" s="72">
        <v>3</v>
      </c>
      <c r="L6" s="72" t="s">
        <v>20</v>
      </c>
      <c r="M6" s="72" t="s">
        <v>24</v>
      </c>
      <c r="N6" s="72">
        <v>1</v>
      </c>
      <c r="O6" s="72" t="s">
        <v>18</v>
      </c>
      <c r="P6" s="72">
        <v>66.400000000000006</v>
      </c>
    </row>
    <row r="7" spans="1:16" x14ac:dyDescent="0.2">
      <c r="A7" s="72" t="s">
        <v>31</v>
      </c>
      <c r="B7" s="72">
        <v>24</v>
      </c>
      <c r="C7" s="72" t="s">
        <v>27</v>
      </c>
      <c r="D7" s="72">
        <v>7.2</v>
      </c>
      <c r="E7" s="72">
        <v>1.3</v>
      </c>
      <c r="F7" s="72">
        <v>0</v>
      </c>
      <c r="G7" s="72" t="s">
        <v>18</v>
      </c>
      <c r="H7" s="72">
        <v>82.9</v>
      </c>
      <c r="I7" s="72">
        <v>7.4</v>
      </c>
      <c r="J7" s="72" t="s">
        <v>19</v>
      </c>
      <c r="K7" s="72">
        <v>1</v>
      </c>
      <c r="L7" s="72" t="s">
        <v>20</v>
      </c>
      <c r="M7" s="72" t="s">
        <v>21</v>
      </c>
      <c r="N7" s="72">
        <v>4</v>
      </c>
      <c r="O7" s="72" t="s">
        <v>18</v>
      </c>
      <c r="P7" s="72">
        <v>100</v>
      </c>
    </row>
    <row r="8" spans="1:16" x14ac:dyDescent="0.2">
      <c r="A8" s="72" t="s">
        <v>32</v>
      </c>
      <c r="B8" s="72">
        <v>21</v>
      </c>
      <c r="C8" s="72" t="s">
        <v>17</v>
      </c>
      <c r="D8" s="72">
        <v>5.6</v>
      </c>
      <c r="E8" s="72">
        <v>1.5</v>
      </c>
      <c r="F8" s="72">
        <v>1.4</v>
      </c>
      <c r="G8" s="72" t="s">
        <v>22</v>
      </c>
      <c r="H8" s="72">
        <v>85.8</v>
      </c>
      <c r="I8" s="72">
        <v>6.5</v>
      </c>
      <c r="J8" s="72" t="s">
        <v>24</v>
      </c>
      <c r="K8" s="72">
        <v>2</v>
      </c>
      <c r="L8" s="72" t="s">
        <v>20</v>
      </c>
      <c r="M8" s="72" t="s">
        <v>28</v>
      </c>
      <c r="N8" s="72">
        <v>4</v>
      </c>
      <c r="O8" s="72" t="s">
        <v>18</v>
      </c>
      <c r="P8" s="72">
        <v>89.8</v>
      </c>
    </row>
    <row r="9" spans="1:16" x14ac:dyDescent="0.2">
      <c r="A9" s="72" t="s">
        <v>33</v>
      </c>
      <c r="B9" s="72">
        <v>21</v>
      </c>
      <c r="C9" s="72" t="s">
        <v>17</v>
      </c>
      <c r="D9" s="72">
        <v>4.3</v>
      </c>
      <c r="E9" s="72">
        <v>1</v>
      </c>
      <c r="F9" s="72">
        <v>2</v>
      </c>
      <c r="G9" s="72" t="s">
        <v>22</v>
      </c>
      <c r="H9" s="72">
        <v>77.7</v>
      </c>
      <c r="I9" s="72">
        <v>4.5999999999999996</v>
      </c>
      <c r="J9" s="72" t="s">
        <v>19</v>
      </c>
      <c r="K9" s="72">
        <v>0</v>
      </c>
      <c r="L9" s="72" t="s">
        <v>34</v>
      </c>
      <c r="M9" s="72" t="s">
        <v>21</v>
      </c>
      <c r="N9" s="72">
        <v>8</v>
      </c>
      <c r="O9" s="72" t="s">
        <v>18</v>
      </c>
      <c r="P9" s="72">
        <v>72.599999999999994</v>
      </c>
    </row>
    <row r="10" spans="1:16" x14ac:dyDescent="0.2">
      <c r="A10" s="72" t="s">
        <v>35</v>
      </c>
      <c r="B10" s="72">
        <v>23</v>
      </c>
      <c r="C10" s="72" t="s">
        <v>17</v>
      </c>
      <c r="D10" s="72">
        <v>4.4000000000000004</v>
      </c>
      <c r="E10" s="72">
        <v>2.2000000000000002</v>
      </c>
      <c r="F10" s="72">
        <v>1.7</v>
      </c>
      <c r="G10" s="72" t="s">
        <v>18</v>
      </c>
      <c r="H10" s="72">
        <v>100</v>
      </c>
      <c r="I10" s="72">
        <v>7.1</v>
      </c>
      <c r="J10" s="72" t="s">
        <v>24</v>
      </c>
      <c r="K10" s="72">
        <v>3</v>
      </c>
      <c r="L10" s="72" t="s">
        <v>34</v>
      </c>
      <c r="M10" s="72" t="s">
        <v>24</v>
      </c>
      <c r="N10" s="72">
        <v>1</v>
      </c>
      <c r="O10" s="72" t="s">
        <v>18</v>
      </c>
      <c r="P10" s="72">
        <v>78.900000000000006</v>
      </c>
    </row>
    <row r="11" spans="1:16" x14ac:dyDescent="0.2">
      <c r="A11" s="72" t="s">
        <v>36</v>
      </c>
      <c r="B11" s="72">
        <v>18</v>
      </c>
      <c r="C11" s="72" t="s">
        <v>17</v>
      </c>
      <c r="D11" s="72">
        <v>4.8</v>
      </c>
      <c r="E11" s="72">
        <v>3.1</v>
      </c>
      <c r="F11" s="72">
        <v>1.3</v>
      </c>
      <c r="G11" s="72" t="s">
        <v>18</v>
      </c>
      <c r="H11" s="72">
        <v>95.4</v>
      </c>
      <c r="I11" s="72">
        <v>7.5</v>
      </c>
      <c r="J11" s="72" t="s">
        <v>24</v>
      </c>
      <c r="K11" s="72">
        <v>5</v>
      </c>
      <c r="L11" s="72" t="s">
        <v>34</v>
      </c>
      <c r="M11" s="72" t="s">
        <v>24</v>
      </c>
      <c r="N11" s="72">
        <v>10</v>
      </c>
      <c r="O11" s="72" t="s">
        <v>22</v>
      </c>
      <c r="P11" s="72">
        <v>100</v>
      </c>
    </row>
    <row r="12" spans="1:16" x14ac:dyDescent="0.2">
      <c r="A12" s="72" t="s">
        <v>37</v>
      </c>
      <c r="B12" s="72">
        <v>19</v>
      </c>
      <c r="C12" s="72" t="s">
        <v>17</v>
      </c>
      <c r="D12" s="72">
        <v>4.5999999999999996</v>
      </c>
      <c r="E12" s="72">
        <v>3.7</v>
      </c>
      <c r="F12" s="72">
        <v>0.8</v>
      </c>
      <c r="G12" s="72" t="s">
        <v>18</v>
      </c>
      <c r="H12" s="72">
        <v>77.599999999999994</v>
      </c>
      <c r="I12" s="72">
        <v>5.8</v>
      </c>
      <c r="J12" s="72" t="s">
        <v>19</v>
      </c>
      <c r="K12" s="72">
        <v>1</v>
      </c>
      <c r="L12" s="72" t="s">
        <v>38</v>
      </c>
      <c r="M12" s="72" t="s">
        <v>24</v>
      </c>
      <c r="N12" s="72">
        <v>3</v>
      </c>
      <c r="O12" s="72" t="s">
        <v>18</v>
      </c>
      <c r="P12" s="72">
        <v>63.3</v>
      </c>
    </row>
    <row r="13" spans="1:16" x14ac:dyDescent="0.2">
      <c r="A13" s="72" t="s">
        <v>39</v>
      </c>
      <c r="B13" s="72">
        <v>23</v>
      </c>
      <c r="C13" s="72" t="s">
        <v>27</v>
      </c>
      <c r="D13" s="72">
        <v>3.9</v>
      </c>
      <c r="E13" s="72">
        <v>2.4</v>
      </c>
      <c r="F13" s="72">
        <v>2.5</v>
      </c>
      <c r="G13" s="72" t="s">
        <v>18</v>
      </c>
      <c r="H13" s="72">
        <v>71.7</v>
      </c>
      <c r="I13" s="72">
        <v>7.9</v>
      </c>
      <c r="J13" s="72" t="s">
        <v>19</v>
      </c>
      <c r="K13" s="72">
        <v>2</v>
      </c>
      <c r="L13" s="72" t="s">
        <v>34</v>
      </c>
      <c r="M13" s="72" t="s">
        <v>21</v>
      </c>
      <c r="N13" s="72">
        <v>1</v>
      </c>
      <c r="O13" s="72" t="s">
        <v>18</v>
      </c>
      <c r="P13" s="72">
        <v>74.400000000000006</v>
      </c>
    </row>
    <row r="14" spans="1:16" x14ac:dyDescent="0.2">
      <c r="A14" s="72" t="s">
        <v>40</v>
      </c>
      <c r="B14" s="72">
        <v>19</v>
      </c>
      <c r="C14" s="72" t="s">
        <v>17</v>
      </c>
      <c r="D14" s="72">
        <v>3.7</v>
      </c>
      <c r="E14" s="72">
        <v>2.1</v>
      </c>
      <c r="F14" s="72">
        <v>0.4</v>
      </c>
      <c r="G14" s="72" t="s">
        <v>22</v>
      </c>
      <c r="H14" s="72">
        <v>81.099999999999994</v>
      </c>
      <c r="I14" s="72">
        <v>4.5</v>
      </c>
      <c r="J14" s="72" t="s">
        <v>19</v>
      </c>
      <c r="K14" s="72">
        <v>1</v>
      </c>
      <c r="L14" s="72" t="s">
        <v>34</v>
      </c>
      <c r="M14" s="72" t="s">
        <v>24</v>
      </c>
      <c r="N14" s="72">
        <v>9</v>
      </c>
      <c r="O14" s="72" t="s">
        <v>18</v>
      </c>
      <c r="P14" s="72">
        <v>76.900000000000006</v>
      </c>
    </row>
    <row r="15" spans="1:16" x14ac:dyDescent="0.2">
      <c r="A15" s="72" t="s">
        <v>41</v>
      </c>
      <c r="B15" s="72">
        <v>19</v>
      </c>
      <c r="C15" s="72" t="s">
        <v>17</v>
      </c>
      <c r="D15" s="72">
        <v>3.4</v>
      </c>
      <c r="E15" s="72">
        <v>2.7</v>
      </c>
      <c r="F15" s="72">
        <v>2.7</v>
      </c>
      <c r="G15" s="72" t="s">
        <v>18</v>
      </c>
      <c r="H15" s="72">
        <v>89.3</v>
      </c>
      <c r="I15" s="72">
        <v>4.7</v>
      </c>
      <c r="J15" s="72" t="s">
        <v>19</v>
      </c>
      <c r="K15" s="72">
        <v>4</v>
      </c>
      <c r="L15" s="72" t="s">
        <v>34</v>
      </c>
      <c r="M15" s="72" t="s">
        <v>24</v>
      </c>
      <c r="N15" s="72">
        <v>10</v>
      </c>
      <c r="O15" s="72" t="s">
        <v>18</v>
      </c>
      <c r="P15" s="72">
        <v>75.8</v>
      </c>
    </row>
    <row r="16" spans="1:16" x14ac:dyDescent="0.2">
      <c r="A16" s="72" t="s">
        <v>42</v>
      </c>
      <c r="B16" s="72">
        <v>24</v>
      </c>
      <c r="C16" s="72" t="s">
        <v>27</v>
      </c>
      <c r="D16" s="72">
        <v>2.4</v>
      </c>
      <c r="E16" s="72">
        <v>1.5</v>
      </c>
      <c r="F16" s="72">
        <v>0.7</v>
      </c>
      <c r="G16" s="72" t="s">
        <v>18</v>
      </c>
      <c r="H16" s="72">
        <v>87.4</v>
      </c>
      <c r="I16" s="72">
        <v>6.7</v>
      </c>
      <c r="J16" s="72" t="s">
        <v>28</v>
      </c>
      <c r="K16" s="72">
        <v>6</v>
      </c>
      <c r="L16" s="72" t="s">
        <v>34</v>
      </c>
      <c r="M16" s="72" t="s">
        <v>21</v>
      </c>
      <c r="N16" s="72">
        <v>9</v>
      </c>
      <c r="O16" s="72" t="s">
        <v>18</v>
      </c>
      <c r="P16" s="72">
        <v>78.900000000000006</v>
      </c>
    </row>
    <row r="17" spans="1:16" x14ac:dyDescent="0.2">
      <c r="A17" s="72" t="s">
        <v>43</v>
      </c>
      <c r="B17" s="72">
        <v>21</v>
      </c>
      <c r="C17" s="72" t="s">
        <v>27</v>
      </c>
      <c r="D17" s="72">
        <v>3.1</v>
      </c>
      <c r="E17" s="72">
        <v>5</v>
      </c>
      <c r="F17" s="72">
        <v>1</v>
      </c>
      <c r="G17" s="72" t="s">
        <v>18</v>
      </c>
      <c r="H17" s="72">
        <v>97.5</v>
      </c>
      <c r="I17" s="72">
        <v>6.5</v>
      </c>
      <c r="J17" s="72" t="s">
        <v>24</v>
      </c>
      <c r="K17" s="72">
        <v>6</v>
      </c>
      <c r="L17" s="72" t="s">
        <v>25</v>
      </c>
      <c r="M17" s="72" t="s">
        <v>21</v>
      </c>
      <c r="N17" s="72">
        <v>7</v>
      </c>
      <c r="O17" s="72" t="s">
        <v>18</v>
      </c>
      <c r="P17" s="72">
        <v>74</v>
      </c>
    </row>
    <row r="18" spans="1:16" x14ac:dyDescent="0.2">
      <c r="A18" s="72" t="s">
        <v>44</v>
      </c>
      <c r="B18" s="72">
        <v>20</v>
      </c>
      <c r="C18" s="72" t="s">
        <v>27</v>
      </c>
      <c r="D18" s="72">
        <v>1</v>
      </c>
      <c r="E18" s="72">
        <v>0.6</v>
      </c>
      <c r="F18" s="72">
        <v>0.2</v>
      </c>
      <c r="G18" s="72" t="s">
        <v>18</v>
      </c>
      <c r="H18" s="72">
        <v>92.9</v>
      </c>
      <c r="I18" s="72">
        <v>5.6</v>
      </c>
      <c r="J18" s="72" t="s">
        <v>28</v>
      </c>
      <c r="K18" s="72">
        <v>3</v>
      </c>
      <c r="L18" s="72" t="s">
        <v>25</v>
      </c>
      <c r="M18" s="72" t="s">
        <v>28</v>
      </c>
      <c r="N18" s="72">
        <v>8</v>
      </c>
      <c r="O18" s="72" t="s">
        <v>22</v>
      </c>
      <c r="P18" s="72">
        <v>55.2</v>
      </c>
    </row>
    <row r="19" spans="1:16" x14ac:dyDescent="0.2">
      <c r="A19" s="72" t="s">
        <v>45</v>
      </c>
      <c r="B19" s="72">
        <v>24</v>
      </c>
      <c r="C19" s="72" t="s">
        <v>17</v>
      </c>
      <c r="D19" s="72">
        <v>3.4</v>
      </c>
      <c r="E19" s="72">
        <v>2.7</v>
      </c>
      <c r="F19" s="72">
        <v>1.2</v>
      </c>
      <c r="G19" s="72" t="s">
        <v>18</v>
      </c>
      <c r="H19" s="72">
        <v>94.7</v>
      </c>
      <c r="I19" s="72">
        <v>7.5</v>
      </c>
      <c r="J19" s="72" t="s">
        <v>28</v>
      </c>
      <c r="K19" s="72">
        <v>0</v>
      </c>
      <c r="L19" s="72" t="s">
        <v>25</v>
      </c>
      <c r="M19" s="72" t="s">
        <v>21</v>
      </c>
      <c r="N19" s="72">
        <v>1</v>
      </c>
      <c r="O19" s="72" t="s">
        <v>22</v>
      </c>
      <c r="P19" s="72">
        <v>70.8</v>
      </c>
    </row>
    <row r="20" spans="1:16" x14ac:dyDescent="0.2">
      <c r="A20" s="72" t="s">
        <v>46</v>
      </c>
      <c r="B20" s="72">
        <v>24</v>
      </c>
      <c r="C20" s="72" t="s">
        <v>47</v>
      </c>
      <c r="D20" s="72">
        <v>2</v>
      </c>
      <c r="E20" s="72">
        <v>4.9000000000000004</v>
      </c>
      <c r="F20" s="72">
        <v>2.9</v>
      </c>
      <c r="G20" s="72" t="s">
        <v>22</v>
      </c>
      <c r="H20" s="72">
        <v>88.3</v>
      </c>
      <c r="I20" s="72">
        <v>7.1</v>
      </c>
      <c r="J20" s="72" t="s">
        <v>24</v>
      </c>
      <c r="K20" s="72">
        <v>2</v>
      </c>
      <c r="L20" s="72" t="s">
        <v>25</v>
      </c>
      <c r="M20" s="72" t="s">
        <v>24</v>
      </c>
      <c r="N20" s="72">
        <v>5</v>
      </c>
      <c r="O20" s="72" t="s">
        <v>18</v>
      </c>
      <c r="P20" s="72">
        <v>43.9</v>
      </c>
    </row>
    <row r="21" spans="1:16" x14ac:dyDescent="0.2">
      <c r="A21" s="72" t="s">
        <v>48</v>
      </c>
      <c r="B21" s="72">
        <v>19</v>
      </c>
      <c r="C21" s="72" t="s">
        <v>27</v>
      </c>
      <c r="D21" s="72">
        <v>1.8</v>
      </c>
      <c r="E21" s="72">
        <v>2.5</v>
      </c>
      <c r="F21" s="72">
        <v>2.4</v>
      </c>
      <c r="G21" s="72" t="s">
        <v>18</v>
      </c>
      <c r="H21" s="72">
        <v>71.099999999999994</v>
      </c>
      <c r="I21" s="72">
        <v>7.5</v>
      </c>
      <c r="J21" s="72" t="s">
        <v>19</v>
      </c>
      <c r="K21" s="72">
        <v>1</v>
      </c>
      <c r="L21" s="72" t="s">
        <v>25</v>
      </c>
      <c r="M21" s="72" t="s">
        <v>21</v>
      </c>
      <c r="N21" s="72">
        <v>2</v>
      </c>
      <c r="O21" s="72" t="s">
        <v>18</v>
      </c>
      <c r="P21" s="72">
        <v>45.3</v>
      </c>
    </row>
    <row r="22" spans="1:16" x14ac:dyDescent="0.2">
      <c r="A22" s="72" t="s">
        <v>49</v>
      </c>
      <c r="B22" s="72">
        <v>22</v>
      </c>
      <c r="C22" s="72" t="s">
        <v>17</v>
      </c>
      <c r="D22" s="72">
        <v>3.8</v>
      </c>
      <c r="E22" s="72">
        <v>2.2999999999999998</v>
      </c>
      <c r="F22" s="72">
        <v>2.9</v>
      </c>
      <c r="G22" s="72" t="s">
        <v>18</v>
      </c>
      <c r="H22" s="72">
        <v>83</v>
      </c>
      <c r="I22" s="72">
        <v>6.4</v>
      </c>
      <c r="J22" s="72" t="s">
        <v>24</v>
      </c>
      <c r="K22" s="72">
        <v>3</v>
      </c>
      <c r="L22" s="72" t="s">
        <v>20</v>
      </c>
      <c r="M22" s="72" t="s">
        <v>24</v>
      </c>
      <c r="N22" s="72">
        <v>1</v>
      </c>
      <c r="O22" s="72" t="s">
        <v>18</v>
      </c>
      <c r="P22" s="72">
        <v>58.5</v>
      </c>
    </row>
    <row r="23" spans="1:16" x14ac:dyDescent="0.2">
      <c r="A23" s="72" t="s">
        <v>50</v>
      </c>
      <c r="B23" s="72">
        <v>21</v>
      </c>
      <c r="C23" s="72" t="s">
        <v>27</v>
      </c>
      <c r="D23" s="72">
        <v>5.6</v>
      </c>
      <c r="E23" s="72">
        <v>2.1</v>
      </c>
      <c r="F23" s="72">
        <v>2.4</v>
      </c>
      <c r="G23" s="72" t="s">
        <v>18</v>
      </c>
      <c r="H23" s="72">
        <v>95.6</v>
      </c>
      <c r="I23" s="72">
        <v>7.2</v>
      </c>
      <c r="J23" s="72" t="s">
        <v>19</v>
      </c>
      <c r="K23" s="72">
        <v>1</v>
      </c>
      <c r="L23" s="72" t="s">
        <v>25</v>
      </c>
      <c r="M23" s="72" t="s">
        <v>24</v>
      </c>
      <c r="N23" s="72">
        <v>3</v>
      </c>
      <c r="O23" s="72" t="s">
        <v>18</v>
      </c>
      <c r="P23" s="72">
        <v>82.5</v>
      </c>
    </row>
    <row r="24" spans="1:16" x14ac:dyDescent="0.2">
      <c r="A24" s="72" t="s">
        <v>51</v>
      </c>
      <c r="B24" s="72">
        <v>18</v>
      </c>
      <c r="C24" s="72" t="s">
        <v>47</v>
      </c>
      <c r="D24" s="72">
        <v>4.9000000000000004</v>
      </c>
      <c r="E24" s="72">
        <v>2.2999999999999998</v>
      </c>
      <c r="F24" s="72">
        <v>0.6</v>
      </c>
      <c r="G24" s="72" t="s">
        <v>18</v>
      </c>
      <c r="H24" s="72">
        <v>84.5</v>
      </c>
      <c r="I24" s="72">
        <v>6</v>
      </c>
      <c r="J24" s="72" t="s">
        <v>19</v>
      </c>
      <c r="K24" s="72">
        <v>3</v>
      </c>
      <c r="L24" s="72" t="s">
        <v>25</v>
      </c>
      <c r="M24" s="72" t="s">
        <v>21</v>
      </c>
      <c r="N24" s="72">
        <v>7</v>
      </c>
      <c r="O24" s="72" t="s">
        <v>18</v>
      </c>
      <c r="P24" s="72">
        <v>98.7</v>
      </c>
    </row>
    <row r="25" spans="1:16" x14ac:dyDescent="0.2">
      <c r="A25" s="72" t="s">
        <v>52</v>
      </c>
      <c r="B25" s="72">
        <v>24</v>
      </c>
      <c r="C25" s="72" t="s">
        <v>17</v>
      </c>
      <c r="D25" s="72">
        <v>1.1000000000000001</v>
      </c>
      <c r="E25" s="72">
        <v>4.0999999999999996</v>
      </c>
      <c r="F25" s="72">
        <v>1.4</v>
      </c>
      <c r="G25" s="72" t="s">
        <v>22</v>
      </c>
      <c r="H25" s="72">
        <v>90</v>
      </c>
      <c r="I25" s="72">
        <v>9</v>
      </c>
      <c r="J25" s="72" t="s">
        <v>19</v>
      </c>
      <c r="K25" s="72">
        <v>6</v>
      </c>
      <c r="L25" s="72" t="s">
        <v>34</v>
      </c>
      <c r="M25" s="72" t="s">
        <v>24</v>
      </c>
      <c r="N25" s="72">
        <v>1</v>
      </c>
      <c r="O25" s="72" t="s">
        <v>18</v>
      </c>
      <c r="P25" s="72">
        <v>43.7</v>
      </c>
    </row>
    <row r="26" spans="1:16" x14ac:dyDescent="0.2">
      <c r="A26" s="72" t="s">
        <v>53</v>
      </c>
      <c r="B26" s="72">
        <v>20</v>
      </c>
      <c r="C26" s="72" t="s">
        <v>17</v>
      </c>
      <c r="D26" s="72">
        <v>2</v>
      </c>
      <c r="E26" s="72">
        <v>0</v>
      </c>
      <c r="F26" s="72">
        <v>0.9</v>
      </c>
      <c r="G26" s="72" t="s">
        <v>22</v>
      </c>
      <c r="H26" s="72">
        <v>81.8</v>
      </c>
      <c r="I26" s="72">
        <v>5.5</v>
      </c>
      <c r="J26" s="72" t="s">
        <v>19</v>
      </c>
      <c r="K26" s="72">
        <v>4</v>
      </c>
      <c r="L26" s="72" t="s">
        <v>34</v>
      </c>
      <c r="M26" s="72" t="s">
        <v>21</v>
      </c>
      <c r="N26" s="72">
        <v>2</v>
      </c>
      <c r="O26" s="72" t="s">
        <v>18</v>
      </c>
      <c r="P26" s="72">
        <v>54.9</v>
      </c>
    </row>
    <row r="27" spans="1:16" x14ac:dyDescent="0.2">
      <c r="A27" s="72" t="s">
        <v>54</v>
      </c>
      <c r="B27" s="72">
        <v>22</v>
      </c>
      <c r="C27" s="72" t="s">
        <v>27</v>
      </c>
      <c r="D27" s="72">
        <v>4.9000000000000004</v>
      </c>
      <c r="E27" s="72">
        <v>4.3</v>
      </c>
      <c r="F27" s="72">
        <v>3.3</v>
      </c>
      <c r="G27" s="72" t="s">
        <v>18</v>
      </c>
      <c r="H27" s="72">
        <v>74.7</v>
      </c>
      <c r="I27" s="72">
        <v>9</v>
      </c>
      <c r="J27" s="72" t="s">
        <v>19</v>
      </c>
      <c r="K27" s="72">
        <v>1</v>
      </c>
      <c r="L27" s="72" t="s">
        <v>25</v>
      </c>
      <c r="M27" s="72" t="s">
        <v>21</v>
      </c>
      <c r="N27" s="72">
        <v>2</v>
      </c>
      <c r="O27" s="72" t="s">
        <v>22</v>
      </c>
      <c r="P27" s="72">
        <v>69.900000000000006</v>
      </c>
    </row>
    <row r="28" spans="1:16" x14ac:dyDescent="0.2">
      <c r="A28" s="72" t="s">
        <v>55</v>
      </c>
      <c r="B28" s="72">
        <v>22</v>
      </c>
      <c r="C28" s="72" t="s">
        <v>27</v>
      </c>
      <c r="D28" s="72">
        <v>2</v>
      </c>
      <c r="E28" s="72">
        <v>0.8</v>
      </c>
      <c r="F28" s="72">
        <v>0.5</v>
      </c>
      <c r="G28" s="72" t="s">
        <v>18</v>
      </c>
      <c r="H28" s="72">
        <v>83.8</v>
      </c>
      <c r="I28" s="72">
        <v>6.5</v>
      </c>
      <c r="J28" s="72" t="s">
        <v>24</v>
      </c>
      <c r="K28" s="72">
        <v>4</v>
      </c>
      <c r="L28" s="72" t="s">
        <v>34</v>
      </c>
      <c r="M28" s="72" t="s">
        <v>28</v>
      </c>
      <c r="N28" s="72">
        <v>4</v>
      </c>
      <c r="O28" s="72" t="s">
        <v>18</v>
      </c>
      <c r="P28" s="72">
        <v>73.5</v>
      </c>
    </row>
    <row r="29" spans="1:16" x14ac:dyDescent="0.2">
      <c r="A29" s="72" t="s">
        <v>56</v>
      </c>
      <c r="B29" s="72">
        <v>18</v>
      </c>
      <c r="C29" s="72" t="s">
        <v>27</v>
      </c>
      <c r="D29" s="72">
        <v>3.2</v>
      </c>
      <c r="E29" s="72">
        <v>2.2000000000000002</v>
      </c>
      <c r="F29" s="72">
        <v>2.8</v>
      </c>
      <c r="G29" s="72" t="s">
        <v>22</v>
      </c>
      <c r="H29" s="72">
        <v>88.1</v>
      </c>
      <c r="I29" s="72">
        <v>4.8</v>
      </c>
      <c r="J29" s="72" t="s">
        <v>19</v>
      </c>
      <c r="K29" s="72">
        <v>5</v>
      </c>
      <c r="L29" s="72" t="s">
        <v>34</v>
      </c>
      <c r="M29" s="72" t="s">
        <v>21</v>
      </c>
      <c r="N29" s="72">
        <v>3</v>
      </c>
      <c r="O29" s="72" t="s">
        <v>18</v>
      </c>
      <c r="P29" s="72">
        <v>71.099999999999994</v>
      </c>
    </row>
    <row r="30" spans="1:16" x14ac:dyDescent="0.2">
      <c r="A30" s="72" t="s">
        <v>57</v>
      </c>
      <c r="B30" s="72">
        <v>24</v>
      </c>
      <c r="C30" s="72" t="s">
        <v>27</v>
      </c>
      <c r="D30" s="72">
        <v>4.3</v>
      </c>
      <c r="E30" s="72">
        <v>2</v>
      </c>
      <c r="F30" s="72">
        <v>2.8</v>
      </c>
      <c r="G30" s="72" t="s">
        <v>22</v>
      </c>
      <c r="H30" s="72">
        <v>78.400000000000006</v>
      </c>
      <c r="I30" s="72">
        <v>8.1</v>
      </c>
      <c r="J30" s="72" t="s">
        <v>24</v>
      </c>
      <c r="K30" s="72">
        <v>5</v>
      </c>
      <c r="L30" s="72" t="s">
        <v>25</v>
      </c>
      <c r="M30" s="72" t="s">
        <v>28</v>
      </c>
      <c r="N30" s="72">
        <v>3</v>
      </c>
      <c r="O30" s="72" t="s">
        <v>22</v>
      </c>
      <c r="P30" s="72">
        <v>82.8</v>
      </c>
    </row>
    <row r="31" spans="1:16" x14ac:dyDescent="0.2">
      <c r="A31" s="72" t="s">
        <v>58</v>
      </c>
      <c r="B31" s="72">
        <v>20</v>
      </c>
      <c r="C31" s="72" t="s">
        <v>17</v>
      </c>
      <c r="D31" s="72">
        <v>2</v>
      </c>
      <c r="E31" s="72">
        <v>3.2</v>
      </c>
      <c r="F31" s="72">
        <v>3.8</v>
      </c>
      <c r="G31" s="72" t="s">
        <v>22</v>
      </c>
      <c r="H31" s="72">
        <v>82.6</v>
      </c>
      <c r="I31" s="72">
        <v>6.7</v>
      </c>
      <c r="J31" s="72" t="s">
        <v>28</v>
      </c>
      <c r="K31" s="72">
        <v>6</v>
      </c>
      <c r="L31" s="72" t="s">
        <v>25</v>
      </c>
      <c r="M31" s="72" t="s">
        <v>28</v>
      </c>
      <c r="N31" s="72">
        <v>10</v>
      </c>
      <c r="O31" s="72" t="s">
        <v>22</v>
      </c>
      <c r="P31" s="72">
        <v>75.7</v>
      </c>
    </row>
    <row r="32" spans="1:16" x14ac:dyDescent="0.2">
      <c r="A32" s="72" t="s">
        <v>59</v>
      </c>
      <c r="B32" s="72">
        <v>21</v>
      </c>
      <c r="C32" s="72" t="s">
        <v>17</v>
      </c>
      <c r="D32" s="72">
        <v>3.7</v>
      </c>
      <c r="E32" s="72">
        <v>0.6</v>
      </c>
      <c r="F32" s="72">
        <v>1.3</v>
      </c>
      <c r="G32" s="72" t="s">
        <v>18</v>
      </c>
      <c r="H32" s="72">
        <v>75.599999999999994</v>
      </c>
      <c r="I32" s="72">
        <v>7.5</v>
      </c>
      <c r="J32" s="72" t="s">
        <v>19</v>
      </c>
      <c r="K32" s="72">
        <v>2</v>
      </c>
      <c r="L32" s="72" t="s">
        <v>20</v>
      </c>
      <c r="M32" s="72" t="s">
        <v>21</v>
      </c>
      <c r="N32" s="72">
        <v>5</v>
      </c>
      <c r="O32" s="72" t="s">
        <v>18</v>
      </c>
      <c r="P32" s="72">
        <v>70.599999999999994</v>
      </c>
    </row>
    <row r="33" spans="1:16" x14ac:dyDescent="0.2">
      <c r="A33" s="72" t="s">
        <v>60</v>
      </c>
      <c r="B33" s="72">
        <v>17</v>
      </c>
      <c r="C33" s="72" t="s">
        <v>47</v>
      </c>
      <c r="D33" s="72">
        <v>1.5</v>
      </c>
      <c r="E33" s="72">
        <v>3.1</v>
      </c>
      <c r="F33" s="72">
        <v>2.6</v>
      </c>
      <c r="G33" s="72" t="s">
        <v>22</v>
      </c>
      <c r="H33" s="72">
        <v>96.2</v>
      </c>
      <c r="I33" s="72">
        <v>8</v>
      </c>
      <c r="J33" s="72" t="s">
        <v>19</v>
      </c>
      <c r="K33" s="72">
        <v>4</v>
      </c>
      <c r="L33" s="72" t="s">
        <v>34</v>
      </c>
      <c r="M33" s="72" t="s">
        <v>21</v>
      </c>
      <c r="N33" s="72">
        <v>3</v>
      </c>
      <c r="O33" s="72" t="s">
        <v>22</v>
      </c>
      <c r="P33" s="72">
        <v>51.3</v>
      </c>
    </row>
    <row r="34" spans="1:16" x14ac:dyDescent="0.2">
      <c r="A34" s="72" t="s">
        <v>61</v>
      </c>
      <c r="B34" s="72">
        <v>20</v>
      </c>
      <c r="C34" s="72" t="s">
        <v>47</v>
      </c>
      <c r="D34" s="72">
        <v>2.6</v>
      </c>
      <c r="E34" s="72">
        <v>4.9000000000000004</v>
      </c>
      <c r="F34" s="72">
        <v>4.3</v>
      </c>
      <c r="G34" s="72" t="s">
        <v>18</v>
      </c>
      <c r="H34" s="72">
        <v>82.1</v>
      </c>
      <c r="I34" s="72">
        <v>6.9</v>
      </c>
      <c r="J34" s="72" t="s">
        <v>24</v>
      </c>
      <c r="K34" s="72">
        <v>3</v>
      </c>
      <c r="L34" s="72" t="s">
        <v>34</v>
      </c>
      <c r="M34" s="72" t="s">
        <v>24</v>
      </c>
      <c r="N34" s="72">
        <v>7</v>
      </c>
      <c r="O34" s="72" t="s">
        <v>18</v>
      </c>
      <c r="P34" s="72">
        <v>52.1</v>
      </c>
    </row>
    <row r="35" spans="1:16" x14ac:dyDescent="0.2">
      <c r="A35" s="72" t="s">
        <v>62</v>
      </c>
      <c r="B35" s="72">
        <v>18</v>
      </c>
      <c r="C35" s="72" t="s">
        <v>17</v>
      </c>
      <c r="D35" s="72">
        <v>4</v>
      </c>
      <c r="E35" s="72">
        <v>0.9</v>
      </c>
      <c r="F35" s="72">
        <v>1.1000000000000001</v>
      </c>
      <c r="G35" s="72" t="s">
        <v>18</v>
      </c>
      <c r="H35" s="72">
        <v>99.5</v>
      </c>
      <c r="I35" s="72">
        <v>5.8</v>
      </c>
      <c r="J35" s="72" t="s">
        <v>28</v>
      </c>
      <c r="K35" s="72">
        <v>2</v>
      </c>
      <c r="L35" s="72" t="s">
        <v>38</v>
      </c>
      <c r="M35" s="72" t="s">
        <v>21</v>
      </c>
      <c r="N35" s="72">
        <v>5</v>
      </c>
      <c r="O35" s="72" t="s">
        <v>18</v>
      </c>
      <c r="P35" s="72">
        <v>70.7</v>
      </c>
    </row>
    <row r="36" spans="1:16" x14ac:dyDescent="0.2">
      <c r="A36" s="72" t="s">
        <v>63</v>
      </c>
      <c r="B36" s="72">
        <v>22</v>
      </c>
      <c r="C36" s="72" t="s">
        <v>17</v>
      </c>
      <c r="D36" s="72">
        <v>1.1000000000000001</v>
      </c>
      <c r="E36" s="72">
        <v>2.7</v>
      </c>
      <c r="F36" s="72">
        <v>0.1</v>
      </c>
      <c r="G36" s="72" t="s">
        <v>18</v>
      </c>
      <c r="H36" s="72">
        <v>100</v>
      </c>
      <c r="I36" s="72">
        <v>7.7</v>
      </c>
      <c r="J36" s="72" t="s">
        <v>19</v>
      </c>
      <c r="K36" s="72">
        <v>1</v>
      </c>
      <c r="L36" s="72" t="s">
        <v>25</v>
      </c>
      <c r="M36" s="72" t="s">
        <v>24</v>
      </c>
      <c r="N36" s="72">
        <v>4</v>
      </c>
      <c r="O36" s="72" t="s">
        <v>18</v>
      </c>
      <c r="P36" s="72">
        <v>51.2</v>
      </c>
    </row>
    <row r="37" spans="1:16" x14ac:dyDescent="0.2">
      <c r="A37" s="72" t="s">
        <v>64</v>
      </c>
      <c r="B37" s="72">
        <v>21</v>
      </c>
      <c r="C37" s="72" t="s">
        <v>17</v>
      </c>
      <c r="D37" s="72">
        <v>4.2</v>
      </c>
      <c r="E37" s="72">
        <v>1.7</v>
      </c>
      <c r="F37" s="72">
        <v>0</v>
      </c>
      <c r="G37" s="72" t="s">
        <v>22</v>
      </c>
      <c r="H37" s="72">
        <v>84.2</v>
      </c>
      <c r="I37" s="72">
        <v>6.5</v>
      </c>
      <c r="J37" s="72" t="s">
        <v>24</v>
      </c>
      <c r="K37" s="72">
        <v>1</v>
      </c>
      <c r="L37" s="72" t="s">
        <v>34</v>
      </c>
      <c r="M37" s="72" t="s">
        <v>21</v>
      </c>
      <c r="N37" s="72">
        <v>3</v>
      </c>
      <c r="O37" s="72" t="s">
        <v>18</v>
      </c>
      <c r="P37" s="72">
        <v>72.599999999999994</v>
      </c>
    </row>
    <row r="38" spans="1:16" x14ac:dyDescent="0.2">
      <c r="A38" s="72" t="s">
        <v>65</v>
      </c>
      <c r="B38" s="72">
        <v>20</v>
      </c>
      <c r="C38" s="72" t="s">
        <v>17</v>
      </c>
      <c r="D38" s="72">
        <v>3.5</v>
      </c>
      <c r="E38" s="72">
        <v>3</v>
      </c>
      <c r="F38" s="72">
        <v>2.6</v>
      </c>
      <c r="G38" s="72" t="s">
        <v>18</v>
      </c>
      <c r="H38" s="72">
        <v>74.900000000000006</v>
      </c>
      <c r="I38" s="72">
        <v>7.3</v>
      </c>
      <c r="J38" s="72" t="s">
        <v>19</v>
      </c>
      <c r="K38" s="72">
        <v>3</v>
      </c>
      <c r="L38" s="72" t="s">
        <v>25</v>
      </c>
      <c r="M38" s="72" t="s">
        <v>24</v>
      </c>
      <c r="N38" s="72">
        <v>4</v>
      </c>
      <c r="O38" s="72" t="s">
        <v>18</v>
      </c>
      <c r="P38" s="72">
        <v>70.7</v>
      </c>
    </row>
    <row r="39" spans="1:16" x14ac:dyDescent="0.2">
      <c r="A39" s="72" t="s">
        <v>66</v>
      </c>
      <c r="B39" s="72">
        <v>17</v>
      </c>
      <c r="C39" s="72" t="s">
        <v>27</v>
      </c>
      <c r="D39" s="72">
        <v>4.3</v>
      </c>
      <c r="E39" s="72">
        <v>2.5</v>
      </c>
      <c r="F39" s="72">
        <v>0</v>
      </c>
      <c r="G39" s="72" t="s">
        <v>22</v>
      </c>
      <c r="H39" s="72">
        <v>64.099999999999994</v>
      </c>
      <c r="I39" s="72">
        <v>3.9</v>
      </c>
      <c r="J39" s="72" t="s">
        <v>24</v>
      </c>
      <c r="K39" s="72">
        <v>0</v>
      </c>
      <c r="L39" s="72" t="s">
        <v>25</v>
      </c>
      <c r="M39" s="72" t="s">
        <v>21</v>
      </c>
      <c r="N39" s="72">
        <v>2</v>
      </c>
      <c r="O39" s="72" t="s">
        <v>18</v>
      </c>
      <c r="P39" s="72">
        <v>59.4</v>
      </c>
    </row>
    <row r="40" spans="1:16" x14ac:dyDescent="0.2">
      <c r="A40" s="72" t="s">
        <v>67</v>
      </c>
      <c r="B40" s="72">
        <v>17</v>
      </c>
      <c r="C40" s="72" t="s">
        <v>27</v>
      </c>
      <c r="D40" s="72">
        <v>3.8</v>
      </c>
      <c r="E40" s="72">
        <v>1.7</v>
      </c>
      <c r="F40" s="72">
        <v>1.4</v>
      </c>
      <c r="G40" s="72" t="s">
        <v>18</v>
      </c>
      <c r="H40" s="72">
        <v>70.3</v>
      </c>
      <c r="I40" s="72">
        <v>7</v>
      </c>
      <c r="J40" s="72" t="s">
        <v>28</v>
      </c>
      <c r="K40" s="72">
        <v>0</v>
      </c>
      <c r="L40" s="72" t="s">
        <v>34</v>
      </c>
      <c r="M40" s="72" t="s">
        <v>24</v>
      </c>
      <c r="N40" s="72">
        <v>1</v>
      </c>
      <c r="O40" s="72" t="s">
        <v>18</v>
      </c>
      <c r="P40" s="72">
        <v>58.1</v>
      </c>
    </row>
    <row r="41" spans="1:16" x14ac:dyDescent="0.2">
      <c r="A41" s="72" t="s">
        <v>68</v>
      </c>
      <c r="B41" s="72">
        <v>19</v>
      </c>
      <c r="C41" s="72" t="s">
        <v>27</v>
      </c>
      <c r="D41" s="72">
        <v>5.5</v>
      </c>
      <c r="E41" s="72">
        <v>3.1</v>
      </c>
      <c r="F41" s="72">
        <v>2.2999999999999998</v>
      </c>
      <c r="G41" s="72" t="s">
        <v>18</v>
      </c>
      <c r="H41" s="72">
        <v>71.3</v>
      </c>
      <c r="I41" s="72">
        <v>5.7</v>
      </c>
      <c r="J41" s="72" t="s">
        <v>24</v>
      </c>
      <c r="K41" s="72">
        <v>1</v>
      </c>
      <c r="L41" s="72" t="s">
        <v>25</v>
      </c>
      <c r="M41" s="72" t="s">
        <v>21</v>
      </c>
      <c r="N41" s="72">
        <v>3</v>
      </c>
      <c r="O41" s="72" t="s">
        <v>18</v>
      </c>
      <c r="P41" s="72">
        <v>82.3</v>
      </c>
    </row>
    <row r="42" spans="1:16" x14ac:dyDescent="0.2">
      <c r="A42" s="72" t="s">
        <v>69</v>
      </c>
      <c r="B42" s="72">
        <v>19</v>
      </c>
      <c r="C42" s="72" t="s">
        <v>17</v>
      </c>
      <c r="D42" s="72">
        <v>3.7</v>
      </c>
      <c r="E42" s="72">
        <v>4.7</v>
      </c>
      <c r="F42" s="72">
        <v>2</v>
      </c>
      <c r="G42" s="72" t="s">
        <v>18</v>
      </c>
      <c r="H42" s="72">
        <v>98.8</v>
      </c>
      <c r="I42" s="72">
        <v>8.5</v>
      </c>
      <c r="J42" s="72" t="s">
        <v>24</v>
      </c>
      <c r="K42" s="72">
        <v>6</v>
      </c>
      <c r="L42" s="72" t="s">
        <v>34</v>
      </c>
      <c r="M42" s="72" t="s">
        <v>24</v>
      </c>
      <c r="N42" s="72">
        <v>2</v>
      </c>
      <c r="O42" s="72" t="s">
        <v>18</v>
      </c>
      <c r="P42" s="72">
        <v>69.7</v>
      </c>
    </row>
    <row r="43" spans="1:16" x14ac:dyDescent="0.2">
      <c r="A43" s="72" t="s">
        <v>70</v>
      </c>
      <c r="B43" s="72">
        <v>23</v>
      </c>
      <c r="C43" s="72" t="s">
        <v>17</v>
      </c>
      <c r="D43" s="72">
        <v>2.9</v>
      </c>
      <c r="E43" s="72">
        <v>2.2999999999999998</v>
      </c>
      <c r="F43" s="72">
        <v>2.2999999999999998</v>
      </c>
      <c r="G43" s="72" t="s">
        <v>18</v>
      </c>
      <c r="H43" s="72">
        <v>86.2</v>
      </c>
      <c r="I43" s="72">
        <v>7.2</v>
      </c>
      <c r="J43" s="72" t="s">
        <v>24</v>
      </c>
      <c r="K43" s="72">
        <v>6</v>
      </c>
      <c r="L43" s="72" t="s">
        <v>34</v>
      </c>
      <c r="M43" s="72" t="s">
        <v>21</v>
      </c>
      <c r="N43" s="72">
        <v>1</v>
      </c>
      <c r="O43" s="72" t="s">
        <v>18</v>
      </c>
      <c r="P43" s="72">
        <v>66</v>
      </c>
    </row>
    <row r="44" spans="1:16" x14ac:dyDescent="0.2">
      <c r="A44" s="72" t="s">
        <v>71</v>
      </c>
      <c r="B44" s="72">
        <v>18</v>
      </c>
      <c r="C44" s="72" t="s">
        <v>27</v>
      </c>
      <c r="D44" s="72">
        <v>3.7</v>
      </c>
      <c r="E44" s="72">
        <v>3.4</v>
      </c>
      <c r="F44" s="72">
        <v>2</v>
      </c>
      <c r="G44" s="72" t="s">
        <v>18</v>
      </c>
      <c r="H44" s="72">
        <v>88.9</v>
      </c>
      <c r="I44" s="72">
        <v>6.8</v>
      </c>
      <c r="J44" s="72" t="s">
        <v>19</v>
      </c>
      <c r="K44" s="72">
        <v>3</v>
      </c>
      <c r="L44" s="72" t="s">
        <v>25</v>
      </c>
      <c r="M44" s="72" t="s">
        <v>28</v>
      </c>
      <c r="N44" s="72">
        <v>1</v>
      </c>
      <c r="O44" s="72" t="s">
        <v>22</v>
      </c>
      <c r="P44" s="72">
        <v>63.5</v>
      </c>
    </row>
    <row r="45" spans="1:16" x14ac:dyDescent="0.2">
      <c r="A45" s="72" t="s">
        <v>72</v>
      </c>
      <c r="B45" s="72">
        <v>24</v>
      </c>
      <c r="C45" s="72" t="s">
        <v>17</v>
      </c>
      <c r="D45" s="72">
        <v>4.3</v>
      </c>
      <c r="E45" s="72">
        <v>0.9</v>
      </c>
      <c r="F45" s="72">
        <v>3.2</v>
      </c>
      <c r="G45" s="72" t="s">
        <v>18</v>
      </c>
      <c r="H45" s="72">
        <v>62.8</v>
      </c>
      <c r="I45" s="72">
        <v>7.1</v>
      </c>
      <c r="J45" s="72" t="s">
        <v>28</v>
      </c>
      <c r="K45" s="72">
        <v>0</v>
      </c>
      <c r="L45" s="72" t="s">
        <v>34</v>
      </c>
      <c r="M45" s="72" t="s">
        <v>24</v>
      </c>
      <c r="N45" s="72">
        <v>2</v>
      </c>
      <c r="O45" s="72" t="s">
        <v>18</v>
      </c>
      <c r="P45" s="72">
        <v>65.7</v>
      </c>
    </row>
    <row r="46" spans="1:16" x14ac:dyDescent="0.2">
      <c r="A46" s="72" t="s">
        <v>73</v>
      </c>
      <c r="B46" s="72">
        <v>20</v>
      </c>
      <c r="C46" s="72" t="s">
        <v>17</v>
      </c>
      <c r="D46" s="72">
        <v>3.6</v>
      </c>
      <c r="E46" s="72">
        <v>1.4</v>
      </c>
      <c r="F46" s="72">
        <v>0.8</v>
      </c>
      <c r="G46" s="72" t="s">
        <v>18</v>
      </c>
      <c r="H46" s="72">
        <v>73</v>
      </c>
      <c r="I46" s="72">
        <v>5.3</v>
      </c>
      <c r="J46" s="72" t="s">
        <v>24</v>
      </c>
      <c r="K46" s="72">
        <v>4</v>
      </c>
      <c r="L46" s="72" t="s">
        <v>25</v>
      </c>
      <c r="M46" s="72" t="s">
        <v>28</v>
      </c>
      <c r="N46" s="72">
        <v>9</v>
      </c>
      <c r="O46" s="72" t="s">
        <v>18</v>
      </c>
      <c r="P46" s="72">
        <v>78.5</v>
      </c>
    </row>
    <row r="47" spans="1:16" x14ac:dyDescent="0.2">
      <c r="A47" s="72" t="s">
        <v>74</v>
      </c>
      <c r="B47" s="72">
        <v>20</v>
      </c>
      <c r="C47" s="72" t="s">
        <v>27</v>
      </c>
      <c r="D47" s="72">
        <v>3.6</v>
      </c>
      <c r="E47" s="72">
        <v>3.1</v>
      </c>
      <c r="F47" s="72">
        <v>1.1000000000000001</v>
      </c>
      <c r="G47" s="72" t="s">
        <v>18</v>
      </c>
      <c r="H47" s="72">
        <v>93.9</v>
      </c>
      <c r="I47" s="72">
        <v>8.4</v>
      </c>
      <c r="J47" s="72" t="s">
        <v>19</v>
      </c>
      <c r="K47" s="72">
        <v>1</v>
      </c>
      <c r="L47" s="72" t="s">
        <v>34</v>
      </c>
      <c r="M47" s="72" t="s">
        <v>21</v>
      </c>
      <c r="N47" s="72">
        <v>5</v>
      </c>
      <c r="O47" s="72" t="s">
        <v>22</v>
      </c>
      <c r="P47" s="72">
        <v>75.099999999999994</v>
      </c>
    </row>
    <row r="48" spans="1:16" x14ac:dyDescent="0.2">
      <c r="A48" s="72" t="s">
        <v>75</v>
      </c>
      <c r="B48" s="72">
        <v>24</v>
      </c>
      <c r="C48" s="72" t="s">
        <v>27</v>
      </c>
      <c r="D48" s="72">
        <v>2.4</v>
      </c>
      <c r="E48" s="72">
        <v>4.3</v>
      </c>
      <c r="F48" s="72">
        <v>1</v>
      </c>
      <c r="G48" s="72" t="s">
        <v>18</v>
      </c>
      <c r="H48" s="72">
        <v>87.9</v>
      </c>
      <c r="I48" s="72">
        <v>8.9</v>
      </c>
      <c r="J48" s="72" t="s">
        <v>28</v>
      </c>
      <c r="K48" s="72">
        <v>5</v>
      </c>
      <c r="L48" s="72" t="s">
        <v>25</v>
      </c>
      <c r="M48" s="72" t="s">
        <v>21</v>
      </c>
      <c r="N48" s="72">
        <v>9</v>
      </c>
      <c r="O48" s="72" t="s">
        <v>22</v>
      </c>
      <c r="P48" s="72">
        <v>71</v>
      </c>
    </row>
    <row r="49" spans="1:16" x14ac:dyDescent="0.2">
      <c r="A49" s="72" t="s">
        <v>76</v>
      </c>
      <c r="B49" s="72">
        <v>23</v>
      </c>
      <c r="C49" s="72" t="s">
        <v>17</v>
      </c>
      <c r="D49" s="72">
        <v>2.5</v>
      </c>
      <c r="E49" s="72">
        <v>2.9</v>
      </c>
      <c r="F49" s="72">
        <v>2.7</v>
      </c>
      <c r="G49" s="72" t="s">
        <v>18</v>
      </c>
      <c r="H49" s="72">
        <v>83.5</v>
      </c>
      <c r="I49" s="72">
        <v>7</v>
      </c>
      <c r="J49" s="72" t="s">
        <v>24</v>
      </c>
      <c r="K49" s="72">
        <v>4</v>
      </c>
      <c r="L49" s="72" t="s">
        <v>38</v>
      </c>
      <c r="M49" s="72" t="s">
        <v>24</v>
      </c>
      <c r="N49" s="72">
        <v>8</v>
      </c>
      <c r="O49" s="72" t="s">
        <v>22</v>
      </c>
      <c r="P49" s="72">
        <v>59.7</v>
      </c>
    </row>
    <row r="50" spans="1:16" x14ac:dyDescent="0.2">
      <c r="A50" s="72" t="s">
        <v>77</v>
      </c>
      <c r="B50" s="72">
        <v>22</v>
      </c>
      <c r="C50" s="72" t="s">
        <v>17</v>
      </c>
      <c r="D50" s="72">
        <v>1.4</v>
      </c>
      <c r="E50" s="72">
        <v>2.1</v>
      </c>
      <c r="F50" s="72">
        <v>2.8</v>
      </c>
      <c r="G50" s="72" t="s">
        <v>18</v>
      </c>
      <c r="H50" s="72">
        <v>90.6</v>
      </c>
      <c r="I50" s="72">
        <v>8.4</v>
      </c>
      <c r="J50" s="72" t="s">
        <v>19</v>
      </c>
      <c r="K50" s="72">
        <v>3</v>
      </c>
      <c r="L50" s="72" t="s">
        <v>34</v>
      </c>
      <c r="M50" s="72" t="s">
        <v>24</v>
      </c>
      <c r="N50" s="72">
        <v>6</v>
      </c>
      <c r="O50" s="72" t="s">
        <v>18</v>
      </c>
      <c r="P50" s="72">
        <v>52.6</v>
      </c>
    </row>
    <row r="51" spans="1:16" x14ac:dyDescent="0.2">
      <c r="A51" s="72" t="s">
        <v>78</v>
      </c>
      <c r="B51" s="72">
        <v>22</v>
      </c>
      <c r="C51" s="72" t="s">
        <v>17</v>
      </c>
      <c r="D51" s="72">
        <v>6.1</v>
      </c>
      <c r="E51" s="72">
        <v>2.5</v>
      </c>
      <c r="F51" s="72">
        <v>2.2999999999999998</v>
      </c>
      <c r="G51" s="72" t="s">
        <v>18</v>
      </c>
      <c r="H51" s="72">
        <v>100</v>
      </c>
      <c r="I51" s="72">
        <v>5.8</v>
      </c>
      <c r="J51" s="72" t="s">
        <v>28</v>
      </c>
      <c r="K51" s="72">
        <v>5</v>
      </c>
      <c r="L51" s="72" t="s">
        <v>25</v>
      </c>
      <c r="M51" s="72" t="s">
        <v>21</v>
      </c>
      <c r="N51" s="72">
        <v>1</v>
      </c>
      <c r="O51" s="72" t="s">
        <v>18</v>
      </c>
      <c r="P51" s="72">
        <v>96.5</v>
      </c>
    </row>
    <row r="52" spans="1:16" x14ac:dyDescent="0.2">
      <c r="A52" s="72" t="s">
        <v>79</v>
      </c>
      <c r="B52" s="72">
        <v>23</v>
      </c>
      <c r="C52" s="72" t="s">
        <v>17</v>
      </c>
      <c r="D52" s="72">
        <v>1.6</v>
      </c>
      <c r="E52" s="72">
        <v>1</v>
      </c>
      <c r="F52" s="72">
        <v>3.1</v>
      </c>
      <c r="G52" s="72" t="s">
        <v>18</v>
      </c>
      <c r="H52" s="72">
        <v>82.8</v>
      </c>
      <c r="I52" s="72">
        <v>5.5</v>
      </c>
      <c r="J52" s="72" t="s">
        <v>19</v>
      </c>
      <c r="K52" s="72">
        <v>4</v>
      </c>
      <c r="L52" s="72" t="s">
        <v>20</v>
      </c>
      <c r="M52" s="72" t="s">
        <v>24</v>
      </c>
      <c r="N52" s="72">
        <v>10</v>
      </c>
      <c r="O52" s="72" t="s">
        <v>22</v>
      </c>
      <c r="P52" s="72">
        <v>62</v>
      </c>
    </row>
    <row r="53" spans="1:16" x14ac:dyDescent="0.2">
      <c r="A53" s="72" t="s">
        <v>80</v>
      </c>
      <c r="B53" s="72">
        <v>22</v>
      </c>
      <c r="C53" s="72" t="s">
        <v>17</v>
      </c>
      <c r="D53" s="72">
        <v>2.5</v>
      </c>
      <c r="E53" s="72">
        <v>3.2</v>
      </c>
      <c r="F53" s="72">
        <v>0.5</v>
      </c>
      <c r="G53" s="72" t="s">
        <v>18</v>
      </c>
      <c r="H53" s="72">
        <v>85.7</v>
      </c>
      <c r="I53" s="72">
        <v>6.5</v>
      </c>
      <c r="J53" s="72" t="s">
        <v>28</v>
      </c>
      <c r="K53" s="72">
        <v>0</v>
      </c>
      <c r="L53" s="72" t="s">
        <v>25</v>
      </c>
      <c r="M53" s="72" t="s">
        <v>21</v>
      </c>
      <c r="N53" s="72">
        <v>5</v>
      </c>
      <c r="O53" s="72" t="s">
        <v>18</v>
      </c>
      <c r="P53" s="72">
        <v>59.7</v>
      </c>
    </row>
    <row r="54" spans="1:16" x14ac:dyDescent="0.2">
      <c r="A54" s="72" t="s">
        <v>81</v>
      </c>
      <c r="B54" s="72">
        <v>19</v>
      </c>
      <c r="C54" s="72" t="s">
        <v>17</v>
      </c>
      <c r="D54" s="72">
        <v>2.4</v>
      </c>
      <c r="E54" s="72">
        <v>3.6</v>
      </c>
      <c r="F54" s="72">
        <v>3.6</v>
      </c>
      <c r="G54" s="72" t="s">
        <v>18</v>
      </c>
      <c r="H54" s="72">
        <v>86.9</v>
      </c>
      <c r="I54" s="72">
        <v>7</v>
      </c>
      <c r="J54" s="72" t="s">
        <v>19</v>
      </c>
      <c r="K54" s="72">
        <v>6</v>
      </c>
      <c r="L54" s="72" t="s">
        <v>25</v>
      </c>
      <c r="M54" s="72" t="s">
        <v>21</v>
      </c>
      <c r="N54" s="72">
        <v>1</v>
      </c>
      <c r="O54" s="72" t="s">
        <v>18</v>
      </c>
      <c r="P54" s="72">
        <v>48.4</v>
      </c>
    </row>
    <row r="55" spans="1:16" x14ac:dyDescent="0.2">
      <c r="A55" s="72" t="s">
        <v>82</v>
      </c>
      <c r="B55" s="72">
        <v>20</v>
      </c>
      <c r="C55" s="72" t="s">
        <v>17</v>
      </c>
      <c r="D55" s="72">
        <v>4.8</v>
      </c>
      <c r="E55" s="72">
        <v>2</v>
      </c>
      <c r="F55" s="72">
        <v>3.5</v>
      </c>
      <c r="G55" s="72" t="s">
        <v>18</v>
      </c>
      <c r="H55" s="72">
        <v>100</v>
      </c>
      <c r="I55" s="72">
        <v>6</v>
      </c>
      <c r="J55" s="72" t="s">
        <v>24</v>
      </c>
      <c r="K55" s="72">
        <v>0</v>
      </c>
      <c r="L55" s="72" t="s">
        <v>34</v>
      </c>
      <c r="M55" s="72" t="s">
        <v>24</v>
      </c>
      <c r="N55" s="72">
        <v>7</v>
      </c>
      <c r="O55" s="72" t="s">
        <v>22</v>
      </c>
      <c r="P55" s="72">
        <v>70.599999999999994</v>
      </c>
    </row>
    <row r="56" spans="1:16" x14ac:dyDescent="0.2">
      <c r="A56" s="72" t="s">
        <v>83</v>
      </c>
      <c r="B56" s="72">
        <v>23</v>
      </c>
      <c r="C56" s="72" t="s">
        <v>17</v>
      </c>
      <c r="D56" s="72">
        <v>3.1</v>
      </c>
      <c r="E56" s="72">
        <v>1.9</v>
      </c>
      <c r="F56" s="72">
        <v>2.6</v>
      </c>
      <c r="G56" s="72" t="s">
        <v>22</v>
      </c>
      <c r="H56" s="72">
        <v>64</v>
      </c>
      <c r="I56" s="72">
        <v>7.1</v>
      </c>
      <c r="J56" s="72" t="s">
        <v>19</v>
      </c>
      <c r="K56" s="72">
        <v>5</v>
      </c>
      <c r="L56" s="72" t="s">
        <v>25</v>
      </c>
      <c r="M56" s="72" t="s">
        <v>24</v>
      </c>
      <c r="N56" s="72">
        <v>10</v>
      </c>
      <c r="O56" s="72" t="s">
        <v>18</v>
      </c>
      <c r="P56" s="72">
        <v>68.099999999999994</v>
      </c>
    </row>
    <row r="57" spans="1:16" x14ac:dyDescent="0.2">
      <c r="A57" s="72" t="s">
        <v>84</v>
      </c>
      <c r="B57" s="72">
        <v>20</v>
      </c>
      <c r="C57" s="72" t="s">
        <v>27</v>
      </c>
      <c r="D57" s="72">
        <v>5.4</v>
      </c>
      <c r="E57" s="72">
        <v>2.8</v>
      </c>
      <c r="F57" s="72">
        <v>3.8</v>
      </c>
      <c r="G57" s="72" t="s">
        <v>18</v>
      </c>
      <c r="H57" s="72">
        <v>91.8</v>
      </c>
      <c r="I57" s="72">
        <v>6.9</v>
      </c>
      <c r="J57" s="72" t="s">
        <v>24</v>
      </c>
      <c r="K57" s="72">
        <v>2</v>
      </c>
      <c r="L57" s="72" t="s">
        <v>25</v>
      </c>
      <c r="M57" s="72" t="s">
        <v>24</v>
      </c>
      <c r="N57" s="72">
        <v>8</v>
      </c>
      <c r="O57" s="72" t="s">
        <v>18</v>
      </c>
      <c r="P57" s="72">
        <v>87.2</v>
      </c>
    </row>
    <row r="58" spans="1:16" x14ac:dyDescent="0.2">
      <c r="A58" s="72" t="s">
        <v>85</v>
      </c>
      <c r="B58" s="72">
        <v>24</v>
      </c>
      <c r="C58" s="72" t="s">
        <v>27</v>
      </c>
      <c r="D58" s="72">
        <v>2.5</v>
      </c>
      <c r="E58" s="72">
        <v>2</v>
      </c>
      <c r="F58" s="72">
        <v>0</v>
      </c>
      <c r="G58" s="72" t="s">
        <v>18</v>
      </c>
      <c r="H58" s="72">
        <v>83.9</v>
      </c>
      <c r="I58" s="72">
        <v>5.3</v>
      </c>
      <c r="J58" s="72" t="s">
        <v>24</v>
      </c>
      <c r="K58" s="72">
        <v>6</v>
      </c>
      <c r="L58" s="72" t="s">
        <v>34</v>
      </c>
      <c r="M58" s="72" t="s">
        <v>21</v>
      </c>
      <c r="N58" s="72">
        <v>8</v>
      </c>
      <c r="O58" s="72" t="s">
        <v>18</v>
      </c>
      <c r="P58" s="72">
        <v>66.7</v>
      </c>
    </row>
    <row r="59" spans="1:16" x14ac:dyDescent="0.2">
      <c r="A59" s="72" t="s">
        <v>86</v>
      </c>
      <c r="B59" s="72">
        <v>17</v>
      </c>
      <c r="C59" s="72" t="s">
        <v>27</v>
      </c>
      <c r="D59" s="72">
        <v>3.9</v>
      </c>
      <c r="E59" s="72">
        <v>2.4</v>
      </c>
      <c r="F59" s="72">
        <v>1.2</v>
      </c>
      <c r="G59" s="72" t="s">
        <v>18</v>
      </c>
      <c r="H59" s="72">
        <v>90.7</v>
      </c>
      <c r="I59" s="72">
        <v>7.1</v>
      </c>
      <c r="J59" s="72" t="s">
        <v>24</v>
      </c>
      <c r="K59" s="72">
        <v>1</v>
      </c>
      <c r="L59" s="72" t="s">
        <v>34</v>
      </c>
      <c r="M59" s="72" t="s">
        <v>21</v>
      </c>
      <c r="N59" s="72">
        <v>7</v>
      </c>
      <c r="O59" s="72" t="s">
        <v>22</v>
      </c>
      <c r="P59" s="72">
        <v>75.2</v>
      </c>
    </row>
    <row r="60" spans="1:16" x14ac:dyDescent="0.2">
      <c r="A60" s="72" t="s">
        <v>87</v>
      </c>
      <c r="B60" s="72">
        <v>19</v>
      </c>
      <c r="C60" s="72" t="s">
        <v>17</v>
      </c>
      <c r="D60" s="72">
        <v>2.2000000000000002</v>
      </c>
      <c r="E60" s="72">
        <v>5</v>
      </c>
      <c r="F60" s="72">
        <v>1</v>
      </c>
      <c r="G60" s="72" t="s">
        <v>18</v>
      </c>
      <c r="H60" s="72">
        <v>78.400000000000006</v>
      </c>
      <c r="I60" s="72">
        <v>7.5</v>
      </c>
      <c r="J60" s="72" t="s">
        <v>28</v>
      </c>
      <c r="K60" s="72">
        <v>5</v>
      </c>
      <c r="L60" s="72" t="s">
        <v>20</v>
      </c>
      <c r="M60" s="72" t="s">
        <v>21</v>
      </c>
      <c r="N60" s="72">
        <v>2</v>
      </c>
      <c r="O60" s="72" t="s">
        <v>22</v>
      </c>
      <c r="P60" s="72">
        <v>46.4</v>
      </c>
    </row>
    <row r="61" spans="1:16" x14ac:dyDescent="0.2">
      <c r="A61" s="72" t="s">
        <v>88</v>
      </c>
      <c r="B61" s="72">
        <v>21</v>
      </c>
      <c r="C61" s="72" t="s">
        <v>17</v>
      </c>
      <c r="D61" s="72">
        <v>6.7</v>
      </c>
      <c r="E61" s="72">
        <v>2.2000000000000002</v>
      </c>
      <c r="F61" s="72">
        <v>2.6</v>
      </c>
      <c r="G61" s="72" t="s">
        <v>18</v>
      </c>
      <c r="H61" s="72">
        <v>84.5</v>
      </c>
      <c r="I61" s="72">
        <v>6.7</v>
      </c>
      <c r="J61" s="72" t="s">
        <v>24</v>
      </c>
      <c r="K61" s="72">
        <v>3</v>
      </c>
      <c r="L61" s="72" t="s">
        <v>20</v>
      </c>
      <c r="M61" s="72" t="s">
        <v>21</v>
      </c>
      <c r="N61" s="72">
        <v>5</v>
      </c>
      <c r="O61" s="72" t="s">
        <v>22</v>
      </c>
      <c r="P61" s="72">
        <v>97.1</v>
      </c>
    </row>
    <row r="62" spans="1:16" x14ac:dyDescent="0.2">
      <c r="A62" s="72" t="s">
        <v>89</v>
      </c>
      <c r="B62" s="72">
        <v>19</v>
      </c>
      <c r="C62" s="72" t="s">
        <v>17</v>
      </c>
      <c r="D62" s="72">
        <v>1.7</v>
      </c>
      <c r="E62" s="72">
        <v>2.1</v>
      </c>
      <c r="F62" s="72">
        <v>0.6</v>
      </c>
      <c r="G62" s="72" t="s">
        <v>22</v>
      </c>
      <c r="H62" s="72">
        <v>92.1</v>
      </c>
      <c r="I62" s="72">
        <v>7.9</v>
      </c>
      <c r="J62" s="72" t="s">
        <v>19</v>
      </c>
      <c r="K62" s="72">
        <v>1</v>
      </c>
      <c r="L62" s="72" t="s">
        <v>25</v>
      </c>
      <c r="M62" s="72" t="s">
        <v>21</v>
      </c>
      <c r="N62" s="72">
        <v>4</v>
      </c>
      <c r="O62" s="72" t="s">
        <v>18</v>
      </c>
      <c r="P62" s="72">
        <v>61.2</v>
      </c>
    </row>
    <row r="63" spans="1:16" x14ac:dyDescent="0.2">
      <c r="A63" s="72" t="s">
        <v>90</v>
      </c>
      <c r="B63" s="72">
        <v>23</v>
      </c>
      <c r="C63" s="72" t="s">
        <v>27</v>
      </c>
      <c r="D63" s="72">
        <v>4</v>
      </c>
      <c r="E63" s="72">
        <v>1.7</v>
      </c>
      <c r="F63" s="72">
        <v>2.6</v>
      </c>
      <c r="G63" s="72" t="s">
        <v>18</v>
      </c>
      <c r="H63" s="72">
        <v>100</v>
      </c>
      <c r="I63" s="72">
        <v>5</v>
      </c>
      <c r="J63" s="72" t="s">
        <v>19</v>
      </c>
      <c r="K63" s="72">
        <v>4</v>
      </c>
      <c r="L63" s="72" t="s">
        <v>34</v>
      </c>
      <c r="M63" s="72" t="s">
        <v>24</v>
      </c>
      <c r="N63" s="72">
        <v>5</v>
      </c>
      <c r="O63" s="72" t="s">
        <v>18</v>
      </c>
      <c r="P63" s="72">
        <v>75</v>
      </c>
    </row>
    <row r="64" spans="1:16" x14ac:dyDescent="0.2">
      <c r="A64" s="72" t="s">
        <v>91</v>
      </c>
      <c r="B64" s="72">
        <v>21</v>
      </c>
      <c r="C64" s="72" t="s">
        <v>27</v>
      </c>
      <c r="D64" s="72">
        <v>4.5</v>
      </c>
      <c r="E64" s="72">
        <v>3.4</v>
      </c>
      <c r="F64" s="72">
        <v>3.3</v>
      </c>
      <c r="G64" s="72" t="s">
        <v>22</v>
      </c>
      <c r="H64" s="72">
        <v>93.1</v>
      </c>
      <c r="I64" s="72">
        <v>7.1</v>
      </c>
      <c r="J64" s="72" t="s">
        <v>24</v>
      </c>
      <c r="K64" s="72">
        <v>6</v>
      </c>
      <c r="L64" s="72" t="s">
        <v>25</v>
      </c>
      <c r="M64" s="72" t="s">
        <v>24</v>
      </c>
      <c r="N64" s="72">
        <v>10</v>
      </c>
      <c r="O64" s="72" t="s">
        <v>18</v>
      </c>
      <c r="P64" s="72">
        <v>94.7</v>
      </c>
    </row>
    <row r="65" spans="1:16" x14ac:dyDescent="0.2">
      <c r="A65" s="72" t="s">
        <v>92</v>
      </c>
      <c r="B65" s="72">
        <v>17</v>
      </c>
      <c r="C65" s="72" t="s">
        <v>27</v>
      </c>
      <c r="D65" s="72">
        <v>4.0999999999999996</v>
      </c>
      <c r="E65" s="72">
        <v>2.2999999999999998</v>
      </c>
      <c r="F65" s="72">
        <v>2.6</v>
      </c>
      <c r="G65" s="72" t="s">
        <v>22</v>
      </c>
      <c r="H65" s="72">
        <v>76.5</v>
      </c>
      <c r="I65" s="72">
        <v>5.0999999999999996</v>
      </c>
      <c r="J65" s="72" t="s">
        <v>19</v>
      </c>
      <c r="K65" s="72">
        <v>3</v>
      </c>
      <c r="L65" s="72" t="s">
        <v>34</v>
      </c>
      <c r="M65" s="72" t="s">
        <v>21</v>
      </c>
      <c r="N65" s="72">
        <v>9</v>
      </c>
      <c r="O65" s="72" t="s">
        <v>18</v>
      </c>
      <c r="P65" s="72">
        <v>77.599999999999994</v>
      </c>
    </row>
    <row r="66" spans="1:16" x14ac:dyDescent="0.2">
      <c r="A66" s="72" t="s">
        <v>93</v>
      </c>
      <c r="B66" s="72">
        <v>23</v>
      </c>
      <c r="C66" s="72" t="s">
        <v>27</v>
      </c>
      <c r="D66" s="72">
        <v>3.2</v>
      </c>
      <c r="E66" s="72">
        <v>1.7</v>
      </c>
      <c r="F66" s="72">
        <v>2.1</v>
      </c>
      <c r="G66" s="72" t="s">
        <v>18</v>
      </c>
      <c r="H66" s="72">
        <v>80.8</v>
      </c>
      <c r="I66" s="72">
        <v>5.2</v>
      </c>
      <c r="J66" s="72" t="s">
        <v>24</v>
      </c>
      <c r="K66" s="72">
        <v>3</v>
      </c>
      <c r="L66" s="72" t="s">
        <v>25</v>
      </c>
      <c r="M66" s="72" t="s">
        <v>28</v>
      </c>
      <c r="N66" s="72">
        <v>4</v>
      </c>
      <c r="O66" s="72" t="s">
        <v>22</v>
      </c>
      <c r="P66" s="72">
        <v>68.599999999999994</v>
      </c>
    </row>
    <row r="67" spans="1:16" x14ac:dyDescent="0.2">
      <c r="A67" s="72" t="s">
        <v>94</v>
      </c>
      <c r="B67" s="72">
        <v>18</v>
      </c>
      <c r="C67" s="72" t="s">
        <v>17</v>
      </c>
      <c r="D67" s="72">
        <v>3.3</v>
      </c>
      <c r="E67" s="72">
        <v>4.0999999999999996</v>
      </c>
      <c r="F67" s="72">
        <v>0.7</v>
      </c>
      <c r="G67" s="72" t="s">
        <v>18</v>
      </c>
      <c r="H67" s="72">
        <v>80.5</v>
      </c>
      <c r="I67" s="72">
        <v>5.7</v>
      </c>
      <c r="J67" s="72" t="s">
        <v>28</v>
      </c>
      <c r="K67" s="72">
        <v>0</v>
      </c>
      <c r="L67" s="72" t="s">
        <v>20</v>
      </c>
      <c r="M67" s="72" t="s">
        <v>24</v>
      </c>
      <c r="N67" s="72">
        <v>8</v>
      </c>
      <c r="O67" s="72" t="s">
        <v>18</v>
      </c>
      <c r="P67" s="72">
        <v>69.599999999999994</v>
      </c>
    </row>
    <row r="68" spans="1:16" x14ac:dyDescent="0.2">
      <c r="A68" s="72" t="s">
        <v>95</v>
      </c>
      <c r="B68" s="72">
        <v>20</v>
      </c>
      <c r="C68" s="72" t="s">
        <v>27</v>
      </c>
      <c r="D68" s="72">
        <v>3.6</v>
      </c>
      <c r="E68" s="72">
        <v>4.2</v>
      </c>
      <c r="F68" s="72">
        <v>0.9</v>
      </c>
      <c r="G68" s="72" t="s">
        <v>18</v>
      </c>
      <c r="H68" s="72">
        <v>67</v>
      </c>
      <c r="I68" s="72">
        <v>5.4</v>
      </c>
      <c r="J68" s="72" t="s">
        <v>24</v>
      </c>
      <c r="K68" s="72">
        <v>4</v>
      </c>
      <c r="L68" s="72" t="s">
        <v>34</v>
      </c>
      <c r="M68" s="72" t="s">
        <v>21</v>
      </c>
      <c r="N68" s="72">
        <v>8</v>
      </c>
      <c r="O68" s="72" t="s">
        <v>18</v>
      </c>
      <c r="P68" s="72">
        <v>66.5</v>
      </c>
    </row>
    <row r="69" spans="1:16" x14ac:dyDescent="0.2">
      <c r="A69" s="72" t="s">
        <v>96</v>
      </c>
      <c r="B69" s="72">
        <v>17</v>
      </c>
      <c r="C69" s="72" t="s">
        <v>27</v>
      </c>
      <c r="D69" s="72">
        <v>3.3</v>
      </c>
      <c r="E69" s="72">
        <v>1.8</v>
      </c>
      <c r="F69" s="72">
        <v>3.2</v>
      </c>
      <c r="G69" s="72" t="s">
        <v>18</v>
      </c>
      <c r="H69" s="72">
        <v>81.7</v>
      </c>
      <c r="I69" s="72">
        <v>5.8</v>
      </c>
      <c r="J69" s="72" t="s">
        <v>28</v>
      </c>
      <c r="K69" s="72">
        <v>0</v>
      </c>
      <c r="L69" s="72" t="s">
        <v>20</v>
      </c>
      <c r="M69" s="72" t="s">
        <v>24</v>
      </c>
      <c r="N69" s="72">
        <v>2</v>
      </c>
      <c r="O69" s="72" t="s">
        <v>18</v>
      </c>
      <c r="P69" s="72">
        <v>62.2</v>
      </c>
    </row>
    <row r="70" spans="1:16" x14ac:dyDescent="0.2">
      <c r="A70" s="72" t="s">
        <v>97</v>
      </c>
      <c r="B70" s="72">
        <v>20</v>
      </c>
      <c r="C70" s="72" t="s">
        <v>17</v>
      </c>
      <c r="D70" s="72">
        <v>4.9000000000000004</v>
      </c>
      <c r="E70" s="72">
        <v>0.3</v>
      </c>
      <c r="F70" s="72">
        <v>2.7</v>
      </c>
      <c r="G70" s="72" t="s">
        <v>22</v>
      </c>
      <c r="H70" s="72">
        <v>92.3</v>
      </c>
      <c r="I70" s="72">
        <v>6.2</v>
      </c>
      <c r="J70" s="72" t="s">
        <v>24</v>
      </c>
      <c r="K70" s="72">
        <v>0</v>
      </c>
      <c r="L70" s="72" t="s">
        <v>34</v>
      </c>
      <c r="M70" s="72" t="s">
        <v>28</v>
      </c>
      <c r="N70" s="72">
        <v>6</v>
      </c>
      <c r="O70" s="72" t="s">
        <v>18</v>
      </c>
      <c r="P70" s="72">
        <v>82.1</v>
      </c>
    </row>
    <row r="71" spans="1:16" x14ac:dyDescent="0.2">
      <c r="A71" s="72" t="s">
        <v>98</v>
      </c>
      <c r="B71" s="72">
        <v>22</v>
      </c>
      <c r="C71" s="72" t="s">
        <v>27</v>
      </c>
      <c r="D71" s="72">
        <v>6.8</v>
      </c>
      <c r="E71" s="72">
        <v>3.7</v>
      </c>
      <c r="F71" s="72">
        <v>1.8</v>
      </c>
      <c r="G71" s="72" t="s">
        <v>18</v>
      </c>
      <c r="H71" s="72">
        <v>72.3</v>
      </c>
      <c r="I71" s="72">
        <v>7.5</v>
      </c>
      <c r="J71" s="72" t="s">
        <v>28</v>
      </c>
      <c r="K71" s="72">
        <v>6</v>
      </c>
      <c r="L71" s="72" t="s">
        <v>20</v>
      </c>
      <c r="M71" s="72" t="s">
        <v>21</v>
      </c>
      <c r="N71" s="72">
        <v>5</v>
      </c>
      <c r="O71" s="72" t="s">
        <v>18</v>
      </c>
      <c r="P71" s="72">
        <v>100</v>
      </c>
    </row>
    <row r="72" spans="1:16" x14ac:dyDescent="0.2">
      <c r="A72" s="72" t="s">
        <v>99</v>
      </c>
      <c r="B72" s="72">
        <v>18</v>
      </c>
      <c r="C72" s="72" t="s">
        <v>17</v>
      </c>
      <c r="D72" s="72">
        <v>2.7</v>
      </c>
      <c r="E72" s="72">
        <v>1.7</v>
      </c>
      <c r="F72" s="72">
        <v>1.3</v>
      </c>
      <c r="G72" s="72" t="s">
        <v>18</v>
      </c>
      <c r="H72" s="72">
        <v>95.5</v>
      </c>
      <c r="I72" s="72">
        <v>6.1</v>
      </c>
      <c r="J72" s="72" t="s">
        <v>28</v>
      </c>
      <c r="K72" s="72">
        <v>2</v>
      </c>
      <c r="L72" s="72" t="s">
        <v>34</v>
      </c>
      <c r="M72" s="72" t="s">
        <v>24</v>
      </c>
      <c r="N72" s="72">
        <v>2</v>
      </c>
      <c r="O72" s="72" t="s">
        <v>22</v>
      </c>
      <c r="P72" s="72">
        <v>59.7</v>
      </c>
    </row>
    <row r="73" spans="1:16" x14ac:dyDescent="0.2">
      <c r="A73" s="72" t="s">
        <v>100</v>
      </c>
      <c r="B73" s="72">
        <v>18</v>
      </c>
      <c r="C73" s="72" t="s">
        <v>17</v>
      </c>
      <c r="D73" s="72">
        <v>1.4</v>
      </c>
      <c r="E73" s="72">
        <v>3.4</v>
      </c>
      <c r="F73" s="72">
        <v>0</v>
      </c>
      <c r="G73" s="72" t="s">
        <v>18</v>
      </c>
      <c r="H73" s="72">
        <v>89.9</v>
      </c>
      <c r="I73" s="72">
        <v>4.5999999999999996</v>
      </c>
      <c r="J73" s="72" t="s">
        <v>19</v>
      </c>
      <c r="K73" s="72">
        <v>0</v>
      </c>
      <c r="L73" s="72" t="s">
        <v>25</v>
      </c>
      <c r="M73" s="72" t="s">
        <v>28</v>
      </c>
      <c r="N73" s="72">
        <v>10</v>
      </c>
      <c r="O73" s="72" t="s">
        <v>22</v>
      </c>
      <c r="P73" s="72">
        <v>55.1</v>
      </c>
    </row>
    <row r="74" spans="1:16" x14ac:dyDescent="0.2">
      <c r="A74" s="72" t="s">
        <v>101</v>
      </c>
      <c r="B74" s="72">
        <v>17</v>
      </c>
      <c r="C74" s="72" t="s">
        <v>27</v>
      </c>
      <c r="D74" s="72">
        <v>3.4</v>
      </c>
      <c r="E74" s="72">
        <v>0.1</v>
      </c>
      <c r="F74" s="72">
        <v>0.6</v>
      </c>
      <c r="G74" s="72" t="s">
        <v>18</v>
      </c>
      <c r="H74" s="72">
        <v>77.7</v>
      </c>
      <c r="I74" s="72">
        <v>7.9</v>
      </c>
      <c r="J74" s="72" t="s">
        <v>19</v>
      </c>
      <c r="K74" s="72">
        <v>1</v>
      </c>
      <c r="L74" s="72" t="s">
        <v>25</v>
      </c>
      <c r="M74" s="72" t="s">
        <v>21</v>
      </c>
      <c r="N74" s="72">
        <v>4</v>
      </c>
      <c r="O74" s="72" t="s">
        <v>22</v>
      </c>
      <c r="P74" s="72">
        <v>77.099999999999994</v>
      </c>
    </row>
    <row r="75" spans="1:16" x14ac:dyDescent="0.2">
      <c r="A75" s="72" t="s">
        <v>102</v>
      </c>
      <c r="B75" s="72">
        <v>18</v>
      </c>
      <c r="C75" s="72" t="s">
        <v>17</v>
      </c>
      <c r="D75" s="72">
        <v>7.4</v>
      </c>
      <c r="E75" s="72">
        <v>3.6</v>
      </c>
      <c r="F75" s="72">
        <v>3.9</v>
      </c>
      <c r="G75" s="72" t="s">
        <v>18</v>
      </c>
      <c r="H75" s="72">
        <v>83.6</v>
      </c>
      <c r="I75" s="72">
        <v>5.5</v>
      </c>
      <c r="J75" s="72" t="s">
        <v>19</v>
      </c>
      <c r="K75" s="72">
        <v>3</v>
      </c>
      <c r="L75" s="72" t="s">
        <v>25</v>
      </c>
      <c r="M75" s="72" t="s">
        <v>21</v>
      </c>
      <c r="N75" s="72">
        <v>7</v>
      </c>
      <c r="O75" s="72" t="s">
        <v>22</v>
      </c>
      <c r="P75" s="72">
        <v>97.7</v>
      </c>
    </row>
    <row r="76" spans="1:16" x14ac:dyDescent="0.2">
      <c r="A76" s="72" t="s">
        <v>103</v>
      </c>
      <c r="B76" s="72">
        <v>21</v>
      </c>
      <c r="C76" s="72" t="s">
        <v>17</v>
      </c>
      <c r="D76" s="72">
        <v>2.2999999999999998</v>
      </c>
      <c r="E76" s="72">
        <v>1</v>
      </c>
      <c r="F76" s="72">
        <v>0.4</v>
      </c>
      <c r="G76" s="72" t="s">
        <v>18</v>
      </c>
      <c r="H76" s="72">
        <v>100</v>
      </c>
      <c r="I76" s="72">
        <v>6.4</v>
      </c>
      <c r="J76" s="72" t="s">
        <v>19</v>
      </c>
      <c r="K76" s="72">
        <v>6</v>
      </c>
      <c r="L76" s="72" t="s">
        <v>38</v>
      </c>
      <c r="M76" s="72" t="s">
        <v>24</v>
      </c>
      <c r="N76" s="72">
        <v>1</v>
      </c>
      <c r="O76" s="72" t="s">
        <v>18</v>
      </c>
      <c r="P76" s="72">
        <v>66.900000000000006</v>
      </c>
    </row>
    <row r="77" spans="1:16" x14ac:dyDescent="0.2">
      <c r="A77" s="72" t="s">
        <v>104</v>
      </c>
      <c r="B77" s="72">
        <v>18</v>
      </c>
      <c r="C77" s="72" t="s">
        <v>17</v>
      </c>
      <c r="D77" s="72">
        <v>6</v>
      </c>
      <c r="E77" s="72">
        <v>3.4</v>
      </c>
      <c r="F77" s="72">
        <v>2</v>
      </c>
      <c r="G77" s="72" t="s">
        <v>22</v>
      </c>
      <c r="H77" s="72">
        <v>92.3</v>
      </c>
      <c r="I77" s="72">
        <v>7</v>
      </c>
      <c r="J77" s="72" t="s">
        <v>19</v>
      </c>
      <c r="K77" s="72">
        <v>0</v>
      </c>
      <c r="L77" s="72" t="s">
        <v>34</v>
      </c>
      <c r="M77" s="72" t="s">
        <v>24</v>
      </c>
      <c r="N77" s="72">
        <v>9</v>
      </c>
      <c r="O77" s="72" t="s">
        <v>22</v>
      </c>
      <c r="P77" s="72">
        <v>99.9</v>
      </c>
    </row>
    <row r="78" spans="1:16" x14ac:dyDescent="0.2">
      <c r="A78" s="72" t="s">
        <v>105</v>
      </c>
      <c r="B78" s="72">
        <v>20</v>
      </c>
      <c r="C78" s="72" t="s">
        <v>27</v>
      </c>
      <c r="D78" s="72">
        <v>6</v>
      </c>
      <c r="E78" s="72">
        <v>2.5</v>
      </c>
      <c r="F78" s="72">
        <v>2.9</v>
      </c>
      <c r="G78" s="72" t="s">
        <v>18</v>
      </c>
      <c r="H78" s="72">
        <v>85.1</v>
      </c>
      <c r="I78" s="72">
        <v>6.7</v>
      </c>
      <c r="J78" s="72" t="s">
        <v>28</v>
      </c>
      <c r="K78" s="72">
        <v>5</v>
      </c>
      <c r="L78" s="72" t="s">
        <v>34</v>
      </c>
      <c r="M78" s="72" t="s">
        <v>21</v>
      </c>
      <c r="N78" s="72">
        <v>10</v>
      </c>
      <c r="O78" s="72" t="s">
        <v>22</v>
      </c>
      <c r="P78" s="72">
        <v>100</v>
      </c>
    </row>
    <row r="79" spans="1:16" x14ac:dyDescent="0.2">
      <c r="A79" s="72" t="s">
        <v>106</v>
      </c>
      <c r="B79" s="72">
        <v>20</v>
      </c>
      <c r="C79" s="72" t="s">
        <v>17</v>
      </c>
      <c r="D79" s="72">
        <v>2.7</v>
      </c>
      <c r="E79" s="72">
        <v>1.4</v>
      </c>
      <c r="F79" s="72">
        <v>0.4</v>
      </c>
      <c r="G79" s="72" t="s">
        <v>18</v>
      </c>
      <c r="H79" s="72">
        <v>82.6</v>
      </c>
      <c r="I79" s="72">
        <v>7.8</v>
      </c>
      <c r="J79" s="72" t="s">
        <v>19</v>
      </c>
      <c r="K79" s="72">
        <v>1</v>
      </c>
      <c r="L79" s="72" t="s">
        <v>34</v>
      </c>
      <c r="M79" s="72" t="s">
        <v>28</v>
      </c>
      <c r="N79" s="72">
        <v>1</v>
      </c>
      <c r="O79" s="72" t="s">
        <v>18</v>
      </c>
      <c r="P79" s="72">
        <v>57.2</v>
      </c>
    </row>
    <row r="80" spans="1:16" x14ac:dyDescent="0.2">
      <c r="A80" s="72" t="s">
        <v>107</v>
      </c>
      <c r="B80" s="72">
        <v>23</v>
      </c>
      <c r="C80" s="72" t="s">
        <v>17</v>
      </c>
      <c r="D80" s="72">
        <v>4.4000000000000004</v>
      </c>
      <c r="E80" s="72">
        <v>2</v>
      </c>
      <c r="F80" s="72">
        <v>2</v>
      </c>
      <c r="G80" s="72" t="s">
        <v>22</v>
      </c>
      <c r="H80" s="72">
        <v>85.8</v>
      </c>
      <c r="I80" s="72">
        <v>7.1</v>
      </c>
      <c r="J80" s="72" t="s">
        <v>24</v>
      </c>
      <c r="K80" s="72">
        <v>4</v>
      </c>
      <c r="L80" s="72" t="s">
        <v>20</v>
      </c>
      <c r="M80" s="72" t="s">
        <v>24</v>
      </c>
      <c r="N80" s="72">
        <v>5</v>
      </c>
      <c r="O80" s="72" t="s">
        <v>18</v>
      </c>
      <c r="P80" s="72">
        <v>77.3</v>
      </c>
    </row>
    <row r="81" spans="1:16" x14ac:dyDescent="0.2">
      <c r="A81" s="72" t="s">
        <v>108</v>
      </c>
      <c r="B81" s="72">
        <v>20</v>
      </c>
      <c r="C81" s="72" t="s">
        <v>27</v>
      </c>
      <c r="D81" s="72">
        <v>5.9</v>
      </c>
      <c r="E81" s="72">
        <v>3.3</v>
      </c>
      <c r="F81" s="72">
        <v>2.8</v>
      </c>
      <c r="G81" s="72" t="s">
        <v>22</v>
      </c>
      <c r="H81" s="72">
        <v>79.900000000000006</v>
      </c>
      <c r="I81" s="72">
        <v>5.5</v>
      </c>
      <c r="J81" s="72" t="s">
        <v>24</v>
      </c>
      <c r="K81" s="72">
        <v>3</v>
      </c>
      <c r="L81" s="72" t="s">
        <v>20</v>
      </c>
      <c r="M81" s="72" t="s">
        <v>21</v>
      </c>
      <c r="N81" s="72">
        <v>7</v>
      </c>
      <c r="O81" s="72" t="s">
        <v>18</v>
      </c>
      <c r="P81" s="72">
        <v>91.6</v>
      </c>
    </row>
    <row r="82" spans="1:16" x14ac:dyDescent="0.2">
      <c r="A82" s="72" t="s">
        <v>109</v>
      </c>
      <c r="B82" s="72">
        <v>23</v>
      </c>
      <c r="C82" s="72" t="s">
        <v>27</v>
      </c>
      <c r="D82" s="72">
        <v>2.9</v>
      </c>
      <c r="E82" s="72">
        <v>2.6</v>
      </c>
      <c r="F82" s="72">
        <v>1.8</v>
      </c>
      <c r="G82" s="72" t="s">
        <v>18</v>
      </c>
      <c r="H82" s="72">
        <v>64</v>
      </c>
      <c r="I82" s="72">
        <v>9.1</v>
      </c>
      <c r="J82" s="72" t="s">
        <v>24</v>
      </c>
      <c r="K82" s="72">
        <v>6</v>
      </c>
      <c r="L82" s="72" t="s">
        <v>25</v>
      </c>
      <c r="M82" s="72" t="s">
        <v>24</v>
      </c>
      <c r="N82" s="72">
        <v>8</v>
      </c>
      <c r="O82" s="72" t="s">
        <v>18</v>
      </c>
      <c r="P82" s="72">
        <v>70.7</v>
      </c>
    </row>
    <row r="83" spans="1:16" x14ac:dyDescent="0.2">
      <c r="A83" s="72" t="s">
        <v>110</v>
      </c>
      <c r="B83" s="72">
        <v>20</v>
      </c>
      <c r="C83" s="72" t="s">
        <v>47</v>
      </c>
      <c r="D83" s="72">
        <v>3.2</v>
      </c>
      <c r="E83" s="72">
        <v>3.2</v>
      </c>
      <c r="F83" s="72">
        <v>5</v>
      </c>
      <c r="G83" s="72" t="s">
        <v>18</v>
      </c>
      <c r="H83" s="72">
        <v>100</v>
      </c>
      <c r="I83" s="72">
        <v>6.7</v>
      </c>
      <c r="J83" s="72" t="s">
        <v>24</v>
      </c>
      <c r="K83" s="72">
        <v>5</v>
      </c>
      <c r="L83" s="72" t="s">
        <v>25</v>
      </c>
      <c r="M83" s="72" t="s">
        <v>28</v>
      </c>
      <c r="N83" s="72">
        <v>2</v>
      </c>
      <c r="O83" s="72" t="s">
        <v>18</v>
      </c>
      <c r="P83" s="72">
        <v>57.6</v>
      </c>
    </row>
    <row r="84" spans="1:16" x14ac:dyDescent="0.2">
      <c r="A84" s="72" t="s">
        <v>111</v>
      </c>
      <c r="B84" s="72">
        <v>21</v>
      </c>
      <c r="C84" s="72" t="s">
        <v>17</v>
      </c>
      <c r="D84" s="72">
        <v>2.6</v>
      </c>
      <c r="E84" s="72">
        <v>4.9000000000000004</v>
      </c>
      <c r="F84" s="72">
        <v>0</v>
      </c>
      <c r="G84" s="72" t="s">
        <v>22</v>
      </c>
      <c r="H84" s="72">
        <v>86.6</v>
      </c>
      <c r="I84" s="72">
        <v>6.3</v>
      </c>
      <c r="J84" s="72" t="s">
        <v>19</v>
      </c>
      <c r="K84" s="72">
        <v>6</v>
      </c>
      <c r="L84" s="72" t="s">
        <v>25</v>
      </c>
      <c r="M84" s="72" t="s">
        <v>28</v>
      </c>
      <c r="N84" s="72">
        <v>4</v>
      </c>
      <c r="O84" s="72" t="s">
        <v>18</v>
      </c>
      <c r="P84" s="72">
        <v>60.2</v>
      </c>
    </row>
    <row r="85" spans="1:16" x14ac:dyDescent="0.2">
      <c r="A85" s="72" t="s">
        <v>112</v>
      </c>
      <c r="B85" s="72">
        <v>24</v>
      </c>
      <c r="C85" s="72" t="s">
        <v>27</v>
      </c>
      <c r="D85" s="72">
        <v>2</v>
      </c>
      <c r="E85" s="72">
        <v>0.6</v>
      </c>
      <c r="F85" s="72">
        <v>3</v>
      </c>
      <c r="G85" s="72" t="s">
        <v>18</v>
      </c>
      <c r="H85" s="72">
        <v>89</v>
      </c>
      <c r="I85" s="72">
        <v>7.7</v>
      </c>
      <c r="J85" s="72" t="s">
        <v>28</v>
      </c>
      <c r="K85" s="72">
        <v>6</v>
      </c>
      <c r="L85" s="72" t="s">
        <v>25</v>
      </c>
      <c r="M85" s="72" t="s">
        <v>24</v>
      </c>
      <c r="N85" s="72">
        <v>2</v>
      </c>
      <c r="O85" s="72" t="s">
        <v>22</v>
      </c>
      <c r="P85" s="72">
        <v>50.5</v>
      </c>
    </row>
    <row r="86" spans="1:16" x14ac:dyDescent="0.2">
      <c r="A86" s="72" t="s">
        <v>113</v>
      </c>
      <c r="B86" s="72">
        <v>23</v>
      </c>
      <c r="C86" s="72" t="s">
        <v>17</v>
      </c>
      <c r="D86" s="72">
        <v>2.5</v>
      </c>
      <c r="E86" s="72">
        <v>4.4000000000000004</v>
      </c>
      <c r="F86" s="72">
        <v>1.6</v>
      </c>
      <c r="G86" s="72" t="s">
        <v>18</v>
      </c>
      <c r="H86" s="72">
        <v>84.4</v>
      </c>
      <c r="I86" s="72">
        <v>6.8</v>
      </c>
      <c r="J86" s="72" t="s">
        <v>19</v>
      </c>
      <c r="K86" s="72">
        <v>5</v>
      </c>
      <c r="L86" s="72" t="s">
        <v>34</v>
      </c>
      <c r="M86" s="72" t="s">
        <v>21</v>
      </c>
      <c r="N86" s="72">
        <v>4</v>
      </c>
      <c r="O86" s="72" t="s">
        <v>18</v>
      </c>
      <c r="P86" s="72">
        <v>51.3</v>
      </c>
    </row>
    <row r="87" spans="1:16" x14ac:dyDescent="0.2">
      <c r="A87" s="72" t="s">
        <v>114</v>
      </c>
      <c r="B87" s="72">
        <v>19</v>
      </c>
      <c r="C87" s="72" t="s">
        <v>27</v>
      </c>
      <c r="D87" s="72">
        <v>1.7</v>
      </c>
      <c r="E87" s="72">
        <v>2.6</v>
      </c>
      <c r="F87" s="72">
        <v>2.6</v>
      </c>
      <c r="G87" s="72" t="s">
        <v>18</v>
      </c>
      <c r="H87" s="72">
        <v>77.599999999999994</v>
      </c>
      <c r="I87" s="72">
        <v>7</v>
      </c>
      <c r="J87" s="72" t="s">
        <v>24</v>
      </c>
      <c r="K87" s="72">
        <v>4</v>
      </c>
      <c r="L87" s="72" t="s">
        <v>34</v>
      </c>
      <c r="M87" s="72" t="s">
        <v>24</v>
      </c>
      <c r="N87" s="72">
        <v>6</v>
      </c>
      <c r="O87" s="72" t="s">
        <v>18</v>
      </c>
      <c r="P87" s="72">
        <v>53.5</v>
      </c>
    </row>
    <row r="88" spans="1:16" x14ac:dyDescent="0.2">
      <c r="A88" s="72" t="s">
        <v>115</v>
      </c>
      <c r="B88" s="72">
        <v>22</v>
      </c>
      <c r="C88" s="72" t="s">
        <v>27</v>
      </c>
      <c r="D88" s="72">
        <v>3.6</v>
      </c>
      <c r="E88" s="72">
        <v>1.4</v>
      </c>
      <c r="F88" s="72">
        <v>2.2999999999999998</v>
      </c>
      <c r="G88" s="72" t="s">
        <v>18</v>
      </c>
      <c r="H88" s="72">
        <v>83.1</v>
      </c>
      <c r="I88" s="72">
        <v>9.5</v>
      </c>
      <c r="J88" s="72" t="s">
        <v>24</v>
      </c>
      <c r="K88" s="72">
        <v>5</v>
      </c>
      <c r="L88" s="72" t="s">
        <v>34</v>
      </c>
      <c r="M88" s="72" t="s">
        <v>28</v>
      </c>
      <c r="N88" s="72">
        <v>6</v>
      </c>
      <c r="O88" s="72" t="s">
        <v>18</v>
      </c>
      <c r="P88" s="72">
        <v>79.2</v>
      </c>
    </row>
    <row r="89" spans="1:16" x14ac:dyDescent="0.2">
      <c r="A89" s="72" t="s">
        <v>116</v>
      </c>
      <c r="B89" s="72">
        <v>17</v>
      </c>
      <c r="C89" s="72" t="s">
        <v>27</v>
      </c>
      <c r="D89" s="72">
        <v>2.2999999999999998</v>
      </c>
      <c r="E89" s="72">
        <v>0.9</v>
      </c>
      <c r="F89" s="72">
        <v>1</v>
      </c>
      <c r="G89" s="72" t="s">
        <v>18</v>
      </c>
      <c r="H89" s="72">
        <v>69</v>
      </c>
      <c r="I89" s="72">
        <v>6.2</v>
      </c>
      <c r="J89" s="72" t="s">
        <v>19</v>
      </c>
      <c r="K89" s="72">
        <v>1</v>
      </c>
      <c r="L89" s="72" t="s">
        <v>20</v>
      </c>
      <c r="M89" s="72" t="s">
        <v>21</v>
      </c>
      <c r="N89" s="72">
        <v>2</v>
      </c>
      <c r="O89" s="72" t="s">
        <v>22</v>
      </c>
      <c r="P89" s="72">
        <v>47.2</v>
      </c>
    </row>
    <row r="90" spans="1:16" x14ac:dyDescent="0.2">
      <c r="A90" s="72" t="s">
        <v>117</v>
      </c>
      <c r="B90" s="72">
        <v>20</v>
      </c>
      <c r="C90" s="72" t="s">
        <v>27</v>
      </c>
      <c r="D90" s="72">
        <v>3.9</v>
      </c>
      <c r="E90" s="72">
        <v>2.2999999999999998</v>
      </c>
      <c r="F90" s="72">
        <v>2.1</v>
      </c>
      <c r="G90" s="72" t="s">
        <v>18</v>
      </c>
      <c r="H90" s="72">
        <v>100</v>
      </c>
      <c r="I90" s="72">
        <v>6.1</v>
      </c>
      <c r="J90" s="72" t="s">
        <v>28</v>
      </c>
      <c r="K90" s="72">
        <v>6</v>
      </c>
      <c r="L90" s="72" t="s">
        <v>34</v>
      </c>
      <c r="M90" s="72" t="s">
        <v>24</v>
      </c>
      <c r="N90" s="72">
        <v>4</v>
      </c>
      <c r="O90" s="72" t="s">
        <v>18</v>
      </c>
      <c r="P90" s="72">
        <v>73.400000000000006</v>
      </c>
    </row>
    <row r="91" spans="1:16" x14ac:dyDescent="0.2">
      <c r="A91" s="72" t="s">
        <v>118</v>
      </c>
      <c r="B91" s="72">
        <v>18</v>
      </c>
      <c r="C91" s="72" t="s">
        <v>27</v>
      </c>
      <c r="D91" s="72">
        <v>1.2</v>
      </c>
      <c r="E91" s="72">
        <v>3.6</v>
      </c>
      <c r="F91" s="72">
        <v>0</v>
      </c>
      <c r="G91" s="72" t="s">
        <v>18</v>
      </c>
      <c r="H91" s="72">
        <v>72.7</v>
      </c>
      <c r="I91" s="72">
        <v>6.6</v>
      </c>
      <c r="J91" s="72" t="s">
        <v>28</v>
      </c>
      <c r="K91" s="72">
        <v>4</v>
      </c>
      <c r="L91" s="72" t="s">
        <v>25</v>
      </c>
      <c r="M91" s="72" t="s">
        <v>21</v>
      </c>
      <c r="N91" s="72">
        <v>4</v>
      </c>
      <c r="O91" s="72" t="s">
        <v>22</v>
      </c>
      <c r="P91" s="72">
        <v>41.1</v>
      </c>
    </row>
    <row r="92" spans="1:16" x14ac:dyDescent="0.2">
      <c r="A92" s="72" t="s">
        <v>119</v>
      </c>
      <c r="B92" s="72">
        <v>24</v>
      </c>
      <c r="C92" s="72" t="s">
        <v>27</v>
      </c>
      <c r="D92" s="72">
        <v>4</v>
      </c>
      <c r="E92" s="72">
        <v>2.2999999999999998</v>
      </c>
      <c r="F92" s="72">
        <v>2.5</v>
      </c>
      <c r="G92" s="72" t="s">
        <v>18</v>
      </c>
      <c r="H92" s="72">
        <v>74.7</v>
      </c>
      <c r="I92" s="72">
        <v>7.8</v>
      </c>
      <c r="J92" s="72" t="s">
        <v>19</v>
      </c>
      <c r="K92" s="72">
        <v>6</v>
      </c>
      <c r="L92" s="72" t="s">
        <v>34</v>
      </c>
      <c r="M92" s="72" t="s">
        <v>24</v>
      </c>
      <c r="N92" s="72">
        <v>1</v>
      </c>
      <c r="O92" s="72" t="s">
        <v>18</v>
      </c>
      <c r="P92" s="72">
        <v>77.8</v>
      </c>
    </row>
    <row r="93" spans="1:16" x14ac:dyDescent="0.2">
      <c r="A93" s="72" t="s">
        <v>120</v>
      </c>
      <c r="B93" s="72">
        <v>20</v>
      </c>
      <c r="C93" s="72" t="s">
        <v>17</v>
      </c>
      <c r="D93" s="72">
        <v>4.8</v>
      </c>
      <c r="E93" s="72">
        <v>4.3</v>
      </c>
      <c r="F93" s="72">
        <v>2.1</v>
      </c>
      <c r="G93" s="72" t="s">
        <v>18</v>
      </c>
      <c r="H93" s="72">
        <v>80.599999999999994</v>
      </c>
      <c r="I93" s="72">
        <v>4.7</v>
      </c>
      <c r="J93" s="72" t="s">
        <v>19</v>
      </c>
      <c r="K93" s="72">
        <v>5</v>
      </c>
      <c r="L93" s="72" t="s">
        <v>25</v>
      </c>
      <c r="M93" s="72" t="s">
        <v>21</v>
      </c>
      <c r="N93" s="72">
        <v>2</v>
      </c>
      <c r="O93" s="72" t="s">
        <v>18</v>
      </c>
      <c r="P93" s="72">
        <v>63.4</v>
      </c>
    </row>
    <row r="94" spans="1:16" x14ac:dyDescent="0.2">
      <c r="A94" s="72" t="s">
        <v>121</v>
      </c>
      <c r="B94" s="72">
        <v>18</v>
      </c>
      <c r="C94" s="72" t="s">
        <v>27</v>
      </c>
      <c r="D94" s="72">
        <v>0.5</v>
      </c>
      <c r="E94" s="72">
        <v>0.8</v>
      </c>
      <c r="F94" s="72">
        <v>2.5</v>
      </c>
      <c r="G94" s="72" t="s">
        <v>22</v>
      </c>
      <c r="H94" s="72">
        <v>97.9</v>
      </c>
      <c r="I94" s="72">
        <v>4.0999999999999996</v>
      </c>
      <c r="J94" s="72" t="s">
        <v>28</v>
      </c>
      <c r="K94" s="72">
        <v>4</v>
      </c>
      <c r="L94" s="72" t="s">
        <v>25</v>
      </c>
      <c r="M94" s="72" t="s">
        <v>24</v>
      </c>
      <c r="N94" s="72">
        <v>3</v>
      </c>
      <c r="O94" s="72" t="s">
        <v>18</v>
      </c>
      <c r="P94" s="72">
        <v>43.9</v>
      </c>
    </row>
    <row r="95" spans="1:16" x14ac:dyDescent="0.2">
      <c r="A95" s="72" t="s">
        <v>122</v>
      </c>
      <c r="B95" s="72">
        <v>22</v>
      </c>
      <c r="C95" s="72" t="s">
        <v>27</v>
      </c>
      <c r="D95" s="72">
        <v>4.0999999999999996</v>
      </c>
      <c r="E95" s="72">
        <v>2.5</v>
      </c>
      <c r="F95" s="72">
        <v>3</v>
      </c>
      <c r="G95" s="72" t="s">
        <v>18</v>
      </c>
      <c r="H95" s="72">
        <v>85.1</v>
      </c>
      <c r="I95" s="72">
        <v>5.8</v>
      </c>
      <c r="J95" s="72" t="s">
        <v>24</v>
      </c>
      <c r="K95" s="72">
        <v>4</v>
      </c>
      <c r="L95" s="72" t="s">
        <v>38</v>
      </c>
      <c r="M95" s="72" t="s">
        <v>24</v>
      </c>
      <c r="N95" s="72">
        <v>5</v>
      </c>
      <c r="O95" s="72" t="s">
        <v>18</v>
      </c>
      <c r="P95" s="72">
        <v>70.2</v>
      </c>
    </row>
    <row r="96" spans="1:16" x14ac:dyDescent="0.2">
      <c r="A96" s="72" t="s">
        <v>123</v>
      </c>
      <c r="B96" s="72">
        <v>22</v>
      </c>
      <c r="C96" s="72" t="s">
        <v>17</v>
      </c>
      <c r="D96" s="72">
        <v>5.3</v>
      </c>
      <c r="E96" s="72">
        <v>1</v>
      </c>
      <c r="F96" s="72">
        <v>2.2000000000000002</v>
      </c>
      <c r="G96" s="72" t="s">
        <v>18</v>
      </c>
      <c r="H96" s="72">
        <v>72.599999999999994</v>
      </c>
      <c r="I96" s="72">
        <v>4.5</v>
      </c>
      <c r="J96" s="72" t="s">
        <v>19</v>
      </c>
      <c r="K96" s="72">
        <v>0</v>
      </c>
      <c r="L96" s="72" t="s">
        <v>25</v>
      </c>
      <c r="M96" s="72" t="s">
        <v>21</v>
      </c>
      <c r="N96" s="72">
        <v>8</v>
      </c>
      <c r="O96" s="72" t="s">
        <v>18</v>
      </c>
      <c r="P96" s="72">
        <v>81.3</v>
      </c>
    </row>
    <row r="97" spans="1:16" x14ac:dyDescent="0.2">
      <c r="A97" s="72" t="s">
        <v>124</v>
      </c>
      <c r="B97" s="72">
        <v>22</v>
      </c>
      <c r="C97" s="72" t="s">
        <v>27</v>
      </c>
      <c r="D97" s="72">
        <v>1.7</v>
      </c>
      <c r="E97" s="72">
        <v>2.9</v>
      </c>
      <c r="F97" s="72">
        <v>2</v>
      </c>
      <c r="G97" s="72" t="s">
        <v>18</v>
      </c>
      <c r="H97" s="72">
        <v>97.5</v>
      </c>
      <c r="I97" s="72">
        <v>6</v>
      </c>
      <c r="J97" s="72" t="s">
        <v>24</v>
      </c>
      <c r="K97" s="72">
        <v>0</v>
      </c>
      <c r="L97" s="72" t="s">
        <v>25</v>
      </c>
      <c r="M97" s="72" t="s">
        <v>24</v>
      </c>
      <c r="N97" s="72">
        <v>6</v>
      </c>
      <c r="O97" s="72" t="s">
        <v>18</v>
      </c>
      <c r="P97" s="72">
        <v>50.2</v>
      </c>
    </row>
    <row r="98" spans="1:16" x14ac:dyDescent="0.2">
      <c r="A98" s="72" t="s">
        <v>125</v>
      </c>
      <c r="B98" s="72">
        <v>18</v>
      </c>
      <c r="C98" s="72" t="s">
        <v>17</v>
      </c>
      <c r="D98" s="72">
        <v>6</v>
      </c>
      <c r="E98" s="72">
        <v>3.6</v>
      </c>
      <c r="F98" s="72">
        <v>0.8</v>
      </c>
      <c r="G98" s="72" t="s">
        <v>18</v>
      </c>
      <c r="H98" s="72">
        <v>92.3</v>
      </c>
      <c r="I98" s="72">
        <v>7.1</v>
      </c>
      <c r="J98" s="72" t="s">
        <v>24</v>
      </c>
      <c r="K98" s="72">
        <v>0</v>
      </c>
      <c r="L98" s="72" t="s">
        <v>25</v>
      </c>
      <c r="M98" s="72" t="s">
        <v>24</v>
      </c>
      <c r="N98" s="72">
        <v>3</v>
      </c>
      <c r="O98" s="72" t="s">
        <v>18</v>
      </c>
      <c r="P98" s="72">
        <v>87.9</v>
      </c>
    </row>
    <row r="99" spans="1:16" x14ac:dyDescent="0.2">
      <c r="A99" s="72" t="s">
        <v>126</v>
      </c>
      <c r="B99" s="72">
        <v>20</v>
      </c>
      <c r="C99" s="72" t="s">
        <v>27</v>
      </c>
      <c r="D99" s="72">
        <v>4.0999999999999996</v>
      </c>
      <c r="E99" s="72">
        <v>2</v>
      </c>
      <c r="F99" s="72">
        <v>1</v>
      </c>
      <c r="G99" s="72" t="s">
        <v>18</v>
      </c>
      <c r="H99" s="72">
        <v>90.4</v>
      </c>
      <c r="I99" s="72">
        <v>5.4</v>
      </c>
      <c r="J99" s="72" t="s">
        <v>24</v>
      </c>
      <c r="K99" s="72">
        <v>5</v>
      </c>
      <c r="L99" s="72" t="s">
        <v>34</v>
      </c>
      <c r="M99" s="72" t="s">
        <v>21</v>
      </c>
      <c r="N99" s="72">
        <v>6</v>
      </c>
      <c r="O99" s="72" t="s">
        <v>18</v>
      </c>
      <c r="P99" s="72">
        <v>80.900000000000006</v>
      </c>
    </row>
    <row r="100" spans="1:16" x14ac:dyDescent="0.2">
      <c r="A100" s="72" t="s">
        <v>127</v>
      </c>
      <c r="B100" s="72">
        <v>22</v>
      </c>
      <c r="C100" s="72" t="s">
        <v>27</v>
      </c>
      <c r="D100" s="72">
        <v>2.4</v>
      </c>
      <c r="E100" s="72">
        <v>0</v>
      </c>
      <c r="F100" s="72">
        <v>3.1</v>
      </c>
      <c r="G100" s="72" t="s">
        <v>18</v>
      </c>
      <c r="H100" s="72">
        <v>92.2</v>
      </c>
      <c r="I100" s="72">
        <v>4.8</v>
      </c>
      <c r="J100" s="72" t="s">
        <v>24</v>
      </c>
      <c r="K100" s="72">
        <v>3</v>
      </c>
      <c r="L100" s="72" t="s">
        <v>34</v>
      </c>
      <c r="M100" s="72" t="s">
        <v>24</v>
      </c>
      <c r="N100" s="72">
        <v>7</v>
      </c>
      <c r="O100" s="72" t="s">
        <v>22</v>
      </c>
      <c r="P100" s="72">
        <v>63.9</v>
      </c>
    </row>
    <row r="101" spans="1:16" x14ac:dyDescent="0.2">
      <c r="A101" s="72" t="s">
        <v>128</v>
      </c>
      <c r="B101" s="72">
        <v>21</v>
      </c>
      <c r="C101" s="72" t="s">
        <v>27</v>
      </c>
      <c r="D101" s="72">
        <v>3.4</v>
      </c>
      <c r="E101" s="72">
        <v>2.7</v>
      </c>
      <c r="F101" s="72">
        <v>3.4</v>
      </c>
      <c r="G101" s="72" t="s">
        <v>18</v>
      </c>
      <c r="H101" s="72">
        <v>100</v>
      </c>
      <c r="I101" s="72">
        <v>6.6</v>
      </c>
      <c r="J101" s="72" t="s">
        <v>24</v>
      </c>
      <c r="K101" s="72">
        <v>1</v>
      </c>
      <c r="L101" s="72" t="s">
        <v>25</v>
      </c>
      <c r="M101" s="72" t="s">
        <v>24</v>
      </c>
      <c r="N101" s="72">
        <v>6</v>
      </c>
      <c r="O101" s="72" t="s">
        <v>18</v>
      </c>
      <c r="P101" s="72">
        <v>65.599999999999994</v>
      </c>
    </row>
    <row r="102" spans="1:16" x14ac:dyDescent="0.2">
      <c r="A102" s="72" t="s">
        <v>129</v>
      </c>
      <c r="B102" s="72">
        <v>23</v>
      </c>
      <c r="C102" s="72" t="s">
        <v>27</v>
      </c>
      <c r="D102" s="72">
        <v>4.3</v>
      </c>
      <c r="E102" s="72">
        <v>3</v>
      </c>
      <c r="F102" s="72">
        <v>1.5</v>
      </c>
      <c r="G102" s="72" t="s">
        <v>18</v>
      </c>
      <c r="H102" s="72">
        <v>100</v>
      </c>
      <c r="I102" s="72">
        <v>7.5</v>
      </c>
      <c r="J102" s="72" t="s">
        <v>24</v>
      </c>
      <c r="K102" s="72">
        <v>5</v>
      </c>
      <c r="L102" s="72" t="s">
        <v>38</v>
      </c>
      <c r="M102" s="72" t="s">
        <v>21</v>
      </c>
      <c r="N102" s="72">
        <v>10</v>
      </c>
      <c r="O102" s="72" t="s">
        <v>22</v>
      </c>
      <c r="P102" s="72">
        <v>93.2</v>
      </c>
    </row>
    <row r="103" spans="1:16" x14ac:dyDescent="0.2">
      <c r="A103" s="72" t="s">
        <v>130</v>
      </c>
      <c r="B103" s="72">
        <v>18</v>
      </c>
      <c r="C103" s="72" t="s">
        <v>27</v>
      </c>
      <c r="D103" s="72">
        <v>3.6</v>
      </c>
      <c r="E103" s="72">
        <v>3</v>
      </c>
      <c r="F103" s="72">
        <v>1.9</v>
      </c>
      <c r="G103" s="72" t="s">
        <v>18</v>
      </c>
      <c r="H103" s="72">
        <v>78.099999999999994</v>
      </c>
      <c r="I103" s="72">
        <v>4.5</v>
      </c>
      <c r="J103" s="72" t="s">
        <v>24</v>
      </c>
      <c r="K103" s="72">
        <v>6</v>
      </c>
      <c r="L103" s="72" t="s">
        <v>34</v>
      </c>
      <c r="M103" s="72" t="s">
        <v>21</v>
      </c>
      <c r="N103" s="72">
        <v>6</v>
      </c>
      <c r="O103" s="72" t="s">
        <v>18</v>
      </c>
      <c r="P103" s="72">
        <v>74</v>
      </c>
    </row>
    <row r="104" spans="1:16" x14ac:dyDescent="0.2">
      <c r="A104" s="72" t="s">
        <v>131</v>
      </c>
      <c r="B104" s="72">
        <v>18</v>
      </c>
      <c r="C104" s="72" t="s">
        <v>27</v>
      </c>
      <c r="D104" s="72">
        <v>4.3</v>
      </c>
      <c r="E104" s="72">
        <v>4</v>
      </c>
      <c r="F104" s="72">
        <v>0.8</v>
      </c>
      <c r="G104" s="72" t="s">
        <v>18</v>
      </c>
      <c r="H104" s="72">
        <v>100</v>
      </c>
      <c r="I104" s="72">
        <v>7.5</v>
      </c>
      <c r="J104" s="72" t="s">
        <v>19</v>
      </c>
      <c r="K104" s="72">
        <v>0</v>
      </c>
      <c r="L104" s="72" t="s">
        <v>38</v>
      </c>
      <c r="M104" s="72" t="s">
        <v>21</v>
      </c>
      <c r="N104" s="72">
        <v>1</v>
      </c>
      <c r="O104" s="72" t="s">
        <v>18</v>
      </c>
      <c r="P104" s="72">
        <v>60.8</v>
      </c>
    </row>
    <row r="105" spans="1:16" x14ac:dyDescent="0.2">
      <c r="A105" s="72" t="s">
        <v>132</v>
      </c>
      <c r="B105" s="72">
        <v>20</v>
      </c>
      <c r="C105" s="72" t="s">
        <v>27</v>
      </c>
      <c r="D105" s="72">
        <v>2.1</v>
      </c>
      <c r="E105" s="72">
        <v>1.2</v>
      </c>
      <c r="F105" s="72">
        <v>3.1</v>
      </c>
      <c r="G105" s="72" t="s">
        <v>18</v>
      </c>
      <c r="H105" s="72">
        <v>88.8</v>
      </c>
      <c r="I105" s="72">
        <v>7.5</v>
      </c>
      <c r="J105" s="72" t="s">
        <v>24</v>
      </c>
      <c r="K105" s="72">
        <v>4</v>
      </c>
      <c r="L105" s="72" t="s">
        <v>20</v>
      </c>
      <c r="M105" s="72" t="s">
        <v>21</v>
      </c>
      <c r="N105" s="72">
        <v>3</v>
      </c>
      <c r="O105" s="72" t="s">
        <v>18</v>
      </c>
      <c r="P105" s="72">
        <v>50.4</v>
      </c>
    </row>
    <row r="106" spans="1:16" x14ac:dyDescent="0.2">
      <c r="A106" s="72" t="s">
        <v>133</v>
      </c>
      <c r="B106" s="72">
        <v>18</v>
      </c>
      <c r="C106" s="72" t="s">
        <v>27</v>
      </c>
      <c r="D106" s="72">
        <v>3.8</v>
      </c>
      <c r="E106" s="72">
        <v>3.3</v>
      </c>
      <c r="F106" s="72">
        <v>2.5</v>
      </c>
      <c r="G106" s="72" t="s">
        <v>18</v>
      </c>
      <c r="H106" s="72">
        <v>90</v>
      </c>
      <c r="I106" s="72">
        <v>7.6</v>
      </c>
      <c r="J106" s="72" t="s">
        <v>24</v>
      </c>
      <c r="K106" s="72">
        <v>5</v>
      </c>
      <c r="L106" s="72" t="s">
        <v>34</v>
      </c>
      <c r="M106" s="72" t="s">
        <v>24</v>
      </c>
      <c r="N106" s="72">
        <v>7</v>
      </c>
      <c r="O106" s="72" t="s">
        <v>18</v>
      </c>
      <c r="P106" s="72">
        <v>74.3</v>
      </c>
    </row>
    <row r="107" spans="1:16" x14ac:dyDescent="0.2">
      <c r="A107" s="72" t="s">
        <v>134</v>
      </c>
      <c r="B107" s="72">
        <v>18</v>
      </c>
      <c r="C107" s="72" t="s">
        <v>27</v>
      </c>
      <c r="D107" s="72">
        <v>1.4</v>
      </c>
      <c r="E107" s="72">
        <v>3.9</v>
      </c>
      <c r="F107" s="72">
        <v>3.9</v>
      </c>
      <c r="G107" s="72" t="s">
        <v>22</v>
      </c>
      <c r="H107" s="72">
        <v>68.099999999999994</v>
      </c>
      <c r="I107" s="72">
        <v>8</v>
      </c>
      <c r="J107" s="72" t="s">
        <v>24</v>
      </c>
      <c r="K107" s="72">
        <v>4</v>
      </c>
      <c r="L107" s="72" t="s">
        <v>25</v>
      </c>
      <c r="M107" s="72" t="s">
        <v>21</v>
      </c>
      <c r="N107" s="72">
        <v>4</v>
      </c>
      <c r="O107" s="72" t="s">
        <v>22</v>
      </c>
      <c r="P107" s="72">
        <v>32.799999999999997</v>
      </c>
    </row>
    <row r="108" spans="1:16" x14ac:dyDescent="0.2">
      <c r="A108" s="72" t="s">
        <v>135</v>
      </c>
      <c r="B108" s="72">
        <v>22</v>
      </c>
      <c r="C108" s="72" t="s">
        <v>27</v>
      </c>
      <c r="D108" s="72">
        <v>3.3</v>
      </c>
      <c r="E108" s="72">
        <v>0.4</v>
      </c>
      <c r="F108" s="72">
        <v>0.8</v>
      </c>
      <c r="G108" s="72" t="s">
        <v>18</v>
      </c>
      <c r="H108" s="72">
        <v>83.3</v>
      </c>
      <c r="I108" s="72">
        <v>9.1</v>
      </c>
      <c r="J108" s="72" t="s">
        <v>24</v>
      </c>
      <c r="K108" s="72">
        <v>6</v>
      </c>
      <c r="L108" s="72" t="s">
        <v>25</v>
      </c>
      <c r="M108" s="72" t="s">
        <v>24</v>
      </c>
      <c r="N108" s="72">
        <v>4</v>
      </c>
      <c r="O108" s="72" t="s">
        <v>22</v>
      </c>
      <c r="P108" s="72">
        <v>82.3</v>
      </c>
    </row>
    <row r="109" spans="1:16" x14ac:dyDescent="0.2">
      <c r="A109" s="72" t="s">
        <v>136</v>
      </c>
      <c r="B109" s="72">
        <v>20</v>
      </c>
      <c r="C109" s="72" t="s">
        <v>27</v>
      </c>
      <c r="D109" s="72">
        <v>2.1</v>
      </c>
      <c r="E109" s="72">
        <v>2.9</v>
      </c>
      <c r="F109" s="72">
        <v>1.4</v>
      </c>
      <c r="G109" s="72" t="s">
        <v>18</v>
      </c>
      <c r="H109" s="72">
        <v>76.900000000000006</v>
      </c>
      <c r="I109" s="72">
        <v>6.1</v>
      </c>
      <c r="J109" s="72" t="s">
        <v>19</v>
      </c>
      <c r="K109" s="72">
        <v>4</v>
      </c>
      <c r="L109" s="72" t="s">
        <v>38</v>
      </c>
      <c r="M109" s="72" t="s">
        <v>21</v>
      </c>
      <c r="N109" s="72">
        <v>7</v>
      </c>
      <c r="O109" s="72" t="s">
        <v>18</v>
      </c>
      <c r="P109" s="72">
        <v>60.4</v>
      </c>
    </row>
    <row r="110" spans="1:16" x14ac:dyDescent="0.2">
      <c r="A110" s="72" t="s">
        <v>137</v>
      </c>
      <c r="B110" s="72">
        <v>22</v>
      </c>
      <c r="C110" s="72" t="s">
        <v>17</v>
      </c>
      <c r="D110" s="72">
        <v>2.4</v>
      </c>
      <c r="E110" s="72">
        <v>1.9</v>
      </c>
      <c r="F110" s="72">
        <v>2.1</v>
      </c>
      <c r="G110" s="72" t="s">
        <v>18</v>
      </c>
      <c r="H110" s="72">
        <v>93.3</v>
      </c>
      <c r="I110" s="72">
        <v>6.6</v>
      </c>
      <c r="J110" s="72" t="s">
        <v>28</v>
      </c>
      <c r="K110" s="72">
        <v>4</v>
      </c>
      <c r="L110" s="72" t="s">
        <v>25</v>
      </c>
      <c r="M110" s="72" t="s">
        <v>21</v>
      </c>
      <c r="N110" s="72">
        <v>9</v>
      </c>
      <c r="O110" s="72" t="s">
        <v>22</v>
      </c>
      <c r="P110" s="72">
        <v>60</v>
      </c>
    </row>
    <row r="111" spans="1:16" x14ac:dyDescent="0.2">
      <c r="A111" s="72" t="s">
        <v>138</v>
      </c>
      <c r="B111" s="72">
        <v>23</v>
      </c>
      <c r="C111" s="72" t="s">
        <v>17</v>
      </c>
      <c r="D111" s="72">
        <v>5.4</v>
      </c>
      <c r="E111" s="72">
        <v>2.4</v>
      </c>
      <c r="F111" s="72">
        <v>2.5</v>
      </c>
      <c r="G111" s="72" t="s">
        <v>18</v>
      </c>
      <c r="H111" s="72">
        <v>95.7</v>
      </c>
      <c r="I111" s="72">
        <v>6</v>
      </c>
      <c r="J111" s="72" t="s">
        <v>19</v>
      </c>
      <c r="K111" s="72">
        <v>2</v>
      </c>
      <c r="L111" s="72" t="s">
        <v>25</v>
      </c>
      <c r="M111" s="72" t="s">
        <v>24</v>
      </c>
      <c r="N111" s="72">
        <v>2</v>
      </c>
      <c r="O111" s="72" t="s">
        <v>18</v>
      </c>
      <c r="P111" s="72">
        <v>77.5</v>
      </c>
    </row>
    <row r="112" spans="1:16" x14ac:dyDescent="0.2">
      <c r="A112" s="72" t="s">
        <v>139</v>
      </c>
      <c r="B112" s="72">
        <v>24</v>
      </c>
      <c r="C112" s="72" t="s">
        <v>27</v>
      </c>
      <c r="D112" s="72">
        <v>5.0999999999999996</v>
      </c>
      <c r="E112" s="72">
        <v>2.9</v>
      </c>
      <c r="F112" s="72">
        <v>1.6</v>
      </c>
      <c r="G112" s="72" t="s">
        <v>18</v>
      </c>
      <c r="H112" s="72">
        <v>64.3</v>
      </c>
      <c r="I112" s="72">
        <v>6.5</v>
      </c>
      <c r="J112" s="72" t="s">
        <v>19</v>
      </c>
      <c r="K112" s="72">
        <v>3</v>
      </c>
      <c r="L112" s="72" t="s">
        <v>34</v>
      </c>
      <c r="M112" s="72" t="s">
        <v>21</v>
      </c>
      <c r="N112" s="72">
        <v>9</v>
      </c>
      <c r="O112" s="72" t="s">
        <v>22</v>
      </c>
      <c r="P112" s="72">
        <v>86.5</v>
      </c>
    </row>
    <row r="113" spans="1:16" x14ac:dyDescent="0.2">
      <c r="A113" s="72" t="s">
        <v>140</v>
      </c>
      <c r="B113" s="72">
        <v>23</v>
      </c>
      <c r="C113" s="72" t="s">
        <v>17</v>
      </c>
      <c r="D113" s="72">
        <v>4.4000000000000004</v>
      </c>
      <c r="E113" s="72">
        <v>1.9</v>
      </c>
      <c r="F113" s="72">
        <v>0.8</v>
      </c>
      <c r="G113" s="72" t="s">
        <v>18</v>
      </c>
      <c r="H113" s="72">
        <v>84.8</v>
      </c>
      <c r="I113" s="72">
        <v>8.3000000000000007</v>
      </c>
      <c r="J113" s="72" t="s">
        <v>24</v>
      </c>
      <c r="K113" s="72">
        <v>1</v>
      </c>
      <c r="L113" s="72" t="s">
        <v>25</v>
      </c>
      <c r="M113" s="72" t="s">
        <v>21</v>
      </c>
      <c r="N113" s="72">
        <v>3</v>
      </c>
      <c r="O113" s="72" t="s">
        <v>18</v>
      </c>
      <c r="P113" s="72">
        <v>76.900000000000006</v>
      </c>
    </row>
    <row r="114" spans="1:16" x14ac:dyDescent="0.2">
      <c r="A114" s="72" t="s">
        <v>141</v>
      </c>
      <c r="B114" s="72">
        <v>24</v>
      </c>
      <c r="C114" s="72" t="s">
        <v>17</v>
      </c>
      <c r="D114" s="72">
        <v>1.9</v>
      </c>
      <c r="E114" s="72">
        <v>1.7</v>
      </c>
      <c r="F114" s="72">
        <v>2.8</v>
      </c>
      <c r="G114" s="72" t="s">
        <v>18</v>
      </c>
      <c r="H114" s="72">
        <v>96.2</v>
      </c>
      <c r="I114" s="72">
        <v>4.9000000000000004</v>
      </c>
      <c r="J114" s="72" t="s">
        <v>19</v>
      </c>
      <c r="K114" s="72">
        <v>1</v>
      </c>
      <c r="L114" s="72" t="s">
        <v>34</v>
      </c>
      <c r="M114" s="72" t="s">
        <v>28</v>
      </c>
      <c r="N114" s="72">
        <v>6</v>
      </c>
      <c r="O114" s="72" t="s">
        <v>22</v>
      </c>
      <c r="P114" s="72">
        <v>43.9</v>
      </c>
    </row>
    <row r="115" spans="1:16" x14ac:dyDescent="0.2">
      <c r="A115" s="72" t="s">
        <v>142</v>
      </c>
      <c r="B115" s="72">
        <v>22</v>
      </c>
      <c r="C115" s="72" t="s">
        <v>27</v>
      </c>
      <c r="D115" s="72">
        <v>3</v>
      </c>
      <c r="E115" s="72">
        <v>2.5</v>
      </c>
      <c r="F115" s="72">
        <v>2.6</v>
      </c>
      <c r="G115" s="72" t="s">
        <v>18</v>
      </c>
      <c r="H115" s="72">
        <v>83.1</v>
      </c>
      <c r="I115" s="72">
        <v>5.5</v>
      </c>
      <c r="J115" s="72" t="s">
        <v>19</v>
      </c>
      <c r="K115" s="72">
        <v>0</v>
      </c>
      <c r="L115" s="72" t="s">
        <v>34</v>
      </c>
      <c r="M115" s="72" t="s">
        <v>21</v>
      </c>
      <c r="N115" s="72">
        <v>4</v>
      </c>
      <c r="O115" s="72" t="s">
        <v>18</v>
      </c>
      <c r="P115" s="72">
        <v>51.3</v>
      </c>
    </row>
    <row r="116" spans="1:16" x14ac:dyDescent="0.2">
      <c r="A116" s="72" t="s">
        <v>143</v>
      </c>
      <c r="B116" s="72">
        <v>23</v>
      </c>
      <c r="C116" s="72" t="s">
        <v>17</v>
      </c>
      <c r="D116" s="72">
        <v>5.3</v>
      </c>
      <c r="E116" s="72">
        <v>1.2</v>
      </c>
      <c r="F116" s="72">
        <v>0.8</v>
      </c>
      <c r="G116" s="72" t="s">
        <v>18</v>
      </c>
      <c r="H116" s="72">
        <v>92.3</v>
      </c>
      <c r="I116" s="72">
        <v>8.1999999999999993</v>
      </c>
      <c r="J116" s="72" t="s">
        <v>19</v>
      </c>
      <c r="K116" s="72">
        <v>2</v>
      </c>
      <c r="L116" s="72" t="s">
        <v>25</v>
      </c>
      <c r="M116" s="72" t="s">
        <v>21</v>
      </c>
      <c r="N116" s="72">
        <v>1</v>
      </c>
      <c r="O116" s="72" t="s">
        <v>18</v>
      </c>
      <c r="P116" s="72">
        <v>83.3</v>
      </c>
    </row>
    <row r="117" spans="1:16" x14ac:dyDescent="0.2">
      <c r="A117" s="72" t="s">
        <v>144</v>
      </c>
      <c r="B117" s="72">
        <v>20</v>
      </c>
      <c r="C117" s="72" t="s">
        <v>17</v>
      </c>
      <c r="D117" s="72">
        <v>3.7</v>
      </c>
      <c r="E117" s="72">
        <v>1.2</v>
      </c>
      <c r="F117" s="72">
        <v>3.3</v>
      </c>
      <c r="G117" s="72" t="s">
        <v>18</v>
      </c>
      <c r="H117" s="72">
        <v>88.5</v>
      </c>
      <c r="I117" s="72">
        <v>7.7</v>
      </c>
      <c r="J117" s="72" t="s">
        <v>28</v>
      </c>
      <c r="K117" s="72">
        <v>5</v>
      </c>
      <c r="L117" s="72" t="s">
        <v>38</v>
      </c>
      <c r="M117" s="72" t="s">
        <v>24</v>
      </c>
      <c r="N117" s="72">
        <v>9</v>
      </c>
      <c r="O117" s="72" t="s">
        <v>18</v>
      </c>
      <c r="P117" s="72">
        <v>82.7</v>
      </c>
    </row>
    <row r="118" spans="1:16" x14ac:dyDescent="0.2">
      <c r="A118" s="72" t="s">
        <v>145</v>
      </c>
      <c r="B118" s="72">
        <v>17</v>
      </c>
      <c r="C118" s="72" t="s">
        <v>27</v>
      </c>
      <c r="D118" s="72">
        <v>7</v>
      </c>
      <c r="E118" s="72">
        <v>3.3</v>
      </c>
      <c r="F118" s="72">
        <v>3.1</v>
      </c>
      <c r="G118" s="72" t="s">
        <v>18</v>
      </c>
      <c r="H118" s="72">
        <v>88.4</v>
      </c>
      <c r="I118" s="72">
        <v>6.1</v>
      </c>
      <c r="J118" s="72" t="s">
        <v>24</v>
      </c>
      <c r="K118" s="72">
        <v>5</v>
      </c>
      <c r="L118" s="72" t="s">
        <v>38</v>
      </c>
      <c r="M118" s="72" t="s">
        <v>21</v>
      </c>
      <c r="N118" s="72">
        <v>6</v>
      </c>
      <c r="O118" s="72" t="s">
        <v>22</v>
      </c>
      <c r="P118" s="72">
        <v>94.8</v>
      </c>
    </row>
    <row r="119" spans="1:16" x14ac:dyDescent="0.2">
      <c r="A119" s="72" t="s">
        <v>146</v>
      </c>
      <c r="B119" s="72">
        <v>22</v>
      </c>
      <c r="C119" s="72" t="s">
        <v>27</v>
      </c>
      <c r="D119" s="72">
        <v>4.0999999999999996</v>
      </c>
      <c r="E119" s="72">
        <v>1.1000000000000001</v>
      </c>
      <c r="F119" s="72">
        <v>1.9</v>
      </c>
      <c r="G119" s="72" t="s">
        <v>18</v>
      </c>
      <c r="H119" s="72">
        <v>82.3</v>
      </c>
      <c r="I119" s="72">
        <v>7.5</v>
      </c>
      <c r="J119" s="72" t="s">
        <v>24</v>
      </c>
      <c r="K119" s="72">
        <v>1</v>
      </c>
      <c r="L119" s="72" t="s">
        <v>38</v>
      </c>
      <c r="M119" s="72" t="s">
        <v>24</v>
      </c>
      <c r="N119" s="72">
        <v>8</v>
      </c>
      <c r="O119" s="72" t="s">
        <v>18</v>
      </c>
      <c r="P119" s="72">
        <v>80.8</v>
      </c>
    </row>
    <row r="120" spans="1:16" x14ac:dyDescent="0.2">
      <c r="A120" s="72" t="s">
        <v>147</v>
      </c>
      <c r="B120" s="72">
        <v>24</v>
      </c>
      <c r="C120" s="72" t="s">
        <v>17</v>
      </c>
      <c r="D120" s="72">
        <v>3.8</v>
      </c>
      <c r="E120" s="72">
        <v>3.3</v>
      </c>
      <c r="F120" s="72">
        <v>1.9</v>
      </c>
      <c r="G120" s="72" t="s">
        <v>18</v>
      </c>
      <c r="H120" s="72">
        <v>72.8</v>
      </c>
      <c r="I120" s="72">
        <v>6.9</v>
      </c>
      <c r="J120" s="72" t="s">
        <v>28</v>
      </c>
      <c r="K120" s="72">
        <v>3</v>
      </c>
      <c r="L120" s="72" t="s">
        <v>34</v>
      </c>
      <c r="M120" s="72" t="s">
        <v>24</v>
      </c>
      <c r="N120" s="72">
        <v>2</v>
      </c>
      <c r="O120" s="72" t="s">
        <v>22</v>
      </c>
      <c r="P120" s="72">
        <v>58.3</v>
      </c>
    </row>
    <row r="121" spans="1:16" x14ac:dyDescent="0.2">
      <c r="A121" s="72" t="s">
        <v>148</v>
      </c>
      <c r="B121" s="72">
        <v>21</v>
      </c>
      <c r="C121" s="72" t="s">
        <v>17</v>
      </c>
      <c r="D121" s="72">
        <v>3</v>
      </c>
      <c r="E121" s="72">
        <v>3.1</v>
      </c>
      <c r="F121" s="72">
        <v>2.4</v>
      </c>
      <c r="G121" s="72" t="s">
        <v>22</v>
      </c>
      <c r="H121" s="72">
        <v>73.8</v>
      </c>
      <c r="I121" s="72">
        <v>8.3000000000000007</v>
      </c>
      <c r="J121" s="72" t="s">
        <v>19</v>
      </c>
      <c r="K121" s="72">
        <v>4</v>
      </c>
      <c r="L121" s="72" t="s">
        <v>25</v>
      </c>
      <c r="M121" s="72" t="s">
        <v>21</v>
      </c>
      <c r="N121" s="72">
        <v>7</v>
      </c>
      <c r="O121" s="72" t="s">
        <v>18</v>
      </c>
      <c r="P121" s="72">
        <v>66.3</v>
      </c>
    </row>
    <row r="122" spans="1:16" x14ac:dyDescent="0.2">
      <c r="A122" s="72" t="s">
        <v>149</v>
      </c>
      <c r="B122" s="72">
        <v>24</v>
      </c>
      <c r="C122" s="72" t="s">
        <v>27</v>
      </c>
      <c r="D122" s="72">
        <v>3.7</v>
      </c>
      <c r="E122" s="72">
        <v>0.4</v>
      </c>
      <c r="F122" s="72">
        <v>0.9</v>
      </c>
      <c r="G122" s="72" t="s">
        <v>18</v>
      </c>
      <c r="H122" s="72">
        <v>92.1</v>
      </c>
      <c r="I122" s="72">
        <v>6.6</v>
      </c>
      <c r="J122" s="72" t="s">
        <v>19</v>
      </c>
      <c r="K122" s="72">
        <v>6</v>
      </c>
      <c r="L122" s="72" t="s">
        <v>34</v>
      </c>
      <c r="M122" s="72" t="s">
        <v>21</v>
      </c>
      <c r="N122" s="72">
        <v>6</v>
      </c>
      <c r="O122" s="72" t="s">
        <v>18</v>
      </c>
      <c r="P122" s="72">
        <v>87.9</v>
      </c>
    </row>
    <row r="123" spans="1:16" x14ac:dyDescent="0.2">
      <c r="A123" s="72" t="s">
        <v>150</v>
      </c>
      <c r="B123" s="72">
        <v>21</v>
      </c>
      <c r="C123" s="72" t="s">
        <v>27</v>
      </c>
      <c r="D123" s="72">
        <v>3.3</v>
      </c>
      <c r="E123" s="72">
        <v>1.7</v>
      </c>
      <c r="F123" s="72">
        <v>1.8</v>
      </c>
      <c r="G123" s="72" t="s">
        <v>18</v>
      </c>
      <c r="H123" s="72">
        <v>85.2</v>
      </c>
      <c r="I123" s="72">
        <v>7.7</v>
      </c>
      <c r="J123" s="72" t="s">
        <v>28</v>
      </c>
      <c r="K123" s="72">
        <v>0</v>
      </c>
      <c r="L123" s="72" t="s">
        <v>25</v>
      </c>
      <c r="M123" s="72" t="s">
        <v>24</v>
      </c>
      <c r="N123" s="72">
        <v>2</v>
      </c>
      <c r="O123" s="72" t="s">
        <v>18</v>
      </c>
      <c r="P123" s="72">
        <v>60.5</v>
      </c>
    </row>
    <row r="124" spans="1:16" x14ac:dyDescent="0.2">
      <c r="A124" s="72" t="s">
        <v>151</v>
      </c>
      <c r="B124" s="72">
        <v>18</v>
      </c>
      <c r="C124" s="72" t="s">
        <v>27</v>
      </c>
      <c r="D124" s="72">
        <v>4.5999999999999996</v>
      </c>
      <c r="E124" s="72">
        <v>3.9</v>
      </c>
      <c r="F124" s="72">
        <v>0</v>
      </c>
      <c r="G124" s="72" t="s">
        <v>18</v>
      </c>
      <c r="H124" s="72">
        <v>83.6</v>
      </c>
      <c r="I124" s="72">
        <v>9.6999999999999993</v>
      </c>
      <c r="J124" s="72" t="s">
        <v>28</v>
      </c>
      <c r="K124" s="72">
        <v>3</v>
      </c>
      <c r="L124" s="72" t="s">
        <v>25</v>
      </c>
      <c r="M124" s="72" t="s">
        <v>24</v>
      </c>
      <c r="N124" s="72">
        <v>2</v>
      </c>
      <c r="O124" s="72" t="s">
        <v>18</v>
      </c>
      <c r="P124" s="72">
        <v>84.8</v>
      </c>
    </row>
    <row r="125" spans="1:16" x14ac:dyDescent="0.2">
      <c r="A125" s="72" t="s">
        <v>152</v>
      </c>
      <c r="B125" s="72">
        <v>23</v>
      </c>
      <c r="C125" s="72" t="s">
        <v>17</v>
      </c>
      <c r="D125" s="72">
        <v>4.9000000000000004</v>
      </c>
      <c r="E125" s="72">
        <v>1.3</v>
      </c>
      <c r="F125" s="72">
        <v>2.8</v>
      </c>
      <c r="G125" s="72" t="s">
        <v>18</v>
      </c>
      <c r="H125" s="72">
        <v>80.8</v>
      </c>
      <c r="I125" s="72">
        <v>7.2</v>
      </c>
      <c r="J125" s="72" t="s">
        <v>24</v>
      </c>
      <c r="K125" s="72">
        <v>1</v>
      </c>
      <c r="L125" s="72" t="s">
        <v>34</v>
      </c>
      <c r="M125" s="72" t="s">
        <v>21</v>
      </c>
      <c r="N125" s="72">
        <v>4</v>
      </c>
      <c r="O125" s="72" t="s">
        <v>18</v>
      </c>
      <c r="P125" s="72">
        <v>77</v>
      </c>
    </row>
    <row r="126" spans="1:16" x14ac:dyDescent="0.2">
      <c r="A126" s="72" t="s">
        <v>153</v>
      </c>
      <c r="B126" s="72">
        <v>21</v>
      </c>
      <c r="C126" s="72" t="s">
        <v>17</v>
      </c>
      <c r="D126" s="72">
        <v>2.2999999999999998</v>
      </c>
      <c r="E126" s="72">
        <v>1.9</v>
      </c>
      <c r="F126" s="72">
        <v>0.1</v>
      </c>
      <c r="G126" s="72" t="s">
        <v>18</v>
      </c>
      <c r="H126" s="72">
        <v>81.900000000000006</v>
      </c>
      <c r="I126" s="72">
        <v>6.6</v>
      </c>
      <c r="J126" s="72" t="s">
        <v>19</v>
      </c>
      <c r="K126" s="72">
        <v>2</v>
      </c>
      <c r="L126" s="72" t="s">
        <v>34</v>
      </c>
      <c r="M126" s="72" t="s">
        <v>21</v>
      </c>
      <c r="N126" s="72">
        <v>4</v>
      </c>
      <c r="O126" s="72" t="s">
        <v>18</v>
      </c>
      <c r="P126" s="72">
        <v>61.7</v>
      </c>
    </row>
    <row r="127" spans="1:16" x14ac:dyDescent="0.2">
      <c r="A127" s="72" t="s">
        <v>154</v>
      </c>
      <c r="B127" s="72">
        <v>24</v>
      </c>
      <c r="C127" s="72" t="s">
        <v>27</v>
      </c>
      <c r="D127" s="72">
        <v>1.5</v>
      </c>
      <c r="E127" s="72">
        <v>3.1</v>
      </c>
      <c r="F127" s="72">
        <v>3.5</v>
      </c>
      <c r="G127" s="72" t="s">
        <v>18</v>
      </c>
      <c r="H127" s="72">
        <v>95.5</v>
      </c>
      <c r="I127" s="72">
        <v>7.4</v>
      </c>
      <c r="J127" s="72" t="s">
        <v>19</v>
      </c>
      <c r="K127" s="72">
        <v>0</v>
      </c>
      <c r="L127" s="72" t="s">
        <v>25</v>
      </c>
      <c r="M127" s="72" t="s">
        <v>21</v>
      </c>
      <c r="N127" s="72">
        <v>3</v>
      </c>
      <c r="O127" s="72" t="s">
        <v>18</v>
      </c>
      <c r="P127" s="72">
        <v>44</v>
      </c>
    </row>
    <row r="128" spans="1:16" x14ac:dyDescent="0.2">
      <c r="A128" s="72" t="s">
        <v>155</v>
      </c>
      <c r="B128" s="72">
        <v>18</v>
      </c>
      <c r="C128" s="72" t="s">
        <v>27</v>
      </c>
      <c r="D128" s="72">
        <v>0.7</v>
      </c>
      <c r="E128" s="72">
        <v>3.4</v>
      </c>
      <c r="F128" s="72">
        <v>1.4</v>
      </c>
      <c r="G128" s="72" t="s">
        <v>22</v>
      </c>
      <c r="H128" s="72">
        <v>81.599999999999994</v>
      </c>
      <c r="I128" s="72">
        <v>6.1</v>
      </c>
      <c r="J128" s="72" t="s">
        <v>28</v>
      </c>
      <c r="K128" s="72">
        <v>1</v>
      </c>
      <c r="L128" s="72" t="s">
        <v>25</v>
      </c>
      <c r="M128" s="72" t="s">
        <v>28</v>
      </c>
      <c r="N128" s="72">
        <v>8</v>
      </c>
      <c r="O128" s="72" t="s">
        <v>18</v>
      </c>
      <c r="P128" s="72">
        <v>42.4</v>
      </c>
    </row>
    <row r="129" spans="1:16" x14ac:dyDescent="0.2">
      <c r="A129" s="72" t="s">
        <v>156</v>
      </c>
      <c r="B129" s="72">
        <v>17</v>
      </c>
      <c r="C129" s="72" t="s">
        <v>17</v>
      </c>
      <c r="D129" s="72">
        <v>4.3</v>
      </c>
      <c r="E129" s="72">
        <v>2.2000000000000002</v>
      </c>
      <c r="F129" s="72">
        <v>1.6</v>
      </c>
      <c r="G129" s="72" t="s">
        <v>18</v>
      </c>
      <c r="H129" s="72">
        <v>71.599999999999994</v>
      </c>
      <c r="I129" s="72">
        <v>9.4</v>
      </c>
      <c r="J129" s="72" t="s">
        <v>24</v>
      </c>
      <c r="K129" s="72">
        <v>5</v>
      </c>
      <c r="L129" s="72" t="s">
        <v>34</v>
      </c>
      <c r="M129" s="72" t="s">
        <v>24</v>
      </c>
      <c r="N129" s="72">
        <v>7</v>
      </c>
      <c r="O129" s="72" t="s">
        <v>18</v>
      </c>
      <c r="P129" s="72">
        <v>88</v>
      </c>
    </row>
    <row r="130" spans="1:16" x14ac:dyDescent="0.2">
      <c r="A130" s="72" t="s">
        <v>157</v>
      </c>
      <c r="B130" s="72">
        <v>20</v>
      </c>
      <c r="C130" s="72" t="s">
        <v>27</v>
      </c>
      <c r="D130" s="72">
        <v>1.8</v>
      </c>
      <c r="E130" s="72">
        <v>1.8</v>
      </c>
      <c r="F130" s="72">
        <v>1.1000000000000001</v>
      </c>
      <c r="G130" s="72" t="s">
        <v>18</v>
      </c>
      <c r="H130" s="72">
        <v>92.4</v>
      </c>
      <c r="I130" s="72">
        <v>6.7</v>
      </c>
      <c r="J130" s="72" t="s">
        <v>24</v>
      </c>
      <c r="K130" s="72">
        <v>0</v>
      </c>
      <c r="L130" s="72" t="s">
        <v>25</v>
      </c>
      <c r="M130" s="72" t="s">
        <v>24</v>
      </c>
      <c r="N130" s="72">
        <v>2</v>
      </c>
      <c r="O130" s="72" t="s">
        <v>18</v>
      </c>
      <c r="P130" s="72">
        <v>48.7</v>
      </c>
    </row>
    <row r="131" spans="1:16" x14ac:dyDescent="0.2">
      <c r="A131" s="72" t="s">
        <v>158</v>
      </c>
      <c r="B131" s="72">
        <v>20</v>
      </c>
      <c r="C131" s="72" t="s">
        <v>27</v>
      </c>
      <c r="D131" s="72">
        <v>0.3</v>
      </c>
      <c r="E131" s="72">
        <v>4.2</v>
      </c>
      <c r="F131" s="72">
        <v>1.5</v>
      </c>
      <c r="G131" s="72" t="s">
        <v>18</v>
      </c>
      <c r="H131" s="72">
        <v>83</v>
      </c>
      <c r="I131" s="72">
        <v>6.2</v>
      </c>
      <c r="J131" s="72" t="s">
        <v>24</v>
      </c>
      <c r="K131" s="72">
        <v>1</v>
      </c>
      <c r="L131" s="72" t="s">
        <v>25</v>
      </c>
      <c r="M131" s="72" t="s">
        <v>21</v>
      </c>
      <c r="N131" s="72">
        <v>3</v>
      </c>
      <c r="O131" s="72" t="s">
        <v>22</v>
      </c>
      <c r="P131" s="72">
        <v>26.8</v>
      </c>
    </row>
    <row r="132" spans="1:16" x14ac:dyDescent="0.2">
      <c r="A132" s="72" t="s">
        <v>159</v>
      </c>
      <c r="B132" s="72">
        <v>20</v>
      </c>
      <c r="C132" s="72" t="s">
        <v>17</v>
      </c>
      <c r="D132" s="72">
        <v>4.0999999999999996</v>
      </c>
      <c r="E132" s="72">
        <v>4.5999999999999996</v>
      </c>
      <c r="F132" s="72">
        <v>3.4</v>
      </c>
      <c r="G132" s="72" t="s">
        <v>18</v>
      </c>
      <c r="H132" s="72">
        <v>85.3</v>
      </c>
      <c r="I132" s="72">
        <v>5.5</v>
      </c>
      <c r="J132" s="72" t="s">
        <v>28</v>
      </c>
      <c r="K132" s="72">
        <v>5</v>
      </c>
      <c r="L132" s="72" t="s">
        <v>34</v>
      </c>
      <c r="M132" s="72" t="s">
        <v>24</v>
      </c>
      <c r="N132" s="72">
        <v>10</v>
      </c>
      <c r="O132" s="72" t="s">
        <v>18</v>
      </c>
      <c r="P132" s="72">
        <v>81.599999999999994</v>
      </c>
    </row>
    <row r="133" spans="1:16" x14ac:dyDescent="0.2">
      <c r="A133" s="72" t="s">
        <v>160</v>
      </c>
      <c r="B133" s="72">
        <v>21</v>
      </c>
      <c r="C133" s="72" t="s">
        <v>17</v>
      </c>
      <c r="D133" s="72">
        <v>7.2</v>
      </c>
      <c r="E133" s="72">
        <v>3.7</v>
      </c>
      <c r="F133" s="72">
        <v>0</v>
      </c>
      <c r="G133" s="72" t="s">
        <v>18</v>
      </c>
      <c r="H133" s="72">
        <v>100</v>
      </c>
      <c r="I133" s="72">
        <v>7.8</v>
      </c>
      <c r="J133" s="72" t="s">
        <v>24</v>
      </c>
      <c r="K133" s="72">
        <v>6</v>
      </c>
      <c r="L133" s="72" t="s">
        <v>25</v>
      </c>
      <c r="M133" s="72" t="s">
        <v>24</v>
      </c>
      <c r="N133" s="72">
        <v>9</v>
      </c>
      <c r="O133" s="72" t="s">
        <v>18</v>
      </c>
      <c r="P133" s="72">
        <v>100</v>
      </c>
    </row>
    <row r="134" spans="1:16" x14ac:dyDescent="0.2">
      <c r="A134" s="72" t="s">
        <v>161</v>
      </c>
      <c r="B134" s="72">
        <v>17</v>
      </c>
      <c r="C134" s="72" t="s">
        <v>17</v>
      </c>
      <c r="D134" s="72">
        <v>3.5</v>
      </c>
      <c r="E134" s="72">
        <v>2.6</v>
      </c>
      <c r="F134" s="72">
        <v>3.2</v>
      </c>
      <c r="G134" s="72" t="s">
        <v>22</v>
      </c>
      <c r="H134" s="72">
        <v>84.8</v>
      </c>
      <c r="I134" s="72">
        <v>7.5</v>
      </c>
      <c r="J134" s="72" t="s">
        <v>19</v>
      </c>
      <c r="K134" s="72">
        <v>5</v>
      </c>
      <c r="L134" s="72" t="s">
        <v>34</v>
      </c>
      <c r="M134" s="72" t="s">
        <v>21</v>
      </c>
      <c r="N134" s="72">
        <v>5</v>
      </c>
      <c r="O134" s="72" t="s">
        <v>22</v>
      </c>
      <c r="P134" s="72">
        <v>74</v>
      </c>
    </row>
    <row r="135" spans="1:16" x14ac:dyDescent="0.2">
      <c r="A135" s="72" t="s">
        <v>162</v>
      </c>
      <c r="B135" s="72">
        <v>21</v>
      </c>
      <c r="C135" s="72" t="s">
        <v>17</v>
      </c>
      <c r="D135" s="72">
        <v>4.8</v>
      </c>
      <c r="E135" s="72">
        <v>1.5</v>
      </c>
      <c r="F135" s="72">
        <v>2.2000000000000002</v>
      </c>
      <c r="G135" s="72" t="s">
        <v>18</v>
      </c>
      <c r="H135" s="72">
        <v>87.9</v>
      </c>
      <c r="I135" s="72">
        <v>5.9</v>
      </c>
      <c r="J135" s="72" t="s">
        <v>19</v>
      </c>
      <c r="K135" s="72">
        <v>4</v>
      </c>
      <c r="L135" s="72" t="s">
        <v>34</v>
      </c>
      <c r="M135" s="72" t="s">
        <v>28</v>
      </c>
      <c r="N135" s="72">
        <v>2</v>
      </c>
      <c r="O135" s="72" t="s">
        <v>22</v>
      </c>
      <c r="P135" s="72">
        <v>78.400000000000006</v>
      </c>
    </row>
    <row r="136" spans="1:16" x14ac:dyDescent="0.2">
      <c r="A136" s="72" t="s">
        <v>163</v>
      </c>
      <c r="B136" s="72">
        <v>23</v>
      </c>
      <c r="C136" s="72" t="s">
        <v>27</v>
      </c>
      <c r="D136" s="72">
        <v>3.6</v>
      </c>
      <c r="E136" s="72">
        <v>1.5</v>
      </c>
      <c r="F136" s="72">
        <v>0.5</v>
      </c>
      <c r="G136" s="72" t="s">
        <v>18</v>
      </c>
      <c r="H136" s="72">
        <v>73.2</v>
      </c>
      <c r="I136" s="72">
        <v>7.2</v>
      </c>
      <c r="J136" s="72" t="s">
        <v>19</v>
      </c>
      <c r="K136" s="72">
        <v>2</v>
      </c>
      <c r="L136" s="72" t="s">
        <v>34</v>
      </c>
      <c r="M136" s="72" t="s">
        <v>24</v>
      </c>
      <c r="N136" s="72">
        <v>3</v>
      </c>
      <c r="O136" s="72" t="s">
        <v>18</v>
      </c>
      <c r="P136" s="72">
        <v>70.7</v>
      </c>
    </row>
    <row r="137" spans="1:16" x14ac:dyDescent="0.2">
      <c r="A137" s="72" t="s">
        <v>164</v>
      </c>
      <c r="B137" s="72">
        <v>21</v>
      </c>
      <c r="C137" s="72" t="s">
        <v>27</v>
      </c>
      <c r="D137" s="72">
        <v>3.4</v>
      </c>
      <c r="E137" s="72">
        <v>3.1</v>
      </c>
      <c r="F137" s="72">
        <v>0.6</v>
      </c>
      <c r="G137" s="72" t="s">
        <v>18</v>
      </c>
      <c r="H137" s="72">
        <v>82.8</v>
      </c>
      <c r="I137" s="72">
        <v>4.7</v>
      </c>
      <c r="J137" s="72" t="s">
        <v>19</v>
      </c>
      <c r="K137" s="72">
        <v>4</v>
      </c>
      <c r="L137" s="72" t="s">
        <v>34</v>
      </c>
      <c r="M137" s="72" t="s">
        <v>24</v>
      </c>
      <c r="N137" s="72">
        <v>8</v>
      </c>
      <c r="O137" s="72" t="s">
        <v>18</v>
      </c>
      <c r="P137" s="72">
        <v>74.3</v>
      </c>
    </row>
    <row r="138" spans="1:16" x14ac:dyDescent="0.2">
      <c r="A138" s="72" t="s">
        <v>165</v>
      </c>
      <c r="B138" s="72">
        <v>17</v>
      </c>
      <c r="C138" s="72" t="s">
        <v>17</v>
      </c>
      <c r="D138" s="72">
        <v>4.9000000000000004</v>
      </c>
      <c r="E138" s="72">
        <v>3</v>
      </c>
      <c r="F138" s="72">
        <v>3.6</v>
      </c>
      <c r="G138" s="72" t="s">
        <v>18</v>
      </c>
      <c r="H138" s="72">
        <v>91.1</v>
      </c>
      <c r="I138" s="72">
        <v>6.7</v>
      </c>
      <c r="J138" s="72" t="s">
        <v>24</v>
      </c>
      <c r="K138" s="72">
        <v>1</v>
      </c>
      <c r="L138" s="72" t="s">
        <v>34</v>
      </c>
      <c r="M138" s="72" t="s">
        <v>24</v>
      </c>
      <c r="N138" s="72">
        <v>4</v>
      </c>
      <c r="O138" s="72" t="s">
        <v>18</v>
      </c>
      <c r="P138" s="72">
        <v>67.599999999999994</v>
      </c>
    </row>
    <row r="139" spans="1:16" x14ac:dyDescent="0.2">
      <c r="A139" s="72" t="s">
        <v>166</v>
      </c>
      <c r="B139" s="72">
        <v>17</v>
      </c>
      <c r="C139" s="72" t="s">
        <v>27</v>
      </c>
      <c r="D139" s="72">
        <v>3.1</v>
      </c>
      <c r="E139" s="72">
        <v>4.2</v>
      </c>
      <c r="F139" s="72">
        <v>0.8</v>
      </c>
      <c r="G139" s="72" t="s">
        <v>18</v>
      </c>
      <c r="H139" s="72">
        <v>69.400000000000006</v>
      </c>
      <c r="I139" s="72">
        <v>7</v>
      </c>
      <c r="J139" s="72" t="s">
        <v>24</v>
      </c>
      <c r="K139" s="72">
        <v>6</v>
      </c>
      <c r="L139" s="72" t="s">
        <v>34</v>
      </c>
      <c r="M139" s="72" t="s">
        <v>28</v>
      </c>
      <c r="N139" s="72">
        <v>2</v>
      </c>
      <c r="O139" s="72" t="s">
        <v>18</v>
      </c>
      <c r="P139" s="72">
        <v>64.7</v>
      </c>
    </row>
    <row r="140" spans="1:16" x14ac:dyDescent="0.2">
      <c r="A140" s="72" t="s">
        <v>167</v>
      </c>
      <c r="B140" s="72">
        <v>23</v>
      </c>
      <c r="C140" s="72" t="s">
        <v>27</v>
      </c>
      <c r="D140" s="72">
        <v>3.9</v>
      </c>
      <c r="E140" s="72">
        <v>3.3</v>
      </c>
      <c r="F140" s="72">
        <v>0.5</v>
      </c>
      <c r="G140" s="72" t="s">
        <v>18</v>
      </c>
      <c r="H140" s="72">
        <v>87</v>
      </c>
      <c r="I140" s="72">
        <v>8.5</v>
      </c>
      <c r="J140" s="72" t="s">
        <v>19</v>
      </c>
      <c r="K140" s="72">
        <v>3</v>
      </c>
      <c r="L140" s="72" t="s">
        <v>20</v>
      </c>
      <c r="M140" s="72" t="s">
        <v>21</v>
      </c>
      <c r="N140" s="72">
        <v>2</v>
      </c>
      <c r="O140" s="72" t="s">
        <v>18</v>
      </c>
      <c r="P140" s="72">
        <v>64.099999999999994</v>
      </c>
    </row>
    <row r="141" spans="1:16" x14ac:dyDescent="0.2">
      <c r="A141" s="72" t="s">
        <v>168</v>
      </c>
      <c r="B141" s="72">
        <v>17</v>
      </c>
      <c r="C141" s="72" t="s">
        <v>27</v>
      </c>
      <c r="D141" s="72">
        <v>4</v>
      </c>
      <c r="E141" s="72">
        <v>0.7</v>
      </c>
      <c r="F141" s="72">
        <v>3.1</v>
      </c>
      <c r="G141" s="72" t="s">
        <v>18</v>
      </c>
      <c r="H141" s="72">
        <v>86</v>
      </c>
      <c r="I141" s="72">
        <v>5.6</v>
      </c>
      <c r="J141" s="72" t="s">
        <v>24</v>
      </c>
      <c r="K141" s="72">
        <v>6</v>
      </c>
      <c r="L141" s="72" t="s">
        <v>25</v>
      </c>
      <c r="M141" s="72" t="s">
        <v>28</v>
      </c>
      <c r="N141" s="72">
        <v>6</v>
      </c>
      <c r="O141" s="72" t="s">
        <v>18</v>
      </c>
      <c r="P141" s="72">
        <v>83.5</v>
      </c>
    </row>
    <row r="142" spans="1:16" x14ac:dyDescent="0.2">
      <c r="A142" s="72" t="s">
        <v>169</v>
      </c>
      <c r="B142" s="72">
        <v>24</v>
      </c>
      <c r="C142" s="72" t="s">
        <v>27</v>
      </c>
      <c r="D142" s="72">
        <v>2.5</v>
      </c>
      <c r="E142" s="72">
        <v>3.8</v>
      </c>
      <c r="F142" s="72">
        <v>2.2000000000000002</v>
      </c>
      <c r="G142" s="72" t="s">
        <v>18</v>
      </c>
      <c r="H142" s="72">
        <v>85.4</v>
      </c>
      <c r="I142" s="72">
        <v>5</v>
      </c>
      <c r="J142" s="72" t="s">
        <v>24</v>
      </c>
      <c r="K142" s="72">
        <v>6</v>
      </c>
      <c r="L142" s="72" t="s">
        <v>25</v>
      </c>
      <c r="M142" s="72" t="s">
        <v>24</v>
      </c>
      <c r="N142" s="72">
        <v>8</v>
      </c>
      <c r="O142" s="72" t="s">
        <v>18</v>
      </c>
      <c r="P142" s="72">
        <v>63.4</v>
      </c>
    </row>
    <row r="143" spans="1:16" x14ac:dyDescent="0.2">
      <c r="A143" s="72" t="s">
        <v>170</v>
      </c>
      <c r="B143" s="72">
        <v>17</v>
      </c>
      <c r="C143" s="72" t="s">
        <v>27</v>
      </c>
      <c r="D143" s="72">
        <v>5</v>
      </c>
      <c r="E143" s="72">
        <v>1.3</v>
      </c>
      <c r="F143" s="72">
        <v>0.8</v>
      </c>
      <c r="G143" s="72" t="s">
        <v>18</v>
      </c>
      <c r="H143" s="72">
        <v>95.4</v>
      </c>
      <c r="I143" s="72">
        <v>5.4</v>
      </c>
      <c r="J143" s="72" t="s">
        <v>24</v>
      </c>
      <c r="K143" s="72">
        <v>6</v>
      </c>
      <c r="L143" s="72" t="s">
        <v>34</v>
      </c>
      <c r="M143" s="72" t="s">
        <v>24</v>
      </c>
      <c r="N143" s="72">
        <v>7</v>
      </c>
      <c r="O143" s="72" t="s">
        <v>18</v>
      </c>
      <c r="P143" s="72">
        <v>96.2</v>
      </c>
    </row>
    <row r="144" spans="1:16" x14ac:dyDescent="0.2">
      <c r="A144" s="72" t="s">
        <v>171</v>
      </c>
      <c r="B144" s="72">
        <v>20</v>
      </c>
      <c r="C144" s="72" t="s">
        <v>27</v>
      </c>
      <c r="D144" s="72">
        <v>3.2</v>
      </c>
      <c r="E144" s="72">
        <v>2</v>
      </c>
      <c r="F144" s="72">
        <v>2</v>
      </c>
      <c r="G144" s="72" t="s">
        <v>18</v>
      </c>
      <c r="H144" s="72">
        <v>88.3</v>
      </c>
      <c r="I144" s="72">
        <v>4.9000000000000004</v>
      </c>
      <c r="J144" s="72" t="s">
        <v>19</v>
      </c>
      <c r="K144" s="72">
        <v>4</v>
      </c>
      <c r="L144" s="72" t="s">
        <v>34</v>
      </c>
      <c r="M144" s="72" t="s">
        <v>28</v>
      </c>
      <c r="N144" s="72">
        <v>4</v>
      </c>
      <c r="O144" s="72" t="s">
        <v>22</v>
      </c>
      <c r="P144" s="72">
        <v>65.400000000000006</v>
      </c>
    </row>
    <row r="145" spans="1:16" x14ac:dyDescent="0.2">
      <c r="A145" s="72" t="s">
        <v>172</v>
      </c>
      <c r="B145" s="72">
        <v>24</v>
      </c>
      <c r="C145" s="72" t="s">
        <v>27</v>
      </c>
      <c r="D145" s="72">
        <v>2.4</v>
      </c>
      <c r="E145" s="72">
        <v>2.8</v>
      </c>
      <c r="F145" s="72">
        <v>0.7</v>
      </c>
      <c r="G145" s="72" t="s">
        <v>18</v>
      </c>
      <c r="H145" s="72">
        <v>99.8</v>
      </c>
      <c r="I145" s="72">
        <v>8.1</v>
      </c>
      <c r="J145" s="72" t="s">
        <v>19</v>
      </c>
      <c r="K145" s="72">
        <v>3</v>
      </c>
      <c r="L145" s="72" t="s">
        <v>38</v>
      </c>
      <c r="M145" s="72" t="s">
        <v>24</v>
      </c>
      <c r="N145" s="72">
        <v>2</v>
      </c>
      <c r="O145" s="72" t="s">
        <v>18</v>
      </c>
      <c r="P145" s="72">
        <v>62</v>
      </c>
    </row>
    <row r="146" spans="1:16" x14ac:dyDescent="0.2">
      <c r="A146" s="72" t="s">
        <v>173</v>
      </c>
      <c r="B146" s="72">
        <v>24</v>
      </c>
      <c r="C146" s="72" t="s">
        <v>27</v>
      </c>
      <c r="D146" s="72">
        <v>4.3</v>
      </c>
      <c r="E146" s="72">
        <v>4.9000000000000004</v>
      </c>
      <c r="F146" s="72">
        <v>3</v>
      </c>
      <c r="G146" s="72" t="s">
        <v>18</v>
      </c>
      <c r="H146" s="72">
        <v>75.099999999999994</v>
      </c>
      <c r="I146" s="72">
        <v>8.4</v>
      </c>
      <c r="J146" s="72" t="s">
        <v>19</v>
      </c>
      <c r="K146" s="72">
        <v>5</v>
      </c>
      <c r="L146" s="72" t="s">
        <v>20</v>
      </c>
      <c r="M146" s="72" t="s">
        <v>24</v>
      </c>
      <c r="N146" s="72">
        <v>9</v>
      </c>
      <c r="O146" s="72" t="s">
        <v>22</v>
      </c>
      <c r="P146" s="72">
        <v>74</v>
      </c>
    </row>
    <row r="147" spans="1:16" x14ac:dyDescent="0.2">
      <c r="A147" s="72" t="s">
        <v>174</v>
      </c>
      <c r="B147" s="72">
        <v>23</v>
      </c>
      <c r="C147" s="72" t="s">
        <v>17</v>
      </c>
      <c r="D147" s="72">
        <v>2.2000000000000002</v>
      </c>
      <c r="E147" s="72">
        <v>6.2</v>
      </c>
      <c r="F147" s="72">
        <v>3</v>
      </c>
      <c r="G147" s="72" t="s">
        <v>18</v>
      </c>
      <c r="H147" s="72">
        <v>86.4</v>
      </c>
      <c r="I147" s="72">
        <v>6.9</v>
      </c>
      <c r="J147" s="72" t="s">
        <v>24</v>
      </c>
      <c r="K147" s="72">
        <v>1</v>
      </c>
      <c r="L147" s="72" t="s">
        <v>38</v>
      </c>
      <c r="M147" s="72" t="s">
        <v>24</v>
      </c>
      <c r="N147" s="72">
        <v>4</v>
      </c>
      <c r="O147" s="72" t="s">
        <v>18</v>
      </c>
      <c r="P147" s="72">
        <v>46.7</v>
      </c>
    </row>
    <row r="148" spans="1:16" x14ac:dyDescent="0.2">
      <c r="A148" s="72" t="s">
        <v>175</v>
      </c>
      <c r="B148" s="72">
        <v>19</v>
      </c>
      <c r="C148" s="72" t="s">
        <v>17</v>
      </c>
      <c r="D148" s="72">
        <v>3.5</v>
      </c>
      <c r="E148" s="72">
        <v>3.2</v>
      </c>
      <c r="F148" s="72">
        <v>2.4</v>
      </c>
      <c r="G148" s="72" t="s">
        <v>18</v>
      </c>
      <c r="H148" s="72">
        <v>85.8</v>
      </c>
      <c r="I148" s="72">
        <v>8</v>
      </c>
      <c r="J148" s="72" t="s">
        <v>28</v>
      </c>
      <c r="K148" s="72">
        <v>2</v>
      </c>
      <c r="L148" s="72" t="s">
        <v>34</v>
      </c>
      <c r="M148" s="72" t="s">
        <v>24</v>
      </c>
      <c r="N148" s="72">
        <v>9</v>
      </c>
      <c r="O148" s="72" t="s">
        <v>18</v>
      </c>
      <c r="P148" s="72">
        <v>75.5</v>
      </c>
    </row>
    <row r="149" spans="1:16" x14ac:dyDescent="0.2">
      <c r="A149" s="72" t="s">
        <v>176</v>
      </c>
      <c r="B149" s="72">
        <v>19</v>
      </c>
      <c r="C149" s="72" t="s">
        <v>17</v>
      </c>
      <c r="D149" s="72">
        <v>3.5</v>
      </c>
      <c r="E149" s="72">
        <v>2.2999999999999998</v>
      </c>
      <c r="F149" s="72">
        <v>2.2000000000000002</v>
      </c>
      <c r="G149" s="72" t="s">
        <v>18</v>
      </c>
      <c r="H149" s="72">
        <v>74.3</v>
      </c>
      <c r="I149" s="72">
        <v>6.7</v>
      </c>
      <c r="J149" s="72" t="s">
        <v>19</v>
      </c>
      <c r="K149" s="72">
        <v>3</v>
      </c>
      <c r="L149" s="72" t="s">
        <v>34</v>
      </c>
      <c r="M149" s="72" t="s">
        <v>28</v>
      </c>
      <c r="N149" s="72">
        <v>5</v>
      </c>
      <c r="O149" s="72" t="s">
        <v>22</v>
      </c>
      <c r="P149" s="72">
        <v>78.099999999999994</v>
      </c>
    </row>
    <row r="150" spans="1:16" x14ac:dyDescent="0.2">
      <c r="A150" s="72" t="s">
        <v>177</v>
      </c>
      <c r="B150" s="72">
        <v>17</v>
      </c>
      <c r="C150" s="72" t="s">
        <v>17</v>
      </c>
      <c r="D150" s="72">
        <v>5.0999999999999996</v>
      </c>
      <c r="E150" s="72">
        <v>3.1</v>
      </c>
      <c r="F150" s="72">
        <v>3.7</v>
      </c>
      <c r="G150" s="72" t="s">
        <v>18</v>
      </c>
      <c r="H150" s="72">
        <v>94.6</v>
      </c>
      <c r="I150" s="72">
        <v>6.4</v>
      </c>
      <c r="J150" s="72" t="s">
        <v>19</v>
      </c>
      <c r="K150" s="72">
        <v>1</v>
      </c>
      <c r="L150" s="72" t="s">
        <v>20</v>
      </c>
      <c r="M150" s="72" t="s">
        <v>24</v>
      </c>
      <c r="N150" s="72">
        <v>7</v>
      </c>
      <c r="O150" s="72" t="s">
        <v>18</v>
      </c>
      <c r="P150" s="72">
        <v>85.2</v>
      </c>
    </row>
    <row r="151" spans="1:16" x14ac:dyDescent="0.2">
      <c r="A151" s="72" t="s">
        <v>178</v>
      </c>
      <c r="B151" s="72">
        <v>24</v>
      </c>
      <c r="C151" s="72" t="s">
        <v>17</v>
      </c>
      <c r="D151" s="72">
        <v>4.2</v>
      </c>
      <c r="E151" s="72">
        <v>3.6</v>
      </c>
      <c r="F151" s="72">
        <v>1.8</v>
      </c>
      <c r="G151" s="72" t="s">
        <v>22</v>
      </c>
      <c r="H151" s="72">
        <v>100</v>
      </c>
      <c r="I151" s="72">
        <v>6.1</v>
      </c>
      <c r="J151" s="72" t="s">
        <v>19</v>
      </c>
      <c r="K151" s="72">
        <v>3</v>
      </c>
      <c r="L151" s="72" t="s">
        <v>38</v>
      </c>
      <c r="M151" s="72" t="s">
        <v>28</v>
      </c>
      <c r="N151" s="72">
        <v>5</v>
      </c>
      <c r="O151" s="72" t="s">
        <v>18</v>
      </c>
      <c r="P151" s="72">
        <v>75.400000000000006</v>
      </c>
    </row>
    <row r="152" spans="1:16" x14ac:dyDescent="0.2">
      <c r="A152" s="72" t="s">
        <v>179</v>
      </c>
      <c r="B152" s="72">
        <v>19</v>
      </c>
      <c r="C152" s="72" t="s">
        <v>27</v>
      </c>
      <c r="D152" s="72">
        <v>3.5</v>
      </c>
      <c r="E152" s="72">
        <v>2.1</v>
      </c>
      <c r="F152" s="72">
        <v>0.5</v>
      </c>
      <c r="G152" s="72" t="s">
        <v>22</v>
      </c>
      <c r="H152" s="72">
        <v>84.8</v>
      </c>
      <c r="I152" s="72">
        <v>6.1</v>
      </c>
      <c r="J152" s="72" t="s">
        <v>24</v>
      </c>
      <c r="K152" s="72">
        <v>4</v>
      </c>
      <c r="L152" s="72" t="s">
        <v>34</v>
      </c>
      <c r="M152" s="72" t="s">
        <v>21</v>
      </c>
      <c r="N152" s="72">
        <v>2</v>
      </c>
      <c r="O152" s="72" t="s">
        <v>18</v>
      </c>
      <c r="P152" s="72">
        <v>64.2</v>
      </c>
    </row>
    <row r="153" spans="1:16" x14ac:dyDescent="0.2">
      <c r="A153" s="72" t="s">
        <v>180</v>
      </c>
      <c r="B153" s="72">
        <v>19</v>
      </c>
      <c r="C153" s="72" t="s">
        <v>17</v>
      </c>
      <c r="D153" s="72">
        <v>4.7</v>
      </c>
      <c r="E153" s="72">
        <v>4.7</v>
      </c>
      <c r="F153" s="72">
        <v>2.2999999999999998</v>
      </c>
      <c r="G153" s="72" t="s">
        <v>18</v>
      </c>
      <c r="H153" s="72">
        <v>90.1</v>
      </c>
      <c r="I153" s="72">
        <v>4.5999999999999996</v>
      </c>
      <c r="J153" s="72" t="s">
        <v>24</v>
      </c>
      <c r="K153" s="72">
        <v>1</v>
      </c>
      <c r="L153" s="72" t="s">
        <v>25</v>
      </c>
      <c r="M153" s="72" t="s">
        <v>24</v>
      </c>
      <c r="N153" s="72">
        <v>6</v>
      </c>
      <c r="O153" s="72" t="s">
        <v>18</v>
      </c>
      <c r="P153" s="72">
        <v>69.7</v>
      </c>
    </row>
    <row r="154" spans="1:16" x14ac:dyDescent="0.2">
      <c r="A154" s="72" t="s">
        <v>181</v>
      </c>
      <c r="B154" s="72">
        <v>17</v>
      </c>
      <c r="C154" s="72" t="s">
        <v>17</v>
      </c>
      <c r="D154" s="72">
        <v>5.6</v>
      </c>
      <c r="E154" s="72">
        <v>2.8</v>
      </c>
      <c r="F154" s="72">
        <v>4.0999999999999996</v>
      </c>
      <c r="G154" s="72" t="s">
        <v>18</v>
      </c>
      <c r="H154" s="72">
        <v>85.8</v>
      </c>
      <c r="I154" s="72">
        <v>6.8</v>
      </c>
      <c r="J154" s="72" t="s">
        <v>24</v>
      </c>
      <c r="K154" s="72">
        <v>4</v>
      </c>
      <c r="L154" s="72" t="s">
        <v>25</v>
      </c>
      <c r="M154" s="72" t="s">
        <v>24</v>
      </c>
      <c r="N154" s="72">
        <v>7</v>
      </c>
      <c r="O154" s="72" t="s">
        <v>18</v>
      </c>
      <c r="P154" s="72">
        <v>90.3</v>
      </c>
    </row>
    <row r="155" spans="1:16" x14ac:dyDescent="0.2">
      <c r="A155" s="72" t="s">
        <v>182</v>
      </c>
      <c r="B155" s="72">
        <v>19</v>
      </c>
      <c r="C155" s="72" t="s">
        <v>17</v>
      </c>
      <c r="D155" s="72">
        <v>4.3</v>
      </c>
      <c r="E155" s="72">
        <v>3.1</v>
      </c>
      <c r="F155" s="72">
        <v>0.7</v>
      </c>
      <c r="G155" s="72" t="s">
        <v>18</v>
      </c>
      <c r="H155" s="72">
        <v>77.900000000000006</v>
      </c>
      <c r="I155" s="72">
        <v>6.5</v>
      </c>
      <c r="J155" s="72" t="s">
        <v>24</v>
      </c>
      <c r="K155" s="72">
        <v>0</v>
      </c>
      <c r="L155" s="72" t="s">
        <v>38</v>
      </c>
      <c r="M155" s="72" t="s">
        <v>21</v>
      </c>
      <c r="N155" s="72">
        <v>6</v>
      </c>
      <c r="O155" s="72" t="s">
        <v>18</v>
      </c>
      <c r="P155" s="72">
        <v>81.400000000000006</v>
      </c>
    </row>
    <row r="156" spans="1:16" x14ac:dyDescent="0.2">
      <c r="A156" s="72" t="s">
        <v>183</v>
      </c>
      <c r="B156" s="72">
        <v>21</v>
      </c>
      <c r="C156" s="72" t="s">
        <v>27</v>
      </c>
      <c r="D156" s="72">
        <v>3.5</v>
      </c>
      <c r="E156" s="72">
        <v>3.3</v>
      </c>
      <c r="F156" s="72">
        <v>1.4</v>
      </c>
      <c r="G156" s="72" t="s">
        <v>18</v>
      </c>
      <c r="H156" s="72">
        <v>66.8</v>
      </c>
      <c r="I156" s="72">
        <v>7.4</v>
      </c>
      <c r="J156" s="72" t="s">
        <v>19</v>
      </c>
      <c r="K156" s="72">
        <v>1</v>
      </c>
      <c r="L156" s="72" t="s">
        <v>34</v>
      </c>
      <c r="M156" s="72" t="s">
        <v>24</v>
      </c>
      <c r="N156" s="72">
        <v>3</v>
      </c>
      <c r="O156" s="72" t="s">
        <v>18</v>
      </c>
      <c r="P156" s="72">
        <v>65</v>
      </c>
    </row>
    <row r="157" spans="1:16" x14ac:dyDescent="0.2">
      <c r="A157" s="72" t="s">
        <v>184</v>
      </c>
      <c r="B157" s="72">
        <v>18</v>
      </c>
      <c r="C157" s="72" t="s">
        <v>27</v>
      </c>
      <c r="D157" s="72">
        <v>1.5</v>
      </c>
      <c r="E157" s="72">
        <v>3</v>
      </c>
      <c r="F157" s="72">
        <v>2.2999999999999998</v>
      </c>
      <c r="G157" s="72" t="s">
        <v>18</v>
      </c>
      <c r="H157" s="72">
        <v>77.900000000000006</v>
      </c>
      <c r="I157" s="72">
        <v>6.6</v>
      </c>
      <c r="J157" s="72" t="s">
        <v>19</v>
      </c>
      <c r="K157" s="72">
        <v>3</v>
      </c>
      <c r="L157" s="72" t="s">
        <v>25</v>
      </c>
      <c r="M157" s="72" t="s">
        <v>24</v>
      </c>
      <c r="N157" s="72">
        <v>10</v>
      </c>
      <c r="O157" s="72" t="s">
        <v>18</v>
      </c>
      <c r="P157" s="72">
        <v>57.3</v>
      </c>
    </row>
    <row r="158" spans="1:16" x14ac:dyDescent="0.2">
      <c r="A158" s="72" t="s">
        <v>185</v>
      </c>
      <c r="B158" s="72">
        <v>23</v>
      </c>
      <c r="C158" s="72" t="s">
        <v>27</v>
      </c>
      <c r="D158" s="72">
        <v>1.9</v>
      </c>
      <c r="E158" s="72">
        <v>3.5</v>
      </c>
      <c r="F158" s="72">
        <v>1.7</v>
      </c>
      <c r="G158" s="72" t="s">
        <v>22</v>
      </c>
      <c r="H158" s="72">
        <v>71.099999999999994</v>
      </c>
      <c r="I158" s="72">
        <v>6.3</v>
      </c>
      <c r="J158" s="72" t="s">
        <v>19</v>
      </c>
      <c r="K158" s="72">
        <v>0</v>
      </c>
      <c r="L158" s="72" t="s">
        <v>25</v>
      </c>
      <c r="M158" s="72" t="s">
        <v>24</v>
      </c>
      <c r="N158" s="72">
        <v>8</v>
      </c>
      <c r="O158" s="72" t="s">
        <v>18</v>
      </c>
      <c r="P158" s="72">
        <v>57.7</v>
      </c>
    </row>
    <row r="159" spans="1:16" x14ac:dyDescent="0.2">
      <c r="A159" s="72" t="s">
        <v>186</v>
      </c>
      <c r="B159" s="72">
        <v>18</v>
      </c>
      <c r="C159" s="72" t="s">
        <v>27</v>
      </c>
      <c r="D159" s="72">
        <v>3</v>
      </c>
      <c r="E159" s="72">
        <v>1.8</v>
      </c>
      <c r="F159" s="72">
        <v>0.7</v>
      </c>
      <c r="G159" s="72" t="s">
        <v>18</v>
      </c>
      <c r="H159" s="72">
        <v>100</v>
      </c>
      <c r="I159" s="72">
        <v>5.5</v>
      </c>
      <c r="J159" s="72" t="s">
        <v>28</v>
      </c>
      <c r="K159" s="72">
        <v>4</v>
      </c>
      <c r="L159" s="72" t="s">
        <v>34</v>
      </c>
      <c r="M159" s="72" t="s">
        <v>28</v>
      </c>
      <c r="N159" s="72">
        <v>3</v>
      </c>
      <c r="O159" s="72" t="s">
        <v>18</v>
      </c>
      <c r="P159" s="72">
        <v>56.7</v>
      </c>
    </row>
    <row r="160" spans="1:16" x14ac:dyDescent="0.2">
      <c r="A160" s="72" t="s">
        <v>187</v>
      </c>
      <c r="B160" s="72">
        <v>17</v>
      </c>
      <c r="C160" s="72" t="s">
        <v>17</v>
      </c>
      <c r="D160" s="72">
        <v>2.6</v>
      </c>
      <c r="E160" s="72">
        <v>1.8</v>
      </c>
      <c r="F160" s="72">
        <v>3</v>
      </c>
      <c r="G160" s="72" t="s">
        <v>18</v>
      </c>
      <c r="H160" s="72">
        <v>83.8</v>
      </c>
      <c r="I160" s="72">
        <v>6.6</v>
      </c>
      <c r="J160" s="72" t="s">
        <v>19</v>
      </c>
      <c r="K160" s="72">
        <v>4</v>
      </c>
      <c r="L160" s="72" t="s">
        <v>34</v>
      </c>
      <c r="M160" s="72" t="s">
        <v>24</v>
      </c>
      <c r="N160" s="72">
        <v>5</v>
      </c>
      <c r="O160" s="72" t="s">
        <v>22</v>
      </c>
      <c r="P160" s="72">
        <v>62.3</v>
      </c>
    </row>
    <row r="161" spans="1:16" x14ac:dyDescent="0.2">
      <c r="A161" s="72" t="s">
        <v>188</v>
      </c>
      <c r="B161" s="72">
        <v>20</v>
      </c>
      <c r="C161" s="72" t="s">
        <v>17</v>
      </c>
      <c r="D161" s="72">
        <v>3.2</v>
      </c>
      <c r="E161" s="72">
        <v>1.2</v>
      </c>
      <c r="F161" s="72">
        <v>4.4000000000000004</v>
      </c>
      <c r="G161" s="72" t="s">
        <v>18</v>
      </c>
      <c r="H161" s="72">
        <v>81.5</v>
      </c>
      <c r="I161" s="72">
        <v>7.4</v>
      </c>
      <c r="J161" s="72" t="s">
        <v>24</v>
      </c>
      <c r="K161" s="72">
        <v>3</v>
      </c>
      <c r="L161" s="72" t="s">
        <v>34</v>
      </c>
      <c r="M161" s="72" t="s">
        <v>21</v>
      </c>
      <c r="N161" s="72">
        <v>9</v>
      </c>
      <c r="O161" s="72" t="s">
        <v>18</v>
      </c>
      <c r="P161" s="72">
        <v>77.900000000000006</v>
      </c>
    </row>
    <row r="162" spans="1:16" x14ac:dyDescent="0.2">
      <c r="A162" s="72" t="s">
        <v>189</v>
      </c>
      <c r="B162" s="72">
        <v>23</v>
      </c>
      <c r="C162" s="72" t="s">
        <v>27</v>
      </c>
      <c r="D162" s="72">
        <v>3.6</v>
      </c>
      <c r="E162" s="72">
        <v>3</v>
      </c>
      <c r="F162" s="72">
        <v>2</v>
      </c>
      <c r="G162" s="72" t="s">
        <v>18</v>
      </c>
      <c r="H162" s="72">
        <v>93.9</v>
      </c>
      <c r="I162" s="72">
        <v>5.0999999999999996</v>
      </c>
      <c r="J162" s="72" t="s">
        <v>19</v>
      </c>
      <c r="K162" s="72">
        <v>0</v>
      </c>
      <c r="L162" s="72" t="s">
        <v>20</v>
      </c>
      <c r="M162" s="72" t="s">
        <v>21</v>
      </c>
      <c r="N162" s="72">
        <v>5</v>
      </c>
      <c r="O162" s="72" t="s">
        <v>18</v>
      </c>
      <c r="P162" s="72">
        <v>65.2</v>
      </c>
    </row>
    <row r="163" spans="1:16" x14ac:dyDescent="0.2">
      <c r="A163" s="72" t="s">
        <v>190</v>
      </c>
      <c r="B163" s="72">
        <v>17</v>
      </c>
      <c r="C163" s="72" t="s">
        <v>47</v>
      </c>
      <c r="D163" s="72">
        <v>4.3</v>
      </c>
      <c r="E163" s="72">
        <v>3.4</v>
      </c>
      <c r="F163" s="72">
        <v>0.8</v>
      </c>
      <c r="G163" s="72" t="s">
        <v>18</v>
      </c>
      <c r="H163" s="72">
        <v>73.8</v>
      </c>
      <c r="I163" s="72">
        <v>6.6</v>
      </c>
      <c r="J163" s="72" t="s">
        <v>24</v>
      </c>
      <c r="K163" s="72">
        <v>6</v>
      </c>
      <c r="L163" s="72" t="s">
        <v>25</v>
      </c>
      <c r="M163" s="72" t="s">
        <v>21</v>
      </c>
      <c r="N163" s="72">
        <v>7</v>
      </c>
      <c r="O163" s="72" t="s">
        <v>18</v>
      </c>
      <c r="P163" s="72">
        <v>76.8</v>
      </c>
    </row>
    <row r="164" spans="1:16" x14ac:dyDescent="0.2">
      <c r="A164" s="72" t="s">
        <v>191</v>
      </c>
      <c r="B164" s="72">
        <v>24</v>
      </c>
      <c r="C164" s="72" t="s">
        <v>17</v>
      </c>
      <c r="D164" s="72">
        <v>3.4</v>
      </c>
      <c r="E164" s="72">
        <v>3</v>
      </c>
      <c r="F164" s="72">
        <v>0.1</v>
      </c>
      <c r="G164" s="72" t="s">
        <v>18</v>
      </c>
      <c r="H164" s="72">
        <v>77.3</v>
      </c>
      <c r="I164" s="72">
        <v>6.8</v>
      </c>
      <c r="J164" s="72" t="s">
        <v>19</v>
      </c>
      <c r="K164" s="72">
        <v>5</v>
      </c>
      <c r="L164" s="72" t="s">
        <v>20</v>
      </c>
      <c r="M164" s="72" t="s">
        <v>21</v>
      </c>
      <c r="N164" s="72">
        <v>7</v>
      </c>
      <c r="O164" s="72" t="s">
        <v>18</v>
      </c>
      <c r="P164" s="72">
        <v>83.8</v>
      </c>
    </row>
    <row r="165" spans="1:16" x14ac:dyDescent="0.2">
      <c r="A165" s="72" t="s">
        <v>192</v>
      </c>
      <c r="B165" s="72">
        <v>20</v>
      </c>
      <c r="C165" s="72" t="s">
        <v>27</v>
      </c>
      <c r="D165" s="72">
        <v>4.2</v>
      </c>
      <c r="E165" s="72">
        <v>4.5</v>
      </c>
      <c r="F165" s="72">
        <v>2.1</v>
      </c>
      <c r="G165" s="72" t="s">
        <v>18</v>
      </c>
      <c r="H165" s="72">
        <v>85.7</v>
      </c>
      <c r="I165" s="72">
        <v>5.6</v>
      </c>
      <c r="J165" s="72" t="s">
        <v>28</v>
      </c>
      <c r="K165" s="72">
        <v>2</v>
      </c>
      <c r="L165" s="72" t="s">
        <v>20</v>
      </c>
      <c r="M165" s="72" t="s">
        <v>24</v>
      </c>
      <c r="N165" s="72">
        <v>5</v>
      </c>
      <c r="O165" s="72" t="s">
        <v>18</v>
      </c>
      <c r="P165" s="72">
        <v>70.599999999999994</v>
      </c>
    </row>
    <row r="166" spans="1:16" x14ac:dyDescent="0.2">
      <c r="A166" s="72" t="s">
        <v>193</v>
      </c>
      <c r="B166" s="72">
        <v>18</v>
      </c>
      <c r="C166" s="72" t="s">
        <v>27</v>
      </c>
      <c r="D166" s="72">
        <v>3.6</v>
      </c>
      <c r="E166" s="72">
        <v>2.5</v>
      </c>
      <c r="F166" s="72">
        <v>3</v>
      </c>
      <c r="G166" s="72" t="s">
        <v>18</v>
      </c>
      <c r="H166" s="72">
        <v>95.3</v>
      </c>
      <c r="I166" s="72">
        <v>5.8</v>
      </c>
      <c r="J166" s="72" t="s">
        <v>28</v>
      </c>
      <c r="K166" s="72">
        <v>3</v>
      </c>
      <c r="L166" s="72" t="s">
        <v>25</v>
      </c>
      <c r="M166" s="72" t="s">
        <v>21</v>
      </c>
      <c r="N166" s="72">
        <v>2</v>
      </c>
      <c r="O166" s="72" t="s">
        <v>22</v>
      </c>
      <c r="P166" s="72">
        <v>63.1</v>
      </c>
    </row>
    <row r="167" spans="1:16" x14ac:dyDescent="0.2">
      <c r="A167" s="72" t="s">
        <v>194</v>
      </c>
      <c r="B167" s="72">
        <v>17</v>
      </c>
      <c r="C167" s="72" t="s">
        <v>27</v>
      </c>
      <c r="D167" s="72">
        <v>0.5</v>
      </c>
      <c r="E167" s="72">
        <v>3.3</v>
      </c>
      <c r="F167" s="72">
        <v>2.2999999999999998</v>
      </c>
      <c r="G167" s="72" t="s">
        <v>18</v>
      </c>
      <c r="H167" s="72">
        <v>90</v>
      </c>
      <c r="I167" s="72">
        <v>6.8</v>
      </c>
      <c r="J167" s="72" t="s">
        <v>19</v>
      </c>
      <c r="K167" s="72">
        <v>4</v>
      </c>
      <c r="L167" s="72" t="s">
        <v>25</v>
      </c>
      <c r="M167" s="72" t="s">
        <v>24</v>
      </c>
      <c r="N167" s="72">
        <v>5</v>
      </c>
      <c r="O167" s="72" t="s">
        <v>18</v>
      </c>
      <c r="P167" s="72">
        <v>39</v>
      </c>
    </row>
    <row r="168" spans="1:16" x14ac:dyDescent="0.2">
      <c r="A168" s="72" t="s">
        <v>195</v>
      </c>
      <c r="B168" s="72">
        <v>24</v>
      </c>
      <c r="C168" s="72" t="s">
        <v>27</v>
      </c>
      <c r="D168" s="72">
        <v>2.1</v>
      </c>
      <c r="E168" s="72">
        <v>1.2</v>
      </c>
      <c r="F168" s="72">
        <v>1.8</v>
      </c>
      <c r="G168" s="72" t="s">
        <v>18</v>
      </c>
      <c r="H168" s="72">
        <v>87.5</v>
      </c>
      <c r="I168" s="72">
        <v>5.0999999999999996</v>
      </c>
      <c r="J168" s="72" t="s">
        <v>19</v>
      </c>
      <c r="K168" s="72">
        <v>1</v>
      </c>
      <c r="L168" s="72" t="s">
        <v>25</v>
      </c>
      <c r="M168" s="72" t="s">
        <v>21</v>
      </c>
      <c r="N168" s="72">
        <v>7</v>
      </c>
      <c r="O168" s="72" t="s">
        <v>18</v>
      </c>
      <c r="P168" s="72">
        <v>66.7</v>
      </c>
    </row>
    <row r="169" spans="1:16" x14ac:dyDescent="0.2">
      <c r="A169" s="72" t="s">
        <v>196</v>
      </c>
      <c r="B169" s="72">
        <v>23</v>
      </c>
      <c r="C169" s="72" t="s">
        <v>27</v>
      </c>
      <c r="D169" s="72">
        <v>3.3</v>
      </c>
      <c r="E169" s="72">
        <v>2</v>
      </c>
      <c r="F169" s="72">
        <v>1.2</v>
      </c>
      <c r="G169" s="72" t="s">
        <v>22</v>
      </c>
      <c r="H169" s="72">
        <v>85.8</v>
      </c>
      <c r="I169" s="72">
        <v>6.9</v>
      </c>
      <c r="J169" s="72" t="s">
        <v>28</v>
      </c>
      <c r="K169" s="72">
        <v>0</v>
      </c>
      <c r="L169" s="72" t="s">
        <v>25</v>
      </c>
      <c r="M169" s="72" t="s">
        <v>24</v>
      </c>
      <c r="N169" s="72">
        <v>7</v>
      </c>
      <c r="O169" s="72" t="s">
        <v>18</v>
      </c>
      <c r="P169" s="72">
        <v>72.2</v>
      </c>
    </row>
    <row r="170" spans="1:16" x14ac:dyDescent="0.2">
      <c r="A170" s="72" t="s">
        <v>197</v>
      </c>
      <c r="B170" s="72">
        <v>23</v>
      </c>
      <c r="C170" s="72" t="s">
        <v>27</v>
      </c>
      <c r="D170" s="72">
        <v>1.7</v>
      </c>
      <c r="E170" s="72">
        <v>3.3</v>
      </c>
      <c r="F170" s="72">
        <v>0.6</v>
      </c>
      <c r="G170" s="72" t="s">
        <v>18</v>
      </c>
      <c r="H170" s="72">
        <v>89</v>
      </c>
      <c r="I170" s="72">
        <v>5.4</v>
      </c>
      <c r="J170" s="72" t="s">
        <v>19</v>
      </c>
      <c r="K170" s="72">
        <v>5</v>
      </c>
      <c r="L170" s="72" t="s">
        <v>34</v>
      </c>
      <c r="M170" s="72" t="s">
        <v>24</v>
      </c>
      <c r="N170" s="72">
        <v>4</v>
      </c>
      <c r="O170" s="72" t="s">
        <v>22</v>
      </c>
      <c r="P170" s="72">
        <v>50.1</v>
      </c>
    </row>
    <row r="171" spans="1:16" x14ac:dyDescent="0.2">
      <c r="A171" s="72" t="s">
        <v>198</v>
      </c>
      <c r="B171" s="72">
        <v>22</v>
      </c>
      <c r="C171" s="72" t="s">
        <v>27</v>
      </c>
      <c r="D171" s="72">
        <v>4.4000000000000004</v>
      </c>
      <c r="E171" s="72">
        <v>3.5</v>
      </c>
      <c r="F171" s="72">
        <v>2.7</v>
      </c>
      <c r="G171" s="72" t="s">
        <v>22</v>
      </c>
      <c r="H171" s="72">
        <v>87</v>
      </c>
      <c r="I171" s="72">
        <v>7.8</v>
      </c>
      <c r="J171" s="72" t="s">
        <v>19</v>
      </c>
      <c r="K171" s="72">
        <v>2</v>
      </c>
      <c r="L171" s="72" t="s">
        <v>34</v>
      </c>
      <c r="M171" s="72" t="s">
        <v>24</v>
      </c>
      <c r="N171" s="72">
        <v>1</v>
      </c>
      <c r="O171" s="72" t="s">
        <v>18</v>
      </c>
      <c r="P171" s="72">
        <v>62.4</v>
      </c>
    </row>
    <row r="172" spans="1:16" x14ac:dyDescent="0.2">
      <c r="A172" s="72" t="s">
        <v>199</v>
      </c>
      <c r="B172" s="72">
        <v>24</v>
      </c>
      <c r="C172" s="72" t="s">
        <v>27</v>
      </c>
      <c r="D172" s="72">
        <v>5.8</v>
      </c>
      <c r="E172" s="72">
        <v>2.1</v>
      </c>
      <c r="F172" s="72">
        <v>2.8</v>
      </c>
      <c r="G172" s="72" t="s">
        <v>18</v>
      </c>
      <c r="H172" s="72">
        <v>74.7</v>
      </c>
      <c r="I172" s="72">
        <v>9.3000000000000007</v>
      </c>
      <c r="J172" s="72" t="s">
        <v>19</v>
      </c>
      <c r="K172" s="72">
        <v>1</v>
      </c>
      <c r="L172" s="72" t="s">
        <v>34</v>
      </c>
      <c r="M172" s="72" t="s">
        <v>24</v>
      </c>
      <c r="N172" s="72">
        <v>6</v>
      </c>
      <c r="O172" s="72" t="s">
        <v>18</v>
      </c>
      <c r="P172" s="72">
        <v>96.6</v>
      </c>
    </row>
    <row r="173" spans="1:16" x14ac:dyDescent="0.2">
      <c r="A173" s="72" t="s">
        <v>200</v>
      </c>
      <c r="B173" s="72">
        <v>21</v>
      </c>
      <c r="C173" s="72" t="s">
        <v>17</v>
      </c>
      <c r="D173" s="72">
        <v>5.3</v>
      </c>
      <c r="E173" s="72">
        <v>2.4</v>
      </c>
      <c r="F173" s="72">
        <v>0.1</v>
      </c>
      <c r="G173" s="72" t="s">
        <v>18</v>
      </c>
      <c r="H173" s="72">
        <v>85.5</v>
      </c>
      <c r="I173" s="72">
        <v>5.5</v>
      </c>
      <c r="J173" s="72" t="s">
        <v>24</v>
      </c>
      <c r="K173" s="72">
        <v>0</v>
      </c>
      <c r="L173" s="72" t="s">
        <v>34</v>
      </c>
      <c r="M173" s="72" t="s">
        <v>24</v>
      </c>
      <c r="N173" s="72">
        <v>3</v>
      </c>
      <c r="O173" s="72" t="s">
        <v>22</v>
      </c>
      <c r="P173" s="72">
        <v>85.8</v>
      </c>
    </row>
    <row r="174" spans="1:16" x14ac:dyDescent="0.2">
      <c r="A174" s="72" t="s">
        <v>201</v>
      </c>
      <c r="B174" s="72">
        <v>19</v>
      </c>
      <c r="C174" s="72" t="s">
        <v>27</v>
      </c>
      <c r="D174" s="72">
        <v>3.2</v>
      </c>
      <c r="E174" s="72">
        <v>0.7</v>
      </c>
      <c r="F174" s="72">
        <v>3.5</v>
      </c>
      <c r="G174" s="72" t="s">
        <v>18</v>
      </c>
      <c r="H174" s="72">
        <v>74.3</v>
      </c>
      <c r="I174" s="72">
        <v>7.1</v>
      </c>
      <c r="J174" s="72" t="s">
        <v>24</v>
      </c>
      <c r="K174" s="72">
        <v>5</v>
      </c>
      <c r="L174" s="72" t="s">
        <v>25</v>
      </c>
      <c r="M174" s="72" t="s">
        <v>24</v>
      </c>
      <c r="N174" s="72">
        <v>5</v>
      </c>
      <c r="O174" s="72" t="s">
        <v>18</v>
      </c>
      <c r="P174" s="72">
        <v>68.3</v>
      </c>
    </row>
    <row r="175" spans="1:16" x14ac:dyDescent="0.2">
      <c r="A175" s="72" t="s">
        <v>202</v>
      </c>
      <c r="B175" s="72">
        <v>20</v>
      </c>
      <c r="C175" s="72" t="s">
        <v>17</v>
      </c>
      <c r="D175" s="72">
        <v>5.7</v>
      </c>
      <c r="E175" s="72">
        <v>2.1</v>
      </c>
      <c r="F175" s="72">
        <v>2.4</v>
      </c>
      <c r="G175" s="72" t="s">
        <v>18</v>
      </c>
      <c r="H175" s="72">
        <v>85.8</v>
      </c>
      <c r="I175" s="72">
        <v>5.6</v>
      </c>
      <c r="J175" s="72" t="s">
        <v>19</v>
      </c>
      <c r="K175" s="72">
        <v>3</v>
      </c>
      <c r="L175" s="72" t="s">
        <v>20</v>
      </c>
      <c r="M175" s="72" t="s">
        <v>24</v>
      </c>
      <c r="N175" s="72">
        <v>4</v>
      </c>
      <c r="O175" s="72" t="s">
        <v>22</v>
      </c>
      <c r="P175" s="72">
        <v>83.8</v>
      </c>
    </row>
    <row r="176" spans="1:16" x14ac:dyDescent="0.2">
      <c r="A176" s="72" t="s">
        <v>203</v>
      </c>
      <c r="B176" s="72">
        <v>24</v>
      </c>
      <c r="C176" s="72" t="s">
        <v>27</v>
      </c>
      <c r="D176" s="72">
        <v>3.7</v>
      </c>
      <c r="E176" s="72">
        <v>3.6</v>
      </c>
      <c r="F176" s="72">
        <v>3.3</v>
      </c>
      <c r="G176" s="72" t="s">
        <v>22</v>
      </c>
      <c r="H176" s="72">
        <v>80.2</v>
      </c>
      <c r="I176" s="72">
        <v>7.7</v>
      </c>
      <c r="J176" s="72" t="s">
        <v>24</v>
      </c>
      <c r="K176" s="72">
        <v>5</v>
      </c>
      <c r="L176" s="72" t="s">
        <v>25</v>
      </c>
      <c r="M176" s="72" t="s">
        <v>28</v>
      </c>
      <c r="N176" s="72">
        <v>2</v>
      </c>
      <c r="O176" s="72" t="s">
        <v>18</v>
      </c>
      <c r="P176" s="72">
        <v>69.3</v>
      </c>
    </row>
    <row r="177" spans="1:16" x14ac:dyDescent="0.2">
      <c r="A177" s="72" t="s">
        <v>204</v>
      </c>
      <c r="B177" s="72">
        <v>22</v>
      </c>
      <c r="C177" s="72" t="s">
        <v>47</v>
      </c>
      <c r="D177" s="72">
        <v>3</v>
      </c>
      <c r="E177" s="72">
        <v>3.2</v>
      </c>
      <c r="F177" s="72">
        <v>0.3</v>
      </c>
      <c r="G177" s="72" t="s">
        <v>18</v>
      </c>
      <c r="H177" s="72">
        <v>100</v>
      </c>
      <c r="I177" s="72">
        <v>5</v>
      </c>
      <c r="J177" s="72" t="s">
        <v>24</v>
      </c>
      <c r="K177" s="72">
        <v>3</v>
      </c>
      <c r="L177" s="72" t="s">
        <v>20</v>
      </c>
      <c r="M177" s="72" t="s">
        <v>24</v>
      </c>
      <c r="N177" s="72">
        <v>7</v>
      </c>
      <c r="O177" s="72" t="s">
        <v>18</v>
      </c>
      <c r="P177" s="72">
        <v>65.3</v>
      </c>
    </row>
    <row r="178" spans="1:16" x14ac:dyDescent="0.2">
      <c r="A178" s="72" t="s">
        <v>205</v>
      </c>
      <c r="B178" s="72">
        <v>19</v>
      </c>
      <c r="C178" s="72" t="s">
        <v>27</v>
      </c>
      <c r="D178" s="72">
        <v>2.6</v>
      </c>
      <c r="E178" s="72">
        <v>3.1</v>
      </c>
      <c r="F178" s="72">
        <v>0.3</v>
      </c>
      <c r="G178" s="72" t="s">
        <v>18</v>
      </c>
      <c r="H178" s="72">
        <v>84.6</v>
      </c>
      <c r="I178" s="72">
        <v>7.1</v>
      </c>
      <c r="J178" s="72" t="s">
        <v>24</v>
      </c>
      <c r="K178" s="72">
        <v>6</v>
      </c>
      <c r="L178" s="72" t="s">
        <v>25</v>
      </c>
      <c r="M178" s="72" t="s">
        <v>21</v>
      </c>
      <c r="N178" s="72">
        <v>5</v>
      </c>
      <c r="O178" s="72" t="s">
        <v>22</v>
      </c>
      <c r="P178" s="72">
        <v>77.5</v>
      </c>
    </row>
    <row r="179" spans="1:16" x14ac:dyDescent="0.2">
      <c r="A179" s="72" t="s">
        <v>206</v>
      </c>
      <c r="B179" s="72">
        <v>19</v>
      </c>
      <c r="C179" s="72" t="s">
        <v>27</v>
      </c>
      <c r="D179" s="72">
        <v>3</v>
      </c>
      <c r="E179" s="72">
        <v>2.6</v>
      </c>
      <c r="F179" s="72">
        <v>1.6</v>
      </c>
      <c r="G179" s="72" t="s">
        <v>18</v>
      </c>
      <c r="H179" s="72">
        <v>71</v>
      </c>
      <c r="I179" s="72">
        <v>5.5</v>
      </c>
      <c r="J179" s="72" t="s">
        <v>19</v>
      </c>
      <c r="K179" s="72">
        <v>0</v>
      </c>
      <c r="L179" s="72" t="s">
        <v>20</v>
      </c>
      <c r="M179" s="72" t="s">
        <v>21</v>
      </c>
      <c r="N179" s="72">
        <v>7</v>
      </c>
      <c r="O179" s="72" t="s">
        <v>22</v>
      </c>
      <c r="P179" s="72">
        <v>55</v>
      </c>
    </row>
    <row r="180" spans="1:16" x14ac:dyDescent="0.2">
      <c r="A180" s="72" t="s">
        <v>207</v>
      </c>
      <c r="B180" s="72">
        <v>17</v>
      </c>
      <c r="C180" s="72" t="s">
        <v>47</v>
      </c>
      <c r="D180" s="72">
        <v>2.9</v>
      </c>
      <c r="E180" s="72">
        <v>2.5</v>
      </c>
      <c r="F180" s="72">
        <v>2.4</v>
      </c>
      <c r="G180" s="72" t="s">
        <v>22</v>
      </c>
      <c r="H180" s="72">
        <v>83.7</v>
      </c>
      <c r="I180" s="72">
        <v>6.3</v>
      </c>
      <c r="J180" s="72" t="s">
        <v>28</v>
      </c>
      <c r="K180" s="72">
        <v>5</v>
      </c>
      <c r="L180" s="72" t="s">
        <v>38</v>
      </c>
      <c r="M180" s="72" t="s">
        <v>24</v>
      </c>
      <c r="N180" s="72">
        <v>9</v>
      </c>
      <c r="O180" s="72" t="s">
        <v>18</v>
      </c>
      <c r="P180" s="72">
        <v>65.2</v>
      </c>
    </row>
    <row r="181" spans="1:16" x14ac:dyDescent="0.2">
      <c r="A181" s="72" t="s">
        <v>208</v>
      </c>
      <c r="B181" s="72">
        <v>19</v>
      </c>
      <c r="C181" s="72" t="s">
        <v>17</v>
      </c>
      <c r="D181" s="72">
        <v>3.8</v>
      </c>
      <c r="E181" s="72">
        <v>1.7</v>
      </c>
      <c r="F181" s="72">
        <v>3.8</v>
      </c>
      <c r="G181" s="72" t="s">
        <v>18</v>
      </c>
      <c r="H181" s="72">
        <v>90.2</v>
      </c>
      <c r="I181" s="72">
        <v>5.3</v>
      </c>
      <c r="J181" s="72" t="s">
        <v>24</v>
      </c>
      <c r="K181" s="72">
        <v>2</v>
      </c>
      <c r="L181" s="72" t="s">
        <v>25</v>
      </c>
      <c r="M181" s="72" t="s">
        <v>21</v>
      </c>
      <c r="N181" s="72">
        <v>4</v>
      </c>
      <c r="O181" s="72" t="s">
        <v>18</v>
      </c>
      <c r="P181" s="72">
        <v>58.1</v>
      </c>
    </row>
    <row r="182" spans="1:16" x14ac:dyDescent="0.2">
      <c r="A182" s="72" t="s">
        <v>209</v>
      </c>
      <c r="B182" s="72">
        <v>21</v>
      </c>
      <c r="C182" s="72" t="s">
        <v>17</v>
      </c>
      <c r="D182" s="72">
        <v>3.7</v>
      </c>
      <c r="E182" s="72">
        <v>3.3</v>
      </c>
      <c r="F182" s="72">
        <v>2.6</v>
      </c>
      <c r="G182" s="72" t="s">
        <v>22</v>
      </c>
      <c r="H182" s="72">
        <v>100</v>
      </c>
      <c r="I182" s="72">
        <v>7.5</v>
      </c>
      <c r="J182" s="72" t="s">
        <v>19</v>
      </c>
      <c r="K182" s="72">
        <v>5</v>
      </c>
      <c r="L182" s="72" t="s">
        <v>38</v>
      </c>
      <c r="M182" s="72" t="s">
        <v>24</v>
      </c>
      <c r="N182" s="72">
        <v>5</v>
      </c>
      <c r="O182" s="72" t="s">
        <v>18</v>
      </c>
      <c r="P182" s="72">
        <v>69.2</v>
      </c>
    </row>
    <row r="183" spans="1:16" x14ac:dyDescent="0.2">
      <c r="A183" s="72" t="s">
        <v>210</v>
      </c>
      <c r="B183" s="72">
        <v>23</v>
      </c>
      <c r="C183" s="72" t="s">
        <v>27</v>
      </c>
      <c r="D183" s="72">
        <v>3.5</v>
      </c>
      <c r="E183" s="72">
        <v>3</v>
      </c>
      <c r="F183" s="72">
        <v>1.5</v>
      </c>
      <c r="G183" s="72" t="s">
        <v>22</v>
      </c>
      <c r="H183" s="72">
        <v>79.099999999999994</v>
      </c>
      <c r="I183" s="72">
        <v>5.5</v>
      </c>
      <c r="J183" s="72" t="s">
        <v>24</v>
      </c>
      <c r="K183" s="72">
        <v>0</v>
      </c>
      <c r="L183" s="72" t="s">
        <v>34</v>
      </c>
      <c r="M183" s="72" t="s">
        <v>21</v>
      </c>
      <c r="N183" s="72">
        <v>9</v>
      </c>
      <c r="O183" s="72" t="s">
        <v>18</v>
      </c>
      <c r="P183" s="72">
        <v>67.400000000000006</v>
      </c>
    </row>
    <row r="184" spans="1:16" x14ac:dyDescent="0.2">
      <c r="A184" s="72" t="s">
        <v>211</v>
      </c>
      <c r="B184" s="72">
        <v>22</v>
      </c>
      <c r="C184" s="72" t="s">
        <v>27</v>
      </c>
      <c r="D184" s="72">
        <v>4.2</v>
      </c>
      <c r="E184" s="72">
        <v>3.1</v>
      </c>
      <c r="F184" s="72">
        <v>0.7</v>
      </c>
      <c r="G184" s="72" t="s">
        <v>18</v>
      </c>
      <c r="H184" s="72">
        <v>69.2</v>
      </c>
      <c r="I184" s="72">
        <v>7.2</v>
      </c>
      <c r="J184" s="72" t="s">
        <v>24</v>
      </c>
      <c r="K184" s="72">
        <v>1</v>
      </c>
      <c r="L184" s="72" t="s">
        <v>20</v>
      </c>
      <c r="M184" s="72" t="s">
        <v>28</v>
      </c>
      <c r="N184" s="72">
        <v>10</v>
      </c>
      <c r="O184" s="72" t="s">
        <v>18</v>
      </c>
      <c r="P184" s="72">
        <v>79.900000000000006</v>
      </c>
    </row>
    <row r="185" spans="1:16" x14ac:dyDescent="0.2">
      <c r="A185" s="72" t="s">
        <v>212</v>
      </c>
      <c r="B185" s="72">
        <v>19</v>
      </c>
      <c r="C185" s="72" t="s">
        <v>17</v>
      </c>
      <c r="D185" s="72">
        <v>5.3</v>
      </c>
      <c r="E185" s="72">
        <v>1.9</v>
      </c>
      <c r="F185" s="72">
        <v>3.2</v>
      </c>
      <c r="G185" s="72" t="s">
        <v>18</v>
      </c>
      <c r="H185" s="72">
        <v>93.2</v>
      </c>
      <c r="I185" s="72">
        <v>6.1</v>
      </c>
      <c r="J185" s="72" t="s">
        <v>19</v>
      </c>
      <c r="K185" s="72">
        <v>1</v>
      </c>
      <c r="L185" s="72" t="s">
        <v>25</v>
      </c>
      <c r="M185" s="72" t="s">
        <v>21</v>
      </c>
      <c r="N185" s="72">
        <v>4</v>
      </c>
      <c r="O185" s="72" t="s">
        <v>22</v>
      </c>
      <c r="P185" s="72">
        <v>85.7</v>
      </c>
    </row>
    <row r="186" spans="1:16" x14ac:dyDescent="0.2">
      <c r="A186" s="72" t="s">
        <v>213</v>
      </c>
      <c r="B186" s="72">
        <v>17</v>
      </c>
      <c r="C186" s="72" t="s">
        <v>17</v>
      </c>
      <c r="D186" s="72">
        <v>4.9000000000000004</v>
      </c>
      <c r="E186" s="72">
        <v>0</v>
      </c>
      <c r="F186" s="72">
        <v>0.7</v>
      </c>
      <c r="G186" s="72" t="s">
        <v>18</v>
      </c>
      <c r="H186" s="72">
        <v>71.2</v>
      </c>
      <c r="I186" s="72">
        <v>6.4</v>
      </c>
      <c r="J186" s="72" t="s">
        <v>19</v>
      </c>
      <c r="K186" s="72">
        <v>5</v>
      </c>
      <c r="L186" s="72" t="s">
        <v>20</v>
      </c>
      <c r="M186" s="72" t="s">
        <v>28</v>
      </c>
      <c r="N186" s="72">
        <v>5</v>
      </c>
      <c r="O186" s="72" t="s">
        <v>18</v>
      </c>
      <c r="P186" s="72">
        <v>96.2</v>
      </c>
    </row>
    <row r="187" spans="1:16" x14ac:dyDescent="0.2">
      <c r="A187" s="72" t="s">
        <v>214</v>
      </c>
      <c r="B187" s="72">
        <v>21</v>
      </c>
      <c r="C187" s="72" t="s">
        <v>17</v>
      </c>
      <c r="D187" s="72">
        <v>1.3</v>
      </c>
      <c r="E187" s="72">
        <v>3.8</v>
      </c>
      <c r="F187" s="72">
        <v>3.6</v>
      </c>
      <c r="G187" s="72" t="s">
        <v>22</v>
      </c>
      <c r="H187" s="72">
        <v>80.599999999999994</v>
      </c>
      <c r="I187" s="72">
        <v>6.7</v>
      </c>
      <c r="J187" s="72" t="s">
        <v>19</v>
      </c>
      <c r="K187" s="72">
        <v>5</v>
      </c>
      <c r="L187" s="72" t="s">
        <v>34</v>
      </c>
      <c r="M187" s="72" t="s">
        <v>24</v>
      </c>
      <c r="N187" s="72">
        <v>5</v>
      </c>
      <c r="O187" s="72" t="s">
        <v>18</v>
      </c>
      <c r="P187" s="72">
        <v>40.4</v>
      </c>
    </row>
    <row r="188" spans="1:16" x14ac:dyDescent="0.2">
      <c r="A188" s="72" t="s">
        <v>215</v>
      </c>
      <c r="B188" s="72">
        <v>18</v>
      </c>
      <c r="C188" s="72" t="s">
        <v>17</v>
      </c>
      <c r="D188" s="72">
        <v>0</v>
      </c>
      <c r="E188" s="72">
        <v>1.9</v>
      </c>
      <c r="F188" s="72">
        <v>1.5</v>
      </c>
      <c r="G188" s="72" t="s">
        <v>18</v>
      </c>
      <c r="H188" s="72">
        <v>82.4</v>
      </c>
      <c r="I188" s="72">
        <v>5.6</v>
      </c>
      <c r="J188" s="72" t="s">
        <v>19</v>
      </c>
      <c r="K188" s="72">
        <v>3</v>
      </c>
      <c r="L188" s="72" t="s">
        <v>34</v>
      </c>
      <c r="M188" s="72" t="s">
        <v>21</v>
      </c>
      <c r="N188" s="72">
        <v>8</v>
      </c>
      <c r="O188" s="72" t="s">
        <v>18</v>
      </c>
      <c r="P188" s="72">
        <v>55.2</v>
      </c>
    </row>
    <row r="189" spans="1:16" x14ac:dyDescent="0.2">
      <c r="A189" s="72" t="s">
        <v>216</v>
      </c>
      <c r="B189" s="72">
        <v>23</v>
      </c>
      <c r="C189" s="72" t="s">
        <v>27</v>
      </c>
      <c r="D189" s="72">
        <v>4.9000000000000004</v>
      </c>
      <c r="E189" s="72">
        <v>1.5</v>
      </c>
      <c r="F189" s="72">
        <v>3.5</v>
      </c>
      <c r="G189" s="72" t="s">
        <v>18</v>
      </c>
      <c r="H189" s="72">
        <v>84.3</v>
      </c>
      <c r="I189" s="72">
        <v>6.8</v>
      </c>
      <c r="J189" s="72" t="s">
        <v>19</v>
      </c>
      <c r="K189" s="72">
        <v>0</v>
      </c>
      <c r="L189" s="72" t="s">
        <v>34</v>
      </c>
      <c r="M189" s="72" t="s">
        <v>21</v>
      </c>
      <c r="N189" s="72">
        <v>4</v>
      </c>
      <c r="O189" s="72" t="s">
        <v>18</v>
      </c>
      <c r="P189" s="72">
        <v>73.8</v>
      </c>
    </row>
    <row r="190" spans="1:16" x14ac:dyDescent="0.2">
      <c r="A190" s="72" t="s">
        <v>217</v>
      </c>
      <c r="B190" s="72">
        <v>23</v>
      </c>
      <c r="C190" s="72" t="s">
        <v>17</v>
      </c>
      <c r="D190" s="72">
        <v>1.4</v>
      </c>
      <c r="E190" s="72">
        <v>3.3</v>
      </c>
      <c r="F190" s="72">
        <v>2.5</v>
      </c>
      <c r="G190" s="72" t="s">
        <v>18</v>
      </c>
      <c r="H190" s="72">
        <v>91.9</v>
      </c>
      <c r="I190" s="72">
        <v>8.3000000000000007</v>
      </c>
      <c r="J190" s="72" t="s">
        <v>19</v>
      </c>
      <c r="K190" s="72">
        <v>3</v>
      </c>
      <c r="L190" s="72" t="s">
        <v>25</v>
      </c>
      <c r="M190" s="72" t="s">
        <v>28</v>
      </c>
      <c r="N190" s="72">
        <v>4</v>
      </c>
      <c r="O190" s="72" t="s">
        <v>22</v>
      </c>
      <c r="P190" s="72">
        <v>46.5</v>
      </c>
    </row>
    <row r="191" spans="1:16" x14ac:dyDescent="0.2">
      <c r="A191" s="72" t="s">
        <v>218</v>
      </c>
      <c r="B191" s="72">
        <v>22</v>
      </c>
      <c r="C191" s="72" t="s">
        <v>27</v>
      </c>
      <c r="D191" s="72">
        <v>3.2</v>
      </c>
      <c r="E191" s="72">
        <v>2</v>
      </c>
      <c r="F191" s="72">
        <v>1.6</v>
      </c>
      <c r="G191" s="72" t="s">
        <v>18</v>
      </c>
      <c r="H191" s="72">
        <v>78.2</v>
      </c>
      <c r="I191" s="72">
        <v>5.6</v>
      </c>
      <c r="J191" s="72" t="s">
        <v>19</v>
      </c>
      <c r="K191" s="72">
        <v>2</v>
      </c>
      <c r="L191" s="72" t="s">
        <v>25</v>
      </c>
      <c r="M191" s="72" t="s">
        <v>21</v>
      </c>
      <c r="N191" s="72">
        <v>7</v>
      </c>
      <c r="O191" s="72" t="s">
        <v>22</v>
      </c>
      <c r="P191" s="72">
        <v>60.5</v>
      </c>
    </row>
    <row r="192" spans="1:16" x14ac:dyDescent="0.2">
      <c r="A192" s="72" t="s">
        <v>219</v>
      </c>
      <c r="B192" s="72">
        <v>23</v>
      </c>
      <c r="C192" s="72" t="s">
        <v>27</v>
      </c>
      <c r="D192" s="72">
        <v>1.7</v>
      </c>
      <c r="E192" s="72">
        <v>3.8</v>
      </c>
      <c r="F192" s="72">
        <v>1.2</v>
      </c>
      <c r="G192" s="72" t="s">
        <v>18</v>
      </c>
      <c r="H192" s="72">
        <v>82.3</v>
      </c>
      <c r="I192" s="72">
        <v>7.9</v>
      </c>
      <c r="J192" s="72" t="s">
        <v>28</v>
      </c>
      <c r="K192" s="72">
        <v>6</v>
      </c>
      <c r="L192" s="72" t="s">
        <v>20</v>
      </c>
      <c r="M192" s="72" t="s">
        <v>24</v>
      </c>
      <c r="N192" s="72">
        <v>5</v>
      </c>
      <c r="O192" s="72" t="s">
        <v>18</v>
      </c>
      <c r="P192" s="72">
        <v>55.4</v>
      </c>
    </row>
    <row r="193" spans="1:16" x14ac:dyDescent="0.2">
      <c r="A193" s="72" t="s">
        <v>220</v>
      </c>
      <c r="B193" s="72">
        <v>19</v>
      </c>
      <c r="C193" s="72" t="s">
        <v>27</v>
      </c>
      <c r="D193" s="72">
        <v>0.8</v>
      </c>
      <c r="E193" s="72">
        <v>3.2</v>
      </c>
      <c r="F193" s="72">
        <v>1.4</v>
      </c>
      <c r="G193" s="72" t="s">
        <v>18</v>
      </c>
      <c r="H193" s="72">
        <v>84.9</v>
      </c>
      <c r="I193" s="72">
        <v>8.3000000000000007</v>
      </c>
      <c r="J193" s="72" t="s">
        <v>24</v>
      </c>
      <c r="K193" s="72">
        <v>1</v>
      </c>
      <c r="L193" s="72" t="s">
        <v>20</v>
      </c>
      <c r="M193" s="72" t="s">
        <v>21</v>
      </c>
      <c r="N193" s="72">
        <v>6</v>
      </c>
      <c r="O193" s="72" t="s">
        <v>18</v>
      </c>
      <c r="P193" s="72">
        <v>45.1</v>
      </c>
    </row>
    <row r="194" spans="1:16" x14ac:dyDescent="0.2">
      <c r="A194" s="72" t="s">
        <v>221</v>
      </c>
      <c r="B194" s="72">
        <v>17</v>
      </c>
      <c r="C194" s="72" t="s">
        <v>17</v>
      </c>
      <c r="D194" s="72">
        <v>4.3</v>
      </c>
      <c r="E194" s="72">
        <v>3.3</v>
      </c>
      <c r="F194" s="72">
        <v>2.2999999999999998</v>
      </c>
      <c r="G194" s="72" t="s">
        <v>18</v>
      </c>
      <c r="H194" s="72">
        <v>86.5</v>
      </c>
      <c r="I194" s="72">
        <v>5.5</v>
      </c>
      <c r="J194" s="72" t="s">
        <v>28</v>
      </c>
      <c r="K194" s="72">
        <v>4</v>
      </c>
      <c r="L194" s="72" t="s">
        <v>20</v>
      </c>
      <c r="M194" s="72" t="s">
        <v>24</v>
      </c>
      <c r="N194" s="72">
        <v>6</v>
      </c>
      <c r="O194" s="72" t="s">
        <v>18</v>
      </c>
      <c r="P194" s="72">
        <v>69.400000000000006</v>
      </c>
    </row>
    <row r="195" spans="1:16" x14ac:dyDescent="0.2">
      <c r="A195" s="72" t="s">
        <v>222</v>
      </c>
      <c r="B195" s="72">
        <v>23</v>
      </c>
      <c r="C195" s="72" t="s">
        <v>27</v>
      </c>
      <c r="D195" s="72">
        <v>4.5999999999999996</v>
      </c>
      <c r="E195" s="72">
        <v>0.9</v>
      </c>
      <c r="F195" s="72">
        <v>1.9</v>
      </c>
      <c r="G195" s="72" t="s">
        <v>18</v>
      </c>
      <c r="H195" s="72">
        <v>86</v>
      </c>
      <c r="I195" s="72">
        <v>4.8</v>
      </c>
      <c r="J195" s="72" t="s">
        <v>24</v>
      </c>
      <c r="K195" s="72">
        <v>4</v>
      </c>
      <c r="L195" s="72" t="s">
        <v>20</v>
      </c>
      <c r="M195" s="72" t="s">
        <v>24</v>
      </c>
      <c r="N195" s="72">
        <v>6</v>
      </c>
      <c r="O195" s="72" t="s">
        <v>18</v>
      </c>
      <c r="P195" s="72">
        <v>81.3</v>
      </c>
    </row>
    <row r="196" spans="1:16" x14ac:dyDescent="0.2">
      <c r="A196" s="72" t="s">
        <v>223</v>
      </c>
      <c r="B196" s="72">
        <v>23</v>
      </c>
      <c r="C196" s="72" t="s">
        <v>27</v>
      </c>
      <c r="D196" s="72">
        <v>2.6</v>
      </c>
      <c r="E196" s="72">
        <v>4</v>
      </c>
      <c r="F196" s="72">
        <v>1.1000000000000001</v>
      </c>
      <c r="G196" s="72" t="s">
        <v>18</v>
      </c>
      <c r="H196" s="72">
        <v>89.4</v>
      </c>
      <c r="I196" s="72">
        <v>6.9</v>
      </c>
      <c r="J196" s="72" t="s">
        <v>24</v>
      </c>
      <c r="K196" s="72">
        <v>0</v>
      </c>
      <c r="L196" s="72" t="s">
        <v>25</v>
      </c>
      <c r="M196" s="72" t="s">
        <v>24</v>
      </c>
      <c r="N196" s="72">
        <v>10</v>
      </c>
      <c r="O196" s="72" t="s">
        <v>18</v>
      </c>
      <c r="P196" s="72">
        <v>66.599999999999994</v>
      </c>
    </row>
    <row r="197" spans="1:16" x14ac:dyDescent="0.2">
      <c r="A197" s="72" t="s">
        <v>224</v>
      </c>
      <c r="B197" s="72">
        <v>18</v>
      </c>
      <c r="C197" s="72" t="s">
        <v>17</v>
      </c>
      <c r="D197" s="72">
        <v>0</v>
      </c>
      <c r="E197" s="72">
        <v>2.8</v>
      </c>
      <c r="F197" s="72">
        <v>1.6</v>
      </c>
      <c r="G197" s="72" t="s">
        <v>18</v>
      </c>
      <c r="H197" s="72">
        <v>93.4</v>
      </c>
      <c r="I197" s="72">
        <v>5.8</v>
      </c>
      <c r="J197" s="72" t="s">
        <v>19</v>
      </c>
      <c r="K197" s="72">
        <v>0</v>
      </c>
      <c r="L197" s="72" t="s">
        <v>34</v>
      </c>
      <c r="M197" s="72" t="s">
        <v>24</v>
      </c>
      <c r="N197" s="72">
        <v>5</v>
      </c>
      <c r="O197" s="72" t="s">
        <v>18</v>
      </c>
      <c r="P197" s="72">
        <v>26.7</v>
      </c>
    </row>
    <row r="198" spans="1:16" x14ac:dyDescent="0.2">
      <c r="A198" s="72" t="s">
        <v>225</v>
      </c>
      <c r="B198" s="72">
        <v>18</v>
      </c>
      <c r="C198" s="72" t="s">
        <v>27</v>
      </c>
      <c r="D198" s="72">
        <v>2.7</v>
      </c>
      <c r="E198" s="72">
        <v>2.1</v>
      </c>
      <c r="F198" s="72">
        <v>1.9</v>
      </c>
      <c r="G198" s="72" t="s">
        <v>18</v>
      </c>
      <c r="H198" s="72">
        <v>88.9</v>
      </c>
      <c r="I198" s="72">
        <v>8.6999999999999993</v>
      </c>
      <c r="J198" s="72" t="s">
        <v>24</v>
      </c>
      <c r="K198" s="72">
        <v>4</v>
      </c>
      <c r="L198" s="72" t="s">
        <v>25</v>
      </c>
      <c r="M198" s="72" t="s">
        <v>28</v>
      </c>
      <c r="N198" s="72">
        <v>5</v>
      </c>
      <c r="O198" s="72" t="s">
        <v>18</v>
      </c>
      <c r="P198" s="72">
        <v>64.5</v>
      </c>
    </row>
    <row r="199" spans="1:16" x14ac:dyDescent="0.2">
      <c r="A199" s="72" t="s">
        <v>226</v>
      </c>
      <c r="B199" s="72">
        <v>20</v>
      </c>
      <c r="C199" s="72" t="s">
        <v>17</v>
      </c>
      <c r="D199" s="72">
        <v>4.0999999999999996</v>
      </c>
      <c r="E199" s="72">
        <v>2.7</v>
      </c>
      <c r="F199" s="72">
        <v>0</v>
      </c>
      <c r="G199" s="72" t="s">
        <v>18</v>
      </c>
      <c r="H199" s="72">
        <v>89.5</v>
      </c>
      <c r="I199" s="72">
        <v>6.5</v>
      </c>
      <c r="J199" s="72" t="s">
        <v>19</v>
      </c>
      <c r="K199" s="72">
        <v>0</v>
      </c>
      <c r="L199" s="72" t="s">
        <v>20</v>
      </c>
      <c r="M199" s="72" t="s">
        <v>21</v>
      </c>
      <c r="N199" s="72">
        <v>9</v>
      </c>
      <c r="O199" s="72" t="s">
        <v>22</v>
      </c>
      <c r="P199" s="72">
        <v>87.1</v>
      </c>
    </row>
    <row r="200" spans="1:16" x14ac:dyDescent="0.2">
      <c r="A200" s="72" t="s">
        <v>227</v>
      </c>
      <c r="B200" s="72">
        <v>21</v>
      </c>
      <c r="C200" s="72" t="s">
        <v>27</v>
      </c>
      <c r="D200" s="72">
        <v>1.3</v>
      </c>
      <c r="E200" s="72">
        <v>0.4</v>
      </c>
      <c r="F200" s="72">
        <v>2.2999999999999998</v>
      </c>
      <c r="G200" s="72" t="s">
        <v>22</v>
      </c>
      <c r="H200" s="72">
        <v>69.2</v>
      </c>
      <c r="I200" s="72">
        <v>5.5</v>
      </c>
      <c r="J200" s="72" t="s">
        <v>24</v>
      </c>
      <c r="K200" s="72">
        <v>1</v>
      </c>
      <c r="L200" s="72" t="s">
        <v>25</v>
      </c>
      <c r="M200" s="72" t="s">
        <v>24</v>
      </c>
      <c r="N200" s="72">
        <v>8</v>
      </c>
      <c r="O200" s="72" t="s">
        <v>22</v>
      </c>
      <c r="P200" s="72">
        <v>42.2</v>
      </c>
    </row>
    <row r="201" spans="1:16" x14ac:dyDescent="0.2">
      <c r="A201" s="72" t="s">
        <v>228</v>
      </c>
      <c r="B201" s="72">
        <v>19</v>
      </c>
      <c r="C201" s="72" t="s">
        <v>17</v>
      </c>
      <c r="D201" s="72">
        <v>3.8</v>
      </c>
      <c r="E201" s="72">
        <v>3</v>
      </c>
      <c r="F201" s="72">
        <v>0.7</v>
      </c>
      <c r="G201" s="72" t="s">
        <v>18</v>
      </c>
      <c r="H201" s="72">
        <v>85.5</v>
      </c>
      <c r="I201" s="72">
        <v>5.0999999999999996</v>
      </c>
      <c r="J201" s="72" t="s">
        <v>19</v>
      </c>
      <c r="K201" s="72">
        <v>2</v>
      </c>
      <c r="L201" s="72" t="s">
        <v>34</v>
      </c>
      <c r="M201" s="72" t="s">
        <v>24</v>
      </c>
      <c r="N201" s="72">
        <v>4</v>
      </c>
      <c r="O201" s="72" t="s">
        <v>18</v>
      </c>
      <c r="P201" s="72">
        <v>61.6</v>
      </c>
    </row>
    <row r="202" spans="1:16" x14ac:dyDescent="0.2">
      <c r="A202" s="72" t="s">
        <v>229</v>
      </c>
      <c r="B202" s="72">
        <v>23</v>
      </c>
      <c r="C202" s="72" t="s">
        <v>17</v>
      </c>
      <c r="D202" s="72">
        <v>3.5</v>
      </c>
      <c r="E202" s="72">
        <v>1.3</v>
      </c>
      <c r="F202" s="72">
        <v>0.5</v>
      </c>
      <c r="G202" s="72" t="s">
        <v>18</v>
      </c>
      <c r="H202" s="72">
        <v>89.8</v>
      </c>
      <c r="I202" s="72">
        <v>7.8</v>
      </c>
      <c r="J202" s="72" t="s">
        <v>19</v>
      </c>
      <c r="K202" s="72">
        <v>2</v>
      </c>
      <c r="L202" s="72" t="s">
        <v>34</v>
      </c>
      <c r="M202" s="72" t="s">
        <v>24</v>
      </c>
      <c r="N202" s="72">
        <v>7</v>
      </c>
      <c r="O202" s="72" t="s">
        <v>18</v>
      </c>
      <c r="P202" s="72">
        <v>81.900000000000006</v>
      </c>
    </row>
    <row r="203" spans="1:16" x14ac:dyDescent="0.2">
      <c r="A203" s="72" t="s">
        <v>230</v>
      </c>
      <c r="B203" s="72">
        <v>24</v>
      </c>
      <c r="C203" s="72" t="s">
        <v>27</v>
      </c>
      <c r="D203" s="72">
        <v>4.4000000000000004</v>
      </c>
      <c r="E203" s="72">
        <v>0.9</v>
      </c>
      <c r="F203" s="72">
        <v>0</v>
      </c>
      <c r="G203" s="72" t="s">
        <v>18</v>
      </c>
      <c r="H203" s="72">
        <v>92.3</v>
      </c>
      <c r="I203" s="72">
        <v>5.8</v>
      </c>
      <c r="J203" s="72" t="s">
        <v>19</v>
      </c>
      <c r="K203" s="72">
        <v>3</v>
      </c>
      <c r="L203" s="72" t="s">
        <v>25</v>
      </c>
      <c r="M203" s="72" t="s">
        <v>24</v>
      </c>
      <c r="N203" s="72">
        <v>8</v>
      </c>
      <c r="O203" s="72" t="s">
        <v>18</v>
      </c>
      <c r="P203" s="72">
        <v>96.5</v>
      </c>
    </row>
    <row r="204" spans="1:16" x14ac:dyDescent="0.2">
      <c r="A204" s="72" t="s">
        <v>231</v>
      </c>
      <c r="B204" s="72">
        <v>23</v>
      </c>
      <c r="C204" s="72" t="s">
        <v>27</v>
      </c>
      <c r="D204" s="72">
        <v>3.7</v>
      </c>
      <c r="E204" s="72">
        <v>0.7</v>
      </c>
      <c r="F204" s="72">
        <v>0</v>
      </c>
      <c r="G204" s="72" t="s">
        <v>18</v>
      </c>
      <c r="H204" s="72">
        <v>78.099999999999994</v>
      </c>
      <c r="I204" s="72">
        <v>6.6</v>
      </c>
      <c r="J204" s="72" t="s">
        <v>19</v>
      </c>
      <c r="K204" s="72">
        <v>1</v>
      </c>
      <c r="L204" s="72" t="s">
        <v>38</v>
      </c>
      <c r="M204" s="72" t="s">
        <v>21</v>
      </c>
      <c r="N204" s="72">
        <v>9</v>
      </c>
      <c r="O204" s="72" t="s">
        <v>18</v>
      </c>
      <c r="P204" s="72">
        <v>85.1</v>
      </c>
    </row>
    <row r="205" spans="1:16" x14ac:dyDescent="0.2">
      <c r="A205" s="72" t="s">
        <v>232</v>
      </c>
      <c r="B205" s="72">
        <v>17</v>
      </c>
      <c r="C205" s="72" t="s">
        <v>27</v>
      </c>
      <c r="D205" s="72">
        <v>2</v>
      </c>
      <c r="E205" s="72">
        <v>3.8</v>
      </c>
      <c r="F205" s="72">
        <v>0.3</v>
      </c>
      <c r="G205" s="72" t="s">
        <v>18</v>
      </c>
      <c r="H205" s="72">
        <v>78.400000000000006</v>
      </c>
      <c r="I205" s="72">
        <v>7.6</v>
      </c>
      <c r="J205" s="72" t="s">
        <v>19</v>
      </c>
      <c r="K205" s="72">
        <v>6</v>
      </c>
      <c r="L205" s="72" t="s">
        <v>20</v>
      </c>
      <c r="M205" s="72" t="s">
        <v>28</v>
      </c>
      <c r="N205" s="72">
        <v>5</v>
      </c>
      <c r="O205" s="72" t="s">
        <v>18</v>
      </c>
      <c r="P205" s="72">
        <v>58.5</v>
      </c>
    </row>
    <row r="206" spans="1:16" x14ac:dyDescent="0.2">
      <c r="A206" s="72" t="s">
        <v>233</v>
      </c>
      <c r="B206" s="72">
        <v>20</v>
      </c>
      <c r="C206" s="72" t="s">
        <v>27</v>
      </c>
      <c r="D206" s="72">
        <v>5.3</v>
      </c>
      <c r="E206" s="72">
        <v>1.7</v>
      </c>
      <c r="F206" s="72">
        <v>1</v>
      </c>
      <c r="G206" s="72" t="s">
        <v>18</v>
      </c>
      <c r="H206" s="72">
        <v>79.3</v>
      </c>
      <c r="I206" s="72">
        <v>5.9</v>
      </c>
      <c r="J206" s="72" t="s">
        <v>19</v>
      </c>
      <c r="K206" s="72">
        <v>0</v>
      </c>
      <c r="L206" s="72" t="s">
        <v>34</v>
      </c>
      <c r="M206" s="72" t="s">
        <v>24</v>
      </c>
      <c r="N206" s="72">
        <v>3</v>
      </c>
      <c r="O206" s="72" t="s">
        <v>22</v>
      </c>
      <c r="P206" s="72">
        <v>78.400000000000006</v>
      </c>
    </row>
    <row r="207" spans="1:16" x14ac:dyDescent="0.2">
      <c r="A207" s="72" t="s">
        <v>234</v>
      </c>
      <c r="B207" s="72">
        <v>21</v>
      </c>
      <c r="C207" s="72" t="s">
        <v>47</v>
      </c>
      <c r="D207" s="72">
        <v>3.3</v>
      </c>
      <c r="E207" s="72">
        <v>4.3</v>
      </c>
      <c r="F207" s="72">
        <v>3.9</v>
      </c>
      <c r="G207" s="72" t="s">
        <v>18</v>
      </c>
      <c r="H207" s="72">
        <v>90.4</v>
      </c>
      <c r="I207" s="72">
        <v>6.4</v>
      </c>
      <c r="J207" s="72" t="s">
        <v>19</v>
      </c>
      <c r="K207" s="72">
        <v>0</v>
      </c>
      <c r="L207" s="72" t="s">
        <v>25</v>
      </c>
      <c r="M207" s="72" t="s">
        <v>24</v>
      </c>
      <c r="N207" s="72">
        <v>4</v>
      </c>
      <c r="O207" s="72" t="s">
        <v>18</v>
      </c>
      <c r="P207" s="72">
        <v>56.4</v>
      </c>
    </row>
    <row r="208" spans="1:16" x14ac:dyDescent="0.2">
      <c r="A208" s="72" t="s">
        <v>235</v>
      </c>
      <c r="B208" s="72">
        <v>24</v>
      </c>
      <c r="C208" s="72" t="s">
        <v>27</v>
      </c>
      <c r="D208" s="72">
        <v>3.5</v>
      </c>
      <c r="E208" s="72">
        <v>1.9</v>
      </c>
      <c r="F208" s="72">
        <v>1.2</v>
      </c>
      <c r="G208" s="72" t="s">
        <v>18</v>
      </c>
      <c r="H208" s="72">
        <v>95.3</v>
      </c>
      <c r="I208" s="72">
        <v>6.5</v>
      </c>
      <c r="J208" s="72" t="s">
        <v>28</v>
      </c>
      <c r="K208" s="72">
        <v>6</v>
      </c>
      <c r="L208" s="72" t="s">
        <v>34</v>
      </c>
      <c r="M208" s="72" t="s">
        <v>21</v>
      </c>
      <c r="N208" s="72">
        <v>10</v>
      </c>
      <c r="O208" s="72" t="s">
        <v>22</v>
      </c>
      <c r="P208" s="72">
        <v>92.6</v>
      </c>
    </row>
    <row r="209" spans="1:16" x14ac:dyDescent="0.2">
      <c r="A209" s="72" t="s">
        <v>236</v>
      </c>
      <c r="B209" s="72">
        <v>20</v>
      </c>
      <c r="C209" s="72" t="s">
        <v>17</v>
      </c>
      <c r="D209" s="72">
        <v>2.1</v>
      </c>
      <c r="E209" s="72">
        <v>0.5</v>
      </c>
      <c r="F209" s="72">
        <v>2</v>
      </c>
      <c r="G209" s="72" t="s">
        <v>18</v>
      </c>
      <c r="H209" s="72">
        <v>80.900000000000006</v>
      </c>
      <c r="I209" s="72">
        <v>7.3</v>
      </c>
      <c r="J209" s="72" t="s">
        <v>28</v>
      </c>
      <c r="K209" s="72">
        <v>3</v>
      </c>
      <c r="L209" s="72" t="s">
        <v>34</v>
      </c>
      <c r="M209" s="72" t="s">
        <v>24</v>
      </c>
      <c r="N209" s="72">
        <v>6</v>
      </c>
      <c r="O209" s="72" t="s">
        <v>22</v>
      </c>
      <c r="P209" s="72">
        <v>62.3</v>
      </c>
    </row>
    <row r="210" spans="1:16" x14ac:dyDescent="0.2">
      <c r="A210" s="72" t="s">
        <v>237</v>
      </c>
      <c r="B210" s="72">
        <v>22</v>
      </c>
      <c r="C210" s="72" t="s">
        <v>27</v>
      </c>
      <c r="D210" s="72">
        <v>2.8</v>
      </c>
      <c r="E210" s="72">
        <v>1.2</v>
      </c>
      <c r="F210" s="72">
        <v>2.2000000000000002</v>
      </c>
      <c r="G210" s="72" t="s">
        <v>22</v>
      </c>
      <c r="H210" s="72">
        <v>94.1</v>
      </c>
      <c r="I210" s="72">
        <v>7.2</v>
      </c>
      <c r="J210" s="72" t="s">
        <v>19</v>
      </c>
      <c r="K210" s="72">
        <v>3</v>
      </c>
      <c r="L210" s="72" t="s">
        <v>25</v>
      </c>
      <c r="M210" s="72" t="s">
        <v>21</v>
      </c>
      <c r="N210" s="72">
        <v>10</v>
      </c>
      <c r="O210" s="72" t="s">
        <v>18</v>
      </c>
      <c r="P210" s="72">
        <v>75.8</v>
      </c>
    </row>
    <row r="211" spans="1:16" x14ac:dyDescent="0.2">
      <c r="A211" s="72" t="s">
        <v>238</v>
      </c>
      <c r="B211" s="72">
        <v>21</v>
      </c>
      <c r="C211" s="72" t="s">
        <v>17</v>
      </c>
      <c r="D211" s="72">
        <v>2.2000000000000002</v>
      </c>
      <c r="E211" s="72">
        <v>4</v>
      </c>
      <c r="F211" s="72">
        <v>1.9</v>
      </c>
      <c r="G211" s="72" t="s">
        <v>18</v>
      </c>
      <c r="H211" s="72">
        <v>86.2</v>
      </c>
      <c r="I211" s="72">
        <v>6.2</v>
      </c>
      <c r="J211" s="72" t="s">
        <v>28</v>
      </c>
      <c r="K211" s="72">
        <v>0</v>
      </c>
      <c r="L211" s="72" t="s">
        <v>25</v>
      </c>
      <c r="M211" s="72" t="s">
        <v>21</v>
      </c>
      <c r="N211" s="72">
        <v>5</v>
      </c>
      <c r="O211" s="72" t="s">
        <v>22</v>
      </c>
      <c r="P211" s="72">
        <v>47.1</v>
      </c>
    </row>
    <row r="212" spans="1:16" x14ac:dyDescent="0.2">
      <c r="A212" s="72" t="s">
        <v>239</v>
      </c>
      <c r="B212" s="72">
        <v>23</v>
      </c>
      <c r="C212" s="72" t="s">
        <v>17</v>
      </c>
      <c r="D212" s="72">
        <v>3.2</v>
      </c>
      <c r="E212" s="72">
        <v>2.2999999999999998</v>
      </c>
      <c r="F212" s="72">
        <v>1.7</v>
      </c>
      <c r="G212" s="72" t="s">
        <v>22</v>
      </c>
      <c r="H212" s="72">
        <v>83.8</v>
      </c>
      <c r="I212" s="72">
        <v>6.6</v>
      </c>
      <c r="J212" s="72" t="s">
        <v>28</v>
      </c>
      <c r="K212" s="72">
        <v>0</v>
      </c>
      <c r="L212" s="72" t="s">
        <v>20</v>
      </c>
      <c r="M212" s="72" t="s">
        <v>24</v>
      </c>
      <c r="N212" s="72">
        <v>9</v>
      </c>
      <c r="O212" s="72" t="s">
        <v>18</v>
      </c>
      <c r="P212" s="72">
        <v>66.3</v>
      </c>
    </row>
    <row r="213" spans="1:16" x14ac:dyDescent="0.2">
      <c r="A213" s="72" t="s">
        <v>240</v>
      </c>
      <c r="B213" s="72">
        <v>23</v>
      </c>
      <c r="C213" s="72" t="s">
        <v>17</v>
      </c>
      <c r="D213" s="72">
        <v>6.1</v>
      </c>
      <c r="E213" s="72">
        <v>1.8</v>
      </c>
      <c r="F213" s="72">
        <v>0.5</v>
      </c>
      <c r="G213" s="72" t="s">
        <v>18</v>
      </c>
      <c r="H213" s="72">
        <v>82.9</v>
      </c>
      <c r="I213" s="72">
        <v>6.1</v>
      </c>
      <c r="J213" s="72" t="s">
        <v>24</v>
      </c>
      <c r="K213" s="72">
        <v>6</v>
      </c>
      <c r="L213" s="72" t="s">
        <v>34</v>
      </c>
      <c r="M213" s="72" t="s">
        <v>24</v>
      </c>
      <c r="N213" s="72">
        <v>3</v>
      </c>
      <c r="O213" s="72" t="s">
        <v>22</v>
      </c>
      <c r="P213" s="72">
        <v>98.3</v>
      </c>
    </row>
    <row r="214" spans="1:16" x14ac:dyDescent="0.2">
      <c r="A214" s="72" t="s">
        <v>241</v>
      </c>
      <c r="B214" s="72">
        <v>21</v>
      </c>
      <c r="C214" s="72" t="s">
        <v>27</v>
      </c>
      <c r="D214" s="72">
        <v>1.4</v>
      </c>
      <c r="E214" s="72">
        <v>2.7</v>
      </c>
      <c r="F214" s="72">
        <v>3.4</v>
      </c>
      <c r="G214" s="72" t="s">
        <v>18</v>
      </c>
      <c r="H214" s="72">
        <v>92.5</v>
      </c>
      <c r="I214" s="72">
        <v>4.7</v>
      </c>
      <c r="J214" s="72" t="s">
        <v>28</v>
      </c>
      <c r="K214" s="72">
        <v>1</v>
      </c>
      <c r="L214" s="72" t="s">
        <v>34</v>
      </c>
      <c r="M214" s="72" t="s">
        <v>21</v>
      </c>
      <c r="N214" s="72">
        <v>2</v>
      </c>
      <c r="O214" s="72" t="s">
        <v>22</v>
      </c>
      <c r="P214" s="72">
        <v>29.7</v>
      </c>
    </row>
    <row r="215" spans="1:16" x14ac:dyDescent="0.2">
      <c r="A215" s="72" t="s">
        <v>242</v>
      </c>
      <c r="B215" s="72">
        <v>23</v>
      </c>
      <c r="C215" s="72" t="s">
        <v>27</v>
      </c>
      <c r="D215" s="72">
        <v>1.1000000000000001</v>
      </c>
      <c r="E215" s="72">
        <v>3.1</v>
      </c>
      <c r="F215" s="72">
        <v>3.8</v>
      </c>
      <c r="G215" s="72" t="s">
        <v>18</v>
      </c>
      <c r="H215" s="72">
        <v>88.3</v>
      </c>
      <c r="I215" s="72">
        <v>6.8</v>
      </c>
      <c r="J215" s="72" t="s">
        <v>24</v>
      </c>
      <c r="K215" s="72">
        <v>6</v>
      </c>
      <c r="L215" s="72" t="s">
        <v>34</v>
      </c>
      <c r="M215" s="72" t="s">
        <v>28</v>
      </c>
      <c r="N215" s="72">
        <v>6</v>
      </c>
      <c r="O215" s="72" t="s">
        <v>18</v>
      </c>
      <c r="P215" s="72">
        <v>45.5</v>
      </c>
    </row>
    <row r="216" spans="1:16" x14ac:dyDescent="0.2">
      <c r="A216" s="72" t="s">
        <v>243</v>
      </c>
      <c r="B216" s="72">
        <v>19</v>
      </c>
      <c r="C216" s="72" t="s">
        <v>27</v>
      </c>
      <c r="D216" s="72">
        <v>5.7</v>
      </c>
      <c r="E216" s="72">
        <v>3.8</v>
      </c>
      <c r="F216" s="72">
        <v>0</v>
      </c>
      <c r="G216" s="72" t="s">
        <v>18</v>
      </c>
      <c r="H216" s="72">
        <v>100</v>
      </c>
      <c r="I216" s="72">
        <v>8.8000000000000007</v>
      </c>
      <c r="J216" s="72" t="s">
        <v>19</v>
      </c>
      <c r="K216" s="72">
        <v>3</v>
      </c>
      <c r="L216" s="72" t="s">
        <v>38</v>
      </c>
      <c r="M216" s="72" t="s">
        <v>21</v>
      </c>
      <c r="N216" s="72">
        <v>7</v>
      </c>
      <c r="O216" s="72" t="s">
        <v>18</v>
      </c>
      <c r="P216" s="72">
        <v>100</v>
      </c>
    </row>
    <row r="217" spans="1:16" x14ac:dyDescent="0.2">
      <c r="A217" s="72" t="s">
        <v>244</v>
      </c>
      <c r="B217" s="72">
        <v>21</v>
      </c>
      <c r="C217" s="72" t="s">
        <v>17</v>
      </c>
      <c r="D217" s="72">
        <v>3.2</v>
      </c>
      <c r="E217" s="72">
        <v>4.2</v>
      </c>
      <c r="F217" s="72">
        <v>0.7</v>
      </c>
      <c r="G217" s="72" t="s">
        <v>18</v>
      </c>
      <c r="H217" s="72">
        <v>76.5</v>
      </c>
      <c r="I217" s="72">
        <v>5.4</v>
      </c>
      <c r="J217" s="72" t="s">
        <v>24</v>
      </c>
      <c r="K217" s="72">
        <v>6</v>
      </c>
      <c r="L217" s="72" t="s">
        <v>25</v>
      </c>
      <c r="M217" s="72" t="s">
        <v>24</v>
      </c>
      <c r="N217" s="72">
        <v>5</v>
      </c>
      <c r="O217" s="72" t="s">
        <v>22</v>
      </c>
      <c r="P217" s="72">
        <v>67.5</v>
      </c>
    </row>
    <row r="218" spans="1:16" x14ac:dyDescent="0.2">
      <c r="A218" s="72" t="s">
        <v>245</v>
      </c>
      <c r="B218" s="72">
        <v>20</v>
      </c>
      <c r="C218" s="72" t="s">
        <v>17</v>
      </c>
      <c r="D218" s="72">
        <v>2.5</v>
      </c>
      <c r="E218" s="72">
        <v>2.1</v>
      </c>
      <c r="F218" s="72">
        <v>1.5</v>
      </c>
      <c r="G218" s="72" t="s">
        <v>18</v>
      </c>
      <c r="H218" s="72">
        <v>90.2</v>
      </c>
      <c r="I218" s="72">
        <v>5.6</v>
      </c>
      <c r="J218" s="72" t="s">
        <v>19</v>
      </c>
      <c r="K218" s="72">
        <v>6</v>
      </c>
      <c r="L218" s="72" t="s">
        <v>25</v>
      </c>
      <c r="M218" s="72" t="s">
        <v>21</v>
      </c>
      <c r="N218" s="72">
        <v>1</v>
      </c>
      <c r="O218" s="72" t="s">
        <v>22</v>
      </c>
      <c r="P218" s="72">
        <v>60.3</v>
      </c>
    </row>
    <row r="219" spans="1:16" x14ac:dyDescent="0.2">
      <c r="A219" s="72" t="s">
        <v>246</v>
      </c>
      <c r="B219" s="72">
        <v>21</v>
      </c>
      <c r="C219" s="72" t="s">
        <v>47</v>
      </c>
      <c r="D219" s="72">
        <v>5.0999999999999996</v>
      </c>
      <c r="E219" s="72">
        <v>0.9</v>
      </c>
      <c r="F219" s="72">
        <v>0.7</v>
      </c>
      <c r="G219" s="72" t="s">
        <v>18</v>
      </c>
      <c r="H219" s="72">
        <v>79.7</v>
      </c>
      <c r="I219" s="72">
        <v>5.5</v>
      </c>
      <c r="J219" s="72" t="s">
        <v>19</v>
      </c>
      <c r="K219" s="72">
        <v>6</v>
      </c>
      <c r="L219" s="72" t="s">
        <v>25</v>
      </c>
      <c r="M219" s="72" t="s">
        <v>24</v>
      </c>
      <c r="N219" s="72">
        <v>3</v>
      </c>
      <c r="O219" s="72" t="s">
        <v>18</v>
      </c>
      <c r="P219" s="72">
        <v>87</v>
      </c>
    </row>
    <row r="220" spans="1:16" x14ac:dyDescent="0.2">
      <c r="A220" s="72" t="s">
        <v>247</v>
      </c>
      <c r="B220" s="72">
        <v>24</v>
      </c>
      <c r="C220" s="72" t="s">
        <v>27</v>
      </c>
      <c r="D220" s="72">
        <v>2.6</v>
      </c>
      <c r="E220" s="72">
        <v>2</v>
      </c>
      <c r="F220" s="72">
        <v>2.4</v>
      </c>
      <c r="G220" s="72" t="s">
        <v>18</v>
      </c>
      <c r="H220" s="72">
        <v>76.3</v>
      </c>
      <c r="I220" s="72">
        <v>7.4</v>
      </c>
      <c r="J220" s="72" t="s">
        <v>19</v>
      </c>
      <c r="K220" s="72">
        <v>1</v>
      </c>
      <c r="L220" s="72" t="s">
        <v>34</v>
      </c>
      <c r="M220" s="72" t="s">
        <v>24</v>
      </c>
      <c r="N220" s="72">
        <v>3</v>
      </c>
      <c r="O220" s="72" t="s">
        <v>18</v>
      </c>
      <c r="P220" s="72">
        <v>48.5</v>
      </c>
    </row>
    <row r="221" spans="1:16" x14ac:dyDescent="0.2">
      <c r="A221" s="72" t="s">
        <v>248</v>
      </c>
      <c r="B221" s="72">
        <v>23</v>
      </c>
      <c r="C221" s="72" t="s">
        <v>17</v>
      </c>
      <c r="D221" s="72">
        <v>6.2</v>
      </c>
      <c r="E221" s="72">
        <v>2.8</v>
      </c>
      <c r="F221" s="72">
        <v>1</v>
      </c>
      <c r="G221" s="72" t="s">
        <v>18</v>
      </c>
      <c r="H221" s="72">
        <v>84.9</v>
      </c>
      <c r="I221" s="72">
        <v>7</v>
      </c>
      <c r="J221" s="72" t="s">
        <v>19</v>
      </c>
      <c r="K221" s="72">
        <v>5</v>
      </c>
      <c r="L221" s="72" t="s">
        <v>20</v>
      </c>
      <c r="M221" s="72" t="s">
        <v>24</v>
      </c>
      <c r="N221" s="72">
        <v>4</v>
      </c>
      <c r="O221" s="72" t="s">
        <v>18</v>
      </c>
      <c r="P221" s="72">
        <v>100</v>
      </c>
    </row>
    <row r="222" spans="1:16" x14ac:dyDescent="0.2">
      <c r="A222" s="72" t="s">
        <v>249</v>
      </c>
      <c r="B222" s="72">
        <v>19</v>
      </c>
      <c r="C222" s="72" t="s">
        <v>17</v>
      </c>
      <c r="D222" s="72">
        <v>4.5</v>
      </c>
      <c r="E222" s="72">
        <v>1.3</v>
      </c>
      <c r="F222" s="72">
        <v>4.2</v>
      </c>
      <c r="G222" s="72" t="s">
        <v>18</v>
      </c>
      <c r="H222" s="72">
        <v>86.4</v>
      </c>
      <c r="I222" s="72">
        <v>6.3</v>
      </c>
      <c r="J222" s="72" t="s">
        <v>19</v>
      </c>
      <c r="K222" s="72">
        <v>0</v>
      </c>
      <c r="L222" s="72" t="s">
        <v>25</v>
      </c>
      <c r="M222" s="72" t="s">
        <v>21</v>
      </c>
      <c r="N222" s="72">
        <v>10</v>
      </c>
      <c r="O222" s="72" t="s">
        <v>18</v>
      </c>
      <c r="P222" s="72">
        <v>82.1</v>
      </c>
    </row>
    <row r="223" spans="1:16" x14ac:dyDescent="0.2">
      <c r="A223" s="72" t="s">
        <v>250</v>
      </c>
      <c r="B223" s="72">
        <v>19</v>
      </c>
      <c r="C223" s="72" t="s">
        <v>27</v>
      </c>
      <c r="D223" s="72">
        <v>2.8</v>
      </c>
      <c r="E223" s="72">
        <v>1.4</v>
      </c>
      <c r="F223" s="72">
        <v>3.1</v>
      </c>
      <c r="G223" s="72" t="s">
        <v>18</v>
      </c>
      <c r="H223" s="72">
        <v>100</v>
      </c>
      <c r="I223" s="72">
        <v>5.4</v>
      </c>
      <c r="J223" s="72" t="s">
        <v>28</v>
      </c>
      <c r="K223" s="72">
        <v>4</v>
      </c>
      <c r="L223" s="72" t="s">
        <v>25</v>
      </c>
      <c r="M223" s="72" t="s">
        <v>24</v>
      </c>
      <c r="N223" s="72">
        <v>6</v>
      </c>
      <c r="O223" s="72" t="s">
        <v>22</v>
      </c>
      <c r="P223" s="72">
        <v>63.7</v>
      </c>
    </row>
    <row r="224" spans="1:16" x14ac:dyDescent="0.2">
      <c r="A224" s="72" t="s">
        <v>251</v>
      </c>
      <c r="B224" s="72">
        <v>22</v>
      </c>
      <c r="C224" s="72" t="s">
        <v>27</v>
      </c>
      <c r="D224" s="72">
        <v>6.7</v>
      </c>
      <c r="E224" s="72">
        <v>2.9</v>
      </c>
      <c r="F224" s="72">
        <v>2</v>
      </c>
      <c r="G224" s="72" t="s">
        <v>18</v>
      </c>
      <c r="H224" s="72">
        <v>83.2</v>
      </c>
      <c r="I224" s="72">
        <v>6.6</v>
      </c>
      <c r="J224" s="72" t="s">
        <v>24</v>
      </c>
      <c r="K224" s="72">
        <v>6</v>
      </c>
      <c r="L224" s="72" t="s">
        <v>34</v>
      </c>
      <c r="M224" s="72" t="s">
        <v>21</v>
      </c>
      <c r="N224" s="72">
        <v>5</v>
      </c>
      <c r="O224" s="72" t="s">
        <v>18</v>
      </c>
      <c r="P224" s="72">
        <v>100</v>
      </c>
    </row>
    <row r="225" spans="1:16" x14ac:dyDescent="0.2">
      <c r="A225" s="72" t="s">
        <v>252</v>
      </c>
      <c r="B225" s="72">
        <v>20</v>
      </c>
      <c r="C225" s="72" t="s">
        <v>17</v>
      </c>
      <c r="D225" s="72">
        <v>2.6</v>
      </c>
      <c r="E225" s="72">
        <v>2.4</v>
      </c>
      <c r="F225" s="72">
        <v>2.9</v>
      </c>
      <c r="G225" s="72" t="s">
        <v>18</v>
      </c>
      <c r="H225" s="72">
        <v>73.7</v>
      </c>
      <c r="I225" s="72">
        <v>4.5999999999999996</v>
      </c>
      <c r="J225" s="72" t="s">
        <v>19</v>
      </c>
      <c r="K225" s="72">
        <v>4</v>
      </c>
      <c r="L225" s="72" t="s">
        <v>20</v>
      </c>
      <c r="M225" s="72" t="s">
        <v>21</v>
      </c>
      <c r="N225" s="72">
        <v>1</v>
      </c>
      <c r="O225" s="72" t="s">
        <v>18</v>
      </c>
      <c r="P225" s="72">
        <v>41.9</v>
      </c>
    </row>
    <row r="226" spans="1:16" x14ac:dyDescent="0.2">
      <c r="A226" s="72" t="s">
        <v>253</v>
      </c>
      <c r="B226" s="72">
        <v>18</v>
      </c>
      <c r="C226" s="72" t="s">
        <v>17</v>
      </c>
      <c r="D226" s="72">
        <v>4.5999999999999996</v>
      </c>
      <c r="E226" s="72">
        <v>2.5</v>
      </c>
      <c r="F226" s="72">
        <v>3</v>
      </c>
      <c r="G226" s="72" t="s">
        <v>18</v>
      </c>
      <c r="H226" s="72">
        <v>87.7</v>
      </c>
      <c r="I226" s="72">
        <v>6.7</v>
      </c>
      <c r="J226" s="72" t="s">
        <v>19</v>
      </c>
      <c r="K226" s="72">
        <v>5</v>
      </c>
      <c r="L226" s="72" t="s">
        <v>34</v>
      </c>
      <c r="M226" s="72" t="s">
        <v>28</v>
      </c>
      <c r="N226" s="72">
        <v>6</v>
      </c>
      <c r="O226" s="72" t="s">
        <v>18</v>
      </c>
      <c r="P226" s="72">
        <v>72.7</v>
      </c>
    </row>
    <row r="227" spans="1:16" x14ac:dyDescent="0.2">
      <c r="A227" s="72" t="s">
        <v>254</v>
      </c>
      <c r="B227" s="72">
        <v>18</v>
      </c>
      <c r="C227" s="72" t="s">
        <v>17</v>
      </c>
      <c r="D227" s="72">
        <v>3.9</v>
      </c>
      <c r="E227" s="72">
        <v>1.6</v>
      </c>
      <c r="F227" s="72">
        <v>1.2</v>
      </c>
      <c r="G227" s="72" t="s">
        <v>18</v>
      </c>
      <c r="H227" s="72">
        <v>64.3</v>
      </c>
      <c r="I227" s="72">
        <v>7.5</v>
      </c>
      <c r="J227" s="72" t="s">
        <v>24</v>
      </c>
      <c r="K227" s="72">
        <v>0</v>
      </c>
      <c r="L227" s="72" t="s">
        <v>20</v>
      </c>
      <c r="M227" s="72" t="s">
        <v>21</v>
      </c>
      <c r="N227" s="72">
        <v>9</v>
      </c>
      <c r="O227" s="72" t="s">
        <v>22</v>
      </c>
      <c r="P227" s="72">
        <v>74.3</v>
      </c>
    </row>
    <row r="228" spans="1:16" x14ac:dyDescent="0.2">
      <c r="A228" s="72" t="s">
        <v>255</v>
      </c>
      <c r="B228" s="72">
        <v>21</v>
      </c>
      <c r="C228" s="72" t="s">
        <v>27</v>
      </c>
      <c r="D228" s="72">
        <v>5.5</v>
      </c>
      <c r="E228" s="72">
        <v>2.2000000000000002</v>
      </c>
      <c r="F228" s="72">
        <v>0.9</v>
      </c>
      <c r="G228" s="72" t="s">
        <v>22</v>
      </c>
      <c r="H228" s="72">
        <v>84.1</v>
      </c>
      <c r="I228" s="72">
        <v>5</v>
      </c>
      <c r="J228" s="72" t="s">
        <v>19</v>
      </c>
      <c r="K228" s="72">
        <v>3</v>
      </c>
      <c r="L228" s="72" t="s">
        <v>34</v>
      </c>
      <c r="M228" s="72" t="s">
        <v>24</v>
      </c>
      <c r="N228" s="72">
        <v>1</v>
      </c>
      <c r="O228" s="72" t="s">
        <v>18</v>
      </c>
      <c r="P228" s="72">
        <v>88.7</v>
      </c>
    </row>
    <row r="229" spans="1:16" x14ac:dyDescent="0.2">
      <c r="A229" s="72" t="s">
        <v>256</v>
      </c>
      <c r="B229" s="72">
        <v>22</v>
      </c>
      <c r="C229" s="72" t="s">
        <v>17</v>
      </c>
      <c r="D229" s="72">
        <v>5.8</v>
      </c>
      <c r="E229" s="72">
        <v>1.4</v>
      </c>
      <c r="F229" s="72">
        <v>1.9</v>
      </c>
      <c r="G229" s="72" t="s">
        <v>18</v>
      </c>
      <c r="H229" s="72">
        <v>85.2</v>
      </c>
      <c r="I229" s="72">
        <v>4.7</v>
      </c>
      <c r="J229" s="72" t="s">
        <v>24</v>
      </c>
      <c r="K229" s="72">
        <v>4</v>
      </c>
      <c r="L229" s="72" t="s">
        <v>34</v>
      </c>
      <c r="M229" s="72" t="s">
        <v>21</v>
      </c>
      <c r="N229" s="72">
        <v>8</v>
      </c>
      <c r="O229" s="72" t="s">
        <v>22</v>
      </c>
      <c r="P229" s="72">
        <v>96.6</v>
      </c>
    </row>
    <row r="230" spans="1:16" x14ac:dyDescent="0.2">
      <c r="A230" s="72" t="s">
        <v>257</v>
      </c>
      <c r="B230" s="72">
        <v>17</v>
      </c>
      <c r="C230" s="72" t="s">
        <v>27</v>
      </c>
      <c r="D230" s="72">
        <v>3.5</v>
      </c>
      <c r="E230" s="72">
        <v>3.6</v>
      </c>
      <c r="F230" s="72">
        <v>2.7</v>
      </c>
      <c r="G230" s="72" t="s">
        <v>18</v>
      </c>
      <c r="H230" s="72">
        <v>92.9</v>
      </c>
      <c r="I230" s="72">
        <v>8.4</v>
      </c>
      <c r="J230" s="72" t="s">
        <v>19</v>
      </c>
      <c r="K230" s="72">
        <v>3</v>
      </c>
      <c r="L230" s="72" t="s">
        <v>25</v>
      </c>
      <c r="M230" s="72" t="s">
        <v>21</v>
      </c>
      <c r="N230" s="72">
        <v>8</v>
      </c>
      <c r="O230" s="72" t="s">
        <v>22</v>
      </c>
      <c r="P230" s="72">
        <v>72.599999999999994</v>
      </c>
    </row>
    <row r="231" spans="1:16" x14ac:dyDescent="0.2">
      <c r="A231" s="72" t="s">
        <v>258</v>
      </c>
      <c r="B231" s="72">
        <v>21</v>
      </c>
      <c r="C231" s="72" t="s">
        <v>27</v>
      </c>
      <c r="D231" s="72">
        <v>2.4</v>
      </c>
      <c r="E231" s="72">
        <v>3.7</v>
      </c>
      <c r="F231" s="72">
        <v>2</v>
      </c>
      <c r="G231" s="72" t="s">
        <v>18</v>
      </c>
      <c r="H231" s="72">
        <v>94.7</v>
      </c>
      <c r="I231" s="72">
        <v>5.8</v>
      </c>
      <c r="J231" s="72" t="s">
        <v>24</v>
      </c>
      <c r="K231" s="72">
        <v>4</v>
      </c>
      <c r="L231" s="72" t="s">
        <v>25</v>
      </c>
      <c r="M231" s="72" t="s">
        <v>24</v>
      </c>
      <c r="N231" s="72">
        <v>3</v>
      </c>
      <c r="O231" s="72" t="s">
        <v>22</v>
      </c>
      <c r="P231" s="72">
        <v>52.4</v>
      </c>
    </row>
    <row r="232" spans="1:16" x14ac:dyDescent="0.2">
      <c r="A232" s="72" t="s">
        <v>259</v>
      </c>
      <c r="B232" s="72">
        <v>22</v>
      </c>
      <c r="C232" s="72" t="s">
        <v>27</v>
      </c>
      <c r="D232" s="72">
        <v>4.2</v>
      </c>
      <c r="E232" s="72">
        <v>0.3</v>
      </c>
      <c r="F232" s="72">
        <v>0.1</v>
      </c>
      <c r="G232" s="72" t="s">
        <v>18</v>
      </c>
      <c r="H232" s="72">
        <v>80</v>
      </c>
      <c r="I232" s="72">
        <v>7.9</v>
      </c>
      <c r="J232" s="72" t="s">
        <v>28</v>
      </c>
      <c r="K232" s="72">
        <v>3</v>
      </c>
      <c r="L232" s="72" t="s">
        <v>25</v>
      </c>
      <c r="M232" s="72" t="s">
        <v>28</v>
      </c>
      <c r="N232" s="72">
        <v>9</v>
      </c>
      <c r="O232" s="72" t="s">
        <v>22</v>
      </c>
      <c r="P232" s="72">
        <v>100</v>
      </c>
    </row>
    <row r="233" spans="1:16" x14ac:dyDescent="0.2">
      <c r="A233" s="72" t="s">
        <v>260</v>
      </c>
      <c r="B233" s="72">
        <v>20</v>
      </c>
      <c r="C233" s="72" t="s">
        <v>17</v>
      </c>
      <c r="D233" s="72">
        <v>2.5</v>
      </c>
      <c r="E233" s="72">
        <v>1.4</v>
      </c>
      <c r="F233" s="72">
        <v>0.9</v>
      </c>
      <c r="G233" s="72" t="s">
        <v>18</v>
      </c>
      <c r="H233" s="72">
        <v>83.5</v>
      </c>
      <c r="I233" s="72">
        <v>6.3</v>
      </c>
      <c r="J233" s="72" t="s">
        <v>24</v>
      </c>
      <c r="K233" s="72">
        <v>6</v>
      </c>
      <c r="L233" s="72" t="s">
        <v>34</v>
      </c>
      <c r="M233" s="72" t="s">
        <v>24</v>
      </c>
      <c r="N233" s="72">
        <v>8</v>
      </c>
      <c r="O233" s="72" t="s">
        <v>18</v>
      </c>
      <c r="P233" s="72">
        <v>73.099999999999994</v>
      </c>
    </row>
    <row r="234" spans="1:16" x14ac:dyDescent="0.2">
      <c r="A234" s="72" t="s">
        <v>261</v>
      </c>
      <c r="B234" s="72">
        <v>20</v>
      </c>
      <c r="C234" s="72" t="s">
        <v>17</v>
      </c>
      <c r="D234" s="72">
        <v>6.5</v>
      </c>
      <c r="E234" s="72">
        <v>0.7</v>
      </c>
      <c r="F234" s="72">
        <v>1.7</v>
      </c>
      <c r="G234" s="72" t="s">
        <v>18</v>
      </c>
      <c r="H234" s="72">
        <v>77.3</v>
      </c>
      <c r="I234" s="72">
        <v>6.3</v>
      </c>
      <c r="J234" s="72" t="s">
        <v>24</v>
      </c>
      <c r="K234" s="72">
        <v>4</v>
      </c>
      <c r="L234" s="72" t="s">
        <v>20</v>
      </c>
      <c r="M234" s="72" t="s">
        <v>21</v>
      </c>
      <c r="N234" s="72">
        <v>3</v>
      </c>
      <c r="O234" s="72" t="s">
        <v>18</v>
      </c>
      <c r="P234" s="72">
        <v>100</v>
      </c>
    </row>
    <row r="235" spans="1:16" x14ac:dyDescent="0.2">
      <c r="A235" s="72" t="s">
        <v>262</v>
      </c>
      <c r="B235" s="72">
        <v>20</v>
      </c>
      <c r="C235" s="72" t="s">
        <v>17</v>
      </c>
      <c r="D235" s="72">
        <v>3.7</v>
      </c>
      <c r="E235" s="72">
        <v>1.7</v>
      </c>
      <c r="F235" s="72">
        <v>1.7</v>
      </c>
      <c r="G235" s="72" t="s">
        <v>18</v>
      </c>
      <c r="H235" s="72">
        <v>73.7</v>
      </c>
      <c r="I235" s="72">
        <v>7</v>
      </c>
      <c r="J235" s="72" t="s">
        <v>19</v>
      </c>
      <c r="K235" s="72">
        <v>3</v>
      </c>
      <c r="L235" s="72" t="s">
        <v>20</v>
      </c>
      <c r="M235" s="72" t="s">
        <v>28</v>
      </c>
      <c r="N235" s="72">
        <v>10</v>
      </c>
      <c r="O235" s="72" t="s">
        <v>22</v>
      </c>
      <c r="P235" s="72">
        <v>80.8</v>
      </c>
    </row>
    <row r="236" spans="1:16" x14ac:dyDescent="0.2">
      <c r="A236" s="72" t="s">
        <v>263</v>
      </c>
      <c r="B236" s="72">
        <v>20</v>
      </c>
      <c r="C236" s="72" t="s">
        <v>27</v>
      </c>
      <c r="D236" s="72">
        <v>3</v>
      </c>
      <c r="E236" s="72">
        <v>2.4</v>
      </c>
      <c r="F236" s="72">
        <v>4</v>
      </c>
      <c r="G236" s="72" t="s">
        <v>18</v>
      </c>
      <c r="H236" s="72">
        <v>88.1</v>
      </c>
      <c r="I236" s="72">
        <v>5.4</v>
      </c>
      <c r="J236" s="72" t="s">
        <v>28</v>
      </c>
      <c r="K236" s="72">
        <v>5</v>
      </c>
      <c r="L236" s="72" t="s">
        <v>25</v>
      </c>
      <c r="M236" s="72" t="s">
        <v>24</v>
      </c>
      <c r="N236" s="72">
        <v>5</v>
      </c>
      <c r="O236" s="72" t="s">
        <v>18</v>
      </c>
      <c r="P236" s="72">
        <v>62.9</v>
      </c>
    </row>
    <row r="237" spans="1:16" x14ac:dyDescent="0.2">
      <c r="A237" s="72" t="s">
        <v>264</v>
      </c>
      <c r="B237" s="72">
        <v>20</v>
      </c>
      <c r="C237" s="72" t="s">
        <v>17</v>
      </c>
      <c r="D237" s="72">
        <v>3.8</v>
      </c>
      <c r="E237" s="72">
        <v>0.8</v>
      </c>
      <c r="F237" s="72">
        <v>0.3</v>
      </c>
      <c r="G237" s="72" t="s">
        <v>18</v>
      </c>
      <c r="H237" s="72">
        <v>72.3</v>
      </c>
      <c r="I237" s="72">
        <v>6.7</v>
      </c>
      <c r="J237" s="72" t="s">
        <v>19</v>
      </c>
      <c r="K237" s="72">
        <v>1</v>
      </c>
      <c r="L237" s="72" t="s">
        <v>25</v>
      </c>
      <c r="M237" s="72" t="s">
        <v>28</v>
      </c>
      <c r="N237" s="72">
        <v>3</v>
      </c>
      <c r="O237" s="72" t="s">
        <v>18</v>
      </c>
      <c r="P237" s="72">
        <v>71.5</v>
      </c>
    </row>
    <row r="238" spans="1:16" x14ac:dyDescent="0.2">
      <c r="A238" s="72" t="s">
        <v>265</v>
      </c>
      <c r="B238" s="72">
        <v>22</v>
      </c>
      <c r="C238" s="72" t="s">
        <v>27</v>
      </c>
      <c r="D238" s="72">
        <v>1.5</v>
      </c>
      <c r="E238" s="72">
        <v>1.4</v>
      </c>
      <c r="F238" s="72">
        <v>2.4</v>
      </c>
      <c r="G238" s="72" t="s">
        <v>18</v>
      </c>
      <c r="H238" s="72">
        <v>80.900000000000006</v>
      </c>
      <c r="I238" s="72">
        <v>6</v>
      </c>
      <c r="J238" s="72" t="s">
        <v>24</v>
      </c>
      <c r="K238" s="72">
        <v>3</v>
      </c>
      <c r="L238" s="72" t="s">
        <v>25</v>
      </c>
      <c r="M238" s="72" t="s">
        <v>24</v>
      </c>
      <c r="N238" s="72">
        <v>5</v>
      </c>
      <c r="O238" s="72" t="s">
        <v>18</v>
      </c>
      <c r="P238" s="72">
        <v>46.2</v>
      </c>
    </row>
    <row r="239" spans="1:16" x14ac:dyDescent="0.2">
      <c r="A239" s="72" t="s">
        <v>266</v>
      </c>
      <c r="B239" s="72">
        <v>22</v>
      </c>
      <c r="C239" s="72" t="s">
        <v>17</v>
      </c>
      <c r="D239" s="72">
        <v>2</v>
      </c>
      <c r="E239" s="72">
        <v>1.3</v>
      </c>
      <c r="F239" s="72">
        <v>3.4</v>
      </c>
      <c r="G239" s="72" t="s">
        <v>22</v>
      </c>
      <c r="H239" s="72">
        <v>75</v>
      </c>
      <c r="I239" s="72">
        <v>4.9000000000000004</v>
      </c>
      <c r="J239" s="72" t="s">
        <v>19</v>
      </c>
      <c r="K239" s="72">
        <v>1</v>
      </c>
      <c r="L239" s="72" t="s">
        <v>25</v>
      </c>
      <c r="M239" s="72" t="s">
        <v>21</v>
      </c>
      <c r="N239" s="72">
        <v>9</v>
      </c>
      <c r="O239" s="72" t="s">
        <v>18</v>
      </c>
      <c r="P239" s="72">
        <v>53.8</v>
      </c>
    </row>
    <row r="240" spans="1:16" x14ac:dyDescent="0.2">
      <c r="A240" s="72" t="s">
        <v>267</v>
      </c>
      <c r="B240" s="72">
        <v>19</v>
      </c>
      <c r="C240" s="72" t="s">
        <v>27</v>
      </c>
      <c r="D240" s="72">
        <v>5.3</v>
      </c>
      <c r="E240" s="72">
        <v>2.7</v>
      </c>
      <c r="F240" s="72">
        <v>4.3</v>
      </c>
      <c r="G240" s="72" t="s">
        <v>18</v>
      </c>
      <c r="H240" s="72">
        <v>90.5</v>
      </c>
      <c r="I240" s="72">
        <v>6.9</v>
      </c>
      <c r="J240" s="72" t="s">
        <v>19</v>
      </c>
      <c r="K240" s="72">
        <v>1</v>
      </c>
      <c r="L240" s="72" t="s">
        <v>34</v>
      </c>
      <c r="M240" s="72" t="s">
        <v>28</v>
      </c>
      <c r="N240" s="72">
        <v>4</v>
      </c>
      <c r="O240" s="72" t="s">
        <v>22</v>
      </c>
      <c r="P240" s="72">
        <v>74.2</v>
      </c>
    </row>
    <row r="241" spans="1:16" x14ac:dyDescent="0.2">
      <c r="A241" s="72" t="s">
        <v>268</v>
      </c>
      <c r="B241" s="72">
        <v>24</v>
      </c>
      <c r="C241" s="72" t="s">
        <v>27</v>
      </c>
      <c r="D241" s="72">
        <v>2.5</v>
      </c>
      <c r="E241" s="72">
        <v>2.6</v>
      </c>
      <c r="F241" s="72">
        <v>1.4</v>
      </c>
      <c r="G241" s="72" t="s">
        <v>18</v>
      </c>
      <c r="H241" s="72">
        <v>100</v>
      </c>
      <c r="I241" s="72">
        <v>6.2</v>
      </c>
      <c r="J241" s="72" t="s">
        <v>28</v>
      </c>
      <c r="K241" s="72">
        <v>0</v>
      </c>
      <c r="L241" s="72" t="s">
        <v>20</v>
      </c>
      <c r="M241" s="72" t="s">
        <v>28</v>
      </c>
      <c r="N241" s="72">
        <v>6</v>
      </c>
      <c r="O241" s="72" t="s">
        <v>18</v>
      </c>
      <c r="P241" s="72">
        <v>52.5</v>
      </c>
    </row>
    <row r="242" spans="1:16" x14ac:dyDescent="0.2">
      <c r="A242" s="72" t="s">
        <v>269</v>
      </c>
      <c r="B242" s="72">
        <v>18</v>
      </c>
      <c r="C242" s="72" t="s">
        <v>27</v>
      </c>
      <c r="D242" s="72">
        <v>1.9</v>
      </c>
      <c r="E242" s="72">
        <v>1.6</v>
      </c>
      <c r="F242" s="72">
        <v>2.2999999999999998</v>
      </c>
      <c r="G242" s="72" t="s">
        <v>18</v>
      </c>
      <c r="H242" s="72">
        <v>72</v>
      </c>
      <c r="I242" s="72">
        <v>6.3</v>
      </c>
      <c r="J242" s="72" t="s">
        <v>19</v>
      </c>
      <c r="K242" s="72">
        <v>6</v>
      </c>
      <c r="L242" s="72" t="s">
        <v>20</v>
      </c>
      <c r="M242" s="72" t="s">
        <v>28</v>
      </c>
      <c r="N242" s="72">
        <v>3</v>
      </c>
      <c r="O242" s="72" t="s">
        <v>18</v>
      </c>
      <c r="P242" s="72">
        <v>51.2</v>
      </c>
    </row>
    <row r="243" spans="1:16" x14ac:dyDescent="0.2">
      <c r="A243" s="72" t="s">
        <v>270</v>
      </c>
      <c r="B243" s="72">
        <v>23</v>
      </c>
      <c r="C243" s="72" t="s">
        <v>27</v>
      </c>
      <c r="D243" s="72">
        <v>4.3</v>
      </c>
      <c r="E243" s="72">
        <v>2.7</v>
      </c>
      <c r="F243" s="72">
        <v>2.4</v>
      </c>
      <c r="G243" s="72" t="s">
        <v>22</v>
      </c>
      <c r="H243" s="72">
        <v>66.5</v>
      </c>
      <c r="I243" s="72">
        <v>5</v>
      </c>
      <c r="J243" s="72" t="s">
        <v>19</v>
      </c>
      <c r="K243" s="72">
        <v>5</v>
      </c>
      <c r="L243" s="72" t="s">
        <v>34</v>
      </c>
      <c r="M243" s="72" t="s">
        <v>28</v>
      </c>
      <c r="N243" s="72">
        <v>3</v>
      </c>
      <c r="O243" s="72" t="s">
        <v>18</v>
      </c>
      <c r="P243" s="72">
        <v>60.6</v>
      </c>
    </row>
    <row r="244" spans="1:16" x14ac:dyDescent="0.2">
      <c r="A244" s="72" t="s">
        <v>271</v>
      </c>
      <c r="B244" s="72">
        <v>20</v>
      </c>
      <c r="C244" s="72" t="s">
        <v>17</v>
      </c>
      <c r="D244" s="72">
        <v>5.3</v>
      </c>
      <c r="E244" s="72">
        <v>1.8</v>
      </c>
      <c r="F244" s="72">
        <v>2</v>
      </c>
      <c r="G244" s="72" t="s">
        <v>18</v>
      </c>
      <c r="H244" s="72">
        <v>83.8</v>
      </c>
      <c r="I244" s="72">
        <v>8.4</v>
      </c>
      <c r="J244" s="72" t="s">
        <v>24</v>
      </c>
      <c r="K244" s="72">
        <v>1</v>
      </c>
      <c r="L244" s="72" t="s">
        <v>34</v>
      </c>
      <c r="M244" s="72" t="s">
        <v>24</v>
      </c>
      <c r="N244" s="72">
        <v>5</v>
      </c>
      <c r="O244" s="72" t="s">
        <v>18</v>
      </c>
      <c r="P244" s="72">
        <v>91.5</v>
      </c>
    </row>
    <row r="245" spans="1:16" x14ac:dyDescent="0.2">
      <c r="A245" s="72" t="s">
        <v>272</v>
      </c>
      <c r="B245" s="72">
        <v>17</v>
      </c>
      <c r="C245" s="72" t="s">
        <v>17</v>
      </c>
      <c r="D245" s="72">
        <v>4.5999999999999996</v>
      </c>
      <c r="E245" s="72">
        <v>2.2000000000000002</v>
      </c>
      <c r="F245" s="72">
        <v>1.7</v>
      </c>
      <c r="G245" s="72" t="s">
        <v>18</v>
      </c>
      <c r="H245" s="72">
        <v>85.2</v>
      </c>
      <c r="I245" s="72">
        <v>7.6</v>
      </c>
      <c r="J245" s="72" t="s">
        <v>19</v>
      </c>
      <c r="K245" s="72">
        <v>2</v>
      </c>
      <c r="L245" s="72" t="s">
        <v>34</v>
      </c>
      <c r="M245" s="72" t="s">
        <v>21</v>
      </c>
      <c r="N245" s="72">
        <v>8</v>
      </c>
      <c r="O245" s="72" t="s">
        <v>18</v>
      </c>
      <c r="P245" s="72">
        <v>87.3</v>
      </c>
    </row>
    <row r="246" spans="1:16" x14ac:dyDescent="0.2">
      <c r="A246" s="72" t="s">
        <v>273</v>
      </c>
      <c r="B246" s="72">
        <v>23</v>
      </c>
      <c r="C246" s="72" t="s">
        <v>27</v>
      </c>
      <c r="D246" s="72">
        <v>5</v>
      </c>
      <c r="E246" s="72">
        <v>4.5</v>
      </c>
      <c r="F246" s="72">
        <v>2.2999999999999998</v>
      </c>
      <c r="G246" s="72" t="s">
        <v>18</v>
      </c>
      <c r="H246" s="72">
        <v>87.2</v>
      </c>
      <c r="I246" s="72">
        <v>7.7</v>
      </c>
      <c r="J246" s="72" t="s">
        <v>24</v>
      </c>
      <c r="K246" s="72">
        <v>6</v>
      </c>
      <c r="L246" s="72" t="s">
        <v>25</v>
      </c>
      <c r="M246" s="72" t="s">
        <v>21</v>
      </c>
      <c r="N246" s="72">
        <v>8</v>
      </c>
      <c r="O246" s="72" t="s">
        <v>18</v>
      </c>
      <c r="P246" s="72">
        <v>98</v>
      </c>
    </row>
    <row r="247" spans="1:16" x14ac:dyDescent="0.2">
      <c r="A247" s="72" t="s">
        <v>274</v>
      </c>
      <c r="B247" s="72">
        <v>22</v>
      </c>
      <c r="C247" s="72" t="s">
        <v>17</v>
      </c>
      <c r="D247" s="72">
        <v>2.4</v>
      </c>
      <c r="E247" s="72">
        <v>4.0999999999999996</v>
      </c>
      <c r="F247" s="72">
        <v>0</v>
      </c>
      <c r="G247" s="72" t="s">
        <v>18</v>
      </c>
      <c r="H247" s="72">
        <v>80.5</v>
      </c>
      <c r="I247" s="72">
        <v>6.1</v>
      </c>
      <c r="J247" s="72" t="s">
        <v>19</v>
      </c>
      <c r="K247" s="72">
        <v>1</v>
      </c>
      <c r="L247" s="72" t="s">
        <v>34</v>
      </c>
      <c r="M247" s="72" t="s">
        <v>21</v>
      </c>
      <c r="N247" s="72">
        <v>3</v>
      </c>
      <c r="O247" s="72" t="s">
        <v>22</v>
      </c>
      <c r="P247" s="72">
        <v>47.9</v>
      </c>
    </row>
    <row r="248" spans="1:16" x14ac:dyDescent="0.2">
      <c r="A248" s="72" t="s">
        <v>275</v>
      </c>
      <c r="B248" s="72">
        <v>17</v>
      </c>
      <c r="C248" s="72" t="s">
        <v>27</v>
      </c>
      <c r="D248" s="72">
        <v>1.4</v>
      </c>
      <c r="E248" s="72">
        <v>0.9</v>
      </c>
      <c r="F248" s="72">
        <v>2.6</v>
      </c>
      <c r="G248" s="72" t="s">
        <v>22</v>
      </c>
      <c r="H248" s="72">
        <v>83</v>
      </c>
      <c r="I248" s="72">
        <v>4.4000000000000004</v>
      </c>
      <c r="J248" s="72" t="s">
        <v>28</v>
      </c>
      <c r="K248" s="72">
        <v>3</v>
      </c>
      <c r="L248" s="72" t="s">
        <v>34</v>
      </c>
      <c r="M248" s="72" t="s">
        <v>24</v>
      </c>
      <c r="N248" s="72">
        <v>8</v>
      </c>
      <c r="O248" s="72" t="s">
        <v>18</v>
      </c>
      <c r="P248" s="72">
        <v>51</v>
      </c>
    </row>
    <row r="249" spans="1:16" x14ac:dyDescent="0.2">
      <c r="A249" s="72" t="s">
        <v>276</v>
      </c>
      <c r="B249" s="72">
        <v>17</v>
      </c>
      <c r="C249" s="72" t="s">
        <v>17</v>
      </c>
      <c r="D249" s="72">
        <v>5.8</v>
      </c>
      <c r="E249" s="72">
        <v>3.5</v>
      </c>
      <c r="F249" s="72">
        <v>1.9</v>
      </c>
      <c r="G249" s="72" t="s">
        <v>18</v>
      </c>
      <c r="H249" s="72">
        <v>88.7</v>
      </c>
      <c r="I249" s="72">
        <v>8.8000000000000007</v>
      </c>
      <c r="J249" s="72" t="s">
        <v>19</v>
      </c>
      <c r="K249" s="72">
        <v>1</v>
      </c>
      <c r="L249" s="72" t="s">
        <v>34</v>
      </c>
      <c r="M249" s="72" t="s">
        <v>24</v>
      </c>
      <c r="N249" s="72">
        <v>8</v>
      </c>
      <c r="O249" s="72" t="s">
        <v>22</v>
      </c>
      <c r="P249" s="72">
        <v>90</v>
      </c>
    </row>
    <row r="250" spans="1:16" x14ac:dyDescent="0.2">
      <c r="A250" s="72" t="s">
        <v>277</v>
      </c>
      <c r="B250" s="72">
        <v>17</v>
      </c>
      <c r="C250" s="72" t="s">
        <v>17</v>
      </c>
      <c r="D250" s="72">
        <v>3</v>
      </c>
      <c r="E250" s="72">
        <v>3.5</v>
      </c>
      <c r="F250" s="72">
        <v>1.6</v>
      </c>
      <c r="G250" s="72" t="s">
        <v>18</v>
      </c>
      <c r="H250" s="72">
        <v>95.4</v>
      </c>
      <c r="I250" s="72">
        <v>6.4</v>
      </c>
      <c r="J250" s="72" t="s">
        <v>19</v>
      </c>
      <c r="K250" s="72">
        <v>3</v>
      </c>
      <c r="L250" s="72" t="s">
        <v>25</v>
      </c>
      <c r="M250" s="72" t="s">
        <v>24</v>
      </c>
      <c r="N250" s="72">
        <v>3</v>
      </c>
      <c r="O250" s="72" t="s">
        <v>18</v>
      </c>
      <c r="P250" s="72">
        <v>54.1</v>
      </c>
    </row>
    <row r="251" spans="1:16" x14ac:dyDescent="0.2">
      <c r="A251" s="72" t="s">
        <v>278</v>
      </c>
      <c r="B251" s="72">
        <v>19</v>
      </c>
      <c r="C251" s="72" t="s">
        <v>17</v>
      </c>
      <c r="D251" s="72">
        <v>3.1</v>
      </c>
      <c r="E251" s="72">
        <v>1.1000000000000001</v>
      </c>
      <c r="F251" s="72">
        <v>4.0999999999999996</v>
      </c>
      <c r="G251" s="72" t="s">
        <v>18</v>
      </c>
      <c r="H251" s="72">
        <v>65.400000000000006</v>
      </c>
      <c r="I251" s="72">
        <v>5.6</v>
      </c>
      <c r="J251" s="72" t="s">
        <v>24</v>
      </c>
      <c r="K251" s="72">
        <v>3</v>
      </c>
      <c r="L251" s="72" t="s">
        <v>25</v>
      </c>
      <c r="M251" s="72" t="s">
        <v>24</v>
      </c>
      <c r="N251" s="72">
        <v>10</v>
      </c>
      <c r="O251" s="72" t="s">
        <v>22</v>
      </c>
      <c r="P251" s="72">
        <v>58.4</v>
      </c>
    </row>
    <row r="252" spans="1:16" x14ac:dyDescent="0.2">
      <c r="A252" s="72" t="s">
        <v>279</v>
      </c>
      <c r="B252" s="72">
        <v>22</v>
      </c>
      <c r="C252" s="72" t="s">
        <v>27</v>
      </c>
      <c r="D252" s="72">
        <v>5.5</v>
      </c>
      <c r="E252" s="72">
        <v>3.5</v>
      </c>
      <c r="F252" s="72">
        <v>1.1000000000000001</v>
      </c>
      <c r="G252" s="72" t="s">
        <v>22</v>
      </c>
      <c r="H252" s="72">
        <v>81.3</v>
      </c>
      <c r="I252" s="72">
        <v>7</v>
      </c>
      <c r="J252" s="72" t="s">
        <v>24</v>
      </c>
      <c r="K252" s="72">
        <v>2</v>
      </c>
      <c r="L252" s="72" t="s">
        <v>25</v>
      </c>
      <c r="M252" s="72" t="s">
        <v>21</v>
      </c>
      <c r="N252" s="72">
        <v>10</v>
      </c>
      <c r="O252" s="72" t="s">
        <v>18</v>
      </c>
      <c r="P252" s="72">
        <v>100</v>
      </c>
    </row>
    <row r="253" spans="1:16" x14ac:dyDescent="0.2">
      <c r="A253" s="72" t="s">
        <v>280</v>
      </c>
      <c r="B253" s="72">
        <v>17</v>
      </c>
      <c r="C253" s="72" t="s">
        <v>17</v>
      </c>
      <c r="D253" s="72">
        <v>4.3</v>
      </c>
      <c r="E253" s="72">
        <v>4.3</v>
      </c>
      <c r="F253" s="72">
        <v>1.4</v>
      </c>
      <c r="G253" s="72" t="s">
        <v>18</v>
      </c>
      <c r="H253" s="72">
        <v>87.1</v>
      </c>
      <c r="I253" s="72">
        <v>7.9</v>
      </c>
      <c r="J253" s="72" t="s">
        <v>19</v>
      </c>
      <c r="K253" s="72">
        <v>1</v>
      </c>
      <c r="L253" s="72" t="s">
        <v>20</v>
      </c>
      <c r="M253" s="72" t="s">
        <v>21</v>
      </c>
      <c r="N253" s="72">
        <v>2</v>
      </c>
      <c r="O253" s="72" t="s">
        <v>18</v>
      </c>
      <c r="P253" s="72">
        <v>65.2</v>
      </c>
    </row>
    <row r="254" spans="1:16" x14ac:dyDescent="0.2">
      <c r="A254" s="72" t="s">
        <v>281</v>
      </c>
      <c r="B254" s="72">
        <v>20</v>
      </c>
      <c r="C254" s="72" t="s">
        <v>17</v>
      </c>
      <c r="D254" s="72">
        <v>4.2</v>
      </c>
      <c r="E254" s="72">
        <v>1.2</v>
      </c>
      <c r="F254" s="72">
        <v>4</v>
      </c>
      <c r="G254" s="72" t="s">
        <v>18</v>
      </c>
      <c r="H254" s="72">
        <v>75.8</v>
      </c>
      <c r="I254" s="72">
        <v>6.5</v>
      </c>
      <c r="J254" s="72" t="s">
        <v>19</v>
      </c>
      <c r="K254" s="72">
        <v>1</v>
      </c>
      <c r="L254" s="72" t="s">
        <v>25</v>
      </c>
      <c r="M254" s="72" t="s">
        <v>24</v>
      </c>
      <c r="N254" s="72">
        <v>10</v>
      </c>
      <c r="O254" s="72" t="s">
        <v>18</v>
      </c>
      <c r="P254" s="72">
        <v>85.3</v>
      </c>
    </row>
    <row r="255" spans="1:16" x14ac:dyDescent="0.2">
      <c r="A255" s="72" t="s">
        <v>282</v>
      </c>
      <c r="B255" s="72">
        <v>21</v>
      </c>
      <c r="C255" s="72" t="s">
        <v>27</v>
      </c>
      <c r="D255" s="72">
        <v>6.7</v>
      </c>
      <c r="E255" s="72">
        <v>1.4</v>
      </c>
      <c r="F255" s="72">
        <v>0.9</v>
      </c>
      <c r="G255" s="72" t="s">
        <v>18</v>
      </c>
      <c r="H255" s="72">
        <v>100</v>
      </c>
      <c r="I255" s="72">
        <v>8</v>
      </c>
      <c r="J255" s="72" t="s">
        <v>19</v>
      </c>
      <c r="K255" s="72">
        <v>4</v>
      </c>
      <c r="L255" s="72" t="s">
        <v>34</v>
      </c>
      <c r="M255" s="72" t="s">
        <v>24</v>
      </c>
      <c r="N255" s="72">
        <v>2</v>
      </c>
      <c r="O255" s="72" t="s">
        <v>18</v>
      </c>
      <c r="P255" s="72">
        <v>93.8</v>
      </c>
    </row>
    <row r="256" spans="1:16" x14ac:dyDescent="0.2">
      <c r="A256" s="72" t="s">
        <v>283</v>
      </c>
      <c r="B256" s="72">
        <v>17</v>
      </c>
      <c r="C256" s="72" t="s">
        <v>27</v>
      </c>
      <c r="D256" s="72">
        <v>2.5</v>
      </c>
      <c r="E256" s="72">
        <v>3.7</v>
      </c>
      <c r="F256" s="72">
        <v>1.2</v>
      </c>
      <c r="G256" s="72" t="s">
        <v>22</v>
      </c>
      <c r="H256" s="72">
        <v>78.599999999999994</v>
      </c>
      <c r="I256" s="72">
        <v>7.8</v>
      </c>
      <c r="J256" s="72" t="s">
        <v>24</v>
      </c>
      <c r="K256" s="72">
        <v>6</v>
      </c>
      <c r="L256" s="72" t="s">
        <v>34</v>
      </c>
      <c r="M256" s="72" t="s">
        <v>21</v>
      </c>
      <c r="N256" s="72">
        <v>9</v>
      </c>
      <c r="O256" s="72" t="s">
        <v>18</v>
      </c>
      <c r="P256" s="72">
        <v>78.8</v>
      </c>
    </row>
    <row r="257" spans="1:16" x14ac:dyDescent="0.2">
      <c r="A257" s="72" t="s">
        <v>284</v>
      </c>
      <c r="B257" s="72">
        <v>19</v>
      </c>
      <c r="C257" s="72" t="s">
        <v>17</v>
      </c>
      <c r="D257" s="72">
        <v>4.9000000000000004</v>
      </c>
      <c r="E257" s="72">
        <v>2.8</v>
      </c>
      <c r="F257" s="72">
        <v>1.6</v>
      </c>
      <c r="G257" s="72" t="s">
        <v>18</v>
      </c>
      <c r="H257" s="72">
        <v>84.6</v>
      </c>
      <c r="I257" s="72">
        <v>5.2</v>
      </c>
      <c r="J257" s="72" t="s">
        <v>24</v>
      </c>
      <c r="K257" s="72">
        <v>4</v>
      </c>
      <c r="L257" s="72" t="s">
        <v>25</v>
      </c>
      <c r="M257" s="72" t="s">
        <v>21</v>
      </c>
      <c r="N257" s="72">
        <v>7</v>
      </c>
      <c r="O257" s="72" t="s">
        <v>18</v>
      </c>
      <c r="P257" s="72">
        <v>85</v>
      </c>
    </row>
    <row r="258" spans="1:16" x14ac:dyDescent="0.2">
      <c r="A258" s="72" t="s">
        <v>285</v>
      </c>
      <c r="B258" s="72">
        <v>23</v>
      </c>
      <c r="C258" s="72" t="s">
        <v>17</v>
      </c>
      <c r="D258" s="72">
        <v>3.6</v>
      </c>
      <c r="E258" s="72">
        <v>3.2</v>
      </c>
      <c r="F258" s="72">
        <v>2.7</v>
      </c>
      <c r="G258" s="72" t="s">
        <v>18</v>
      </c>
      <c r="H258" s="72">
        <v>90.6</v>
      </c>
      <c r="I258" s="72">
        <v>5.7</v>
      </c>
      <c r="J258" s="72" t="s">
        <v>24</v>
      </c>
      <c r="K258" s="72">
        <v>0</v>
      </c>
      <c r="L258" s="72" t="s">
        <v>34</v>
      </c>
      <c r="M258" s="72" t="s">
        <v>24</v>
      </c>
      <c r="N258" s="72">
        <v>6</v>
      </c>
      <c r="O258" s="72" t="s">
        <v>18</v>
      </c>
      <c r="P258" s="72">
        <v>64.5</v>
      </c>
    </row>
    <row r="259" spans="1:16" x14ac:dyDescent="0.2">
      <c r="A259" s="72" t="s">
        <v>286</v>
      </c>
      <c r="B259" s="72">
        <v>22</v>
      </c>
      <c r="C259" s="72" t="s">
        <v>17</v>
      </c>
      <c r="D259" s="72">
        <v>3.9</v>
      </c>
      <c r="E259" s="72">
        <v>2.9</v>
      </c>
      <c r="F259" s="72">
        <v>2</v>
      </c>
      <c r="G259" s="72" t="s">
        <v>18</v>
      </c>
      <c r="H259" s="72">
        <v>79.099999999999994</v>
      </c>
      <c r="I259" s="72">
        <v>7.6</v>
      </c>
      <c r="J259" s="72" t="s">
        <v>19</v>
      </c>
      <c r="K259" s="72">
        <v>3</v>
      </c>
      <c r="L259" s="72" t="s">
        <v>20</v>
      </c>
      <c r="M259" s="72" t="s">
        <v>24</v>
      </c>
      <c r="N259" s="72">
        <v>7</v>
      </c>
      <c r="O259" s="72" t="s">
        <v>18</v>
      </c>
      <c r="P259" s="72">
        <v>71</v>
      </c>
    </row>
    <row r="260" spans="1:16" x14ac:dyDescent="0.2">
      <c r="A260" s="72" t="s">
        <v>287</v>
      </c>
      <c r="B260" s="72">
        <v>24</v>
      </c>
      <c r="C260" s="72" t="s">
        <v>17</v>
      </c>
      <c r="D260" s="72">
        <v>5.8</v>
      </c>
      <c r="E260" s="72">
        <v>3</v>
      </c>
      <c r="F260" s="72">
        <v>0.4</v>
      </c>
      <c r="G260" s="72" t="s">
        <v>18</v>
      </c>
      <c r="H260" s="72">
        <v>66.5</v>
      </c>
      <c r="I260" s="72">
        <v>3.2</v>
      </c>
      <c r="J260" s="72" t="s">
        <v>19</v>
      </c>
      <c r="K260" s="72">
        <v>2</v>
      </c>
      <c r="L260" s="72" t="s">
        <v>25</v>
      </c>
      <c r="M260" s="72" t="s">
        <v>21</v>
      </c>
      <c r="N260" s="72">
        <v>8</v>
      </c>
      <c r="O260" s="72" t="s">
        <v>18</v>
      </c>
      <c r="P260" s="72">
        <v>90.8</v>
      </c>
    </row>
    <row r="261" spans="1:16" x14ac:dyDescent="0.2">
      <c r="A261" s="72" t="s">
        <v>288</v>
      </c>
      <c r="B261" s="72">
        <v>19</v>
      </c>
      <c r="C261" s="72" t="s">
        <v>17</v>
      </c>
      <c r="D261" s="72">
        <v>4.3</v>
      </c>
      <c r="E261" s="72">
        <v>0.9</v>
      </c>
      <c r="F261" s="72">
        <v>1.2</v>
      </c>
      <c r="G261" s="72" t="s">
        <v>18</v>
      </c>
      <c r="H261" s="72">
        <v>80.7</v>
      </c>
      <c r="I261" s="72">
        <v>6.3</v>
      </c>
      <c r="J261" s="72" t="s">
        <v>19</v>
      </c>
      <c r="K261" s="72">
        <v>4</v>
      </c>
      <c r="L261" s="72" t="s">
        <v>20</v>
      </c>
      <c r="M261" s="72" t="s">
        <v>24</v>
      </c>
      <c r="N261" s="72">
        <v>1</v>
      </c>
      <c r="O261" s="72" t="s">
        <v>18</v>
      </c>
      <c r="P261" s="72">
        <v>72.599999999999994</v>
      </c>
    </row>
    <row r="262" spans="1:16" x14ac:dyDescent="0.2">
      <c r="A262" s="72" t="s">
        <v>289</v>
      </c>
      <c r="B262" s="72">
        <v>17</v>
      </c>
      <c r="C262" s="72" t="s">
        <v>27</v>
      </c>
      <c r="D262" s="72">
        <v>4.3</v>
      </c>
      <c r="E262" s="72">
        <v>3.8</v>
      </c>
      <c r="F262" s="72">
        <v>1.1000000000000001</v>
      </c>
      <c r="G262" s="72" t="s">
        <v>18</v>
      </c>
      <c r="H262" s="72">
        <v>95.3</v>
      </c>
      <c r="I262" s="72">
        <v>4.8</v>
      </c>
      <c r="J262" s="72" t="s">
        <v>19</v>
      </c>
      <c r="K262" s="72">
        <v>1</v>
      </c>
      <c r="L262" s="72" t="s">
        <v>25</v>
      </c>
      <c r="M262" s="72" t="s">
        <v>21</v>
      </c>
      <c r="N262" s="72">
        <v>8</v>
      </c>
      <c r="O262" s="72" t="s">
        <v>18</v>
      </c>
      <c r="P262" s="72">
        <v>70.900000000000006</v>
      </c>
    </row>
    <row r="263" spans="1:16" x14ac:dyDescent="0.2">
      <c r="A263" s="72" t="s">
        <v>290</v>
      </c>
      <c r="B263" s="72">
        <v>22</v>
      </c>
      <c r="C263" s="72" t="s">
        <v>27</v>
      </c>
      <c r="D263" s="72">
        <v>5.0999999999999996</v>
      </c>
      <c r="E263" s="72">
        <v>3.9</v>
      </c>
      <c r="F263" s="72">
        <v>1.7</v>
      </c>
      <c r="G263" s="72" t="s">
        <v>22</v>
      </c>
      <c r="H263" s="72">
        <v>81.599999999999994</v>
      </c>
      <c r="I263" s="72">
        <v>5.9</v>
      </c>
      <c r="J263" s="72" t="s">
        <v>19</v>
      </c>
      <c r="K263" s="72">
        <v>0</v>
      </c>
      <c r="L263" s="72" t="s">
        <v>38</v>
      </c>
      <c r="M263" s="72" t="s">
        <v>28</v>
      </c>
      <c r="N263" s="72">
        <v>3</v>
      </c>
      <c r="O263" s="72" t="s">
        <v>22</v>
      </c>
      <c r="P263" s="72">
        <v>65.099999999999994</v>
      </c>
    </row>
    <row r="264" spans="1:16" x14ac:dyDescent="0.2">
      <c r="A264" s="72" t="s">
        <v>291</v>
      </c>
      <c r="B264" s="72">
        <v>21</v>
      </c>
      <c r="C264" s="72" t="s">
        <v>27</v>
      </c>
      <c r="D264" s="72">
        <v>3</v>
      </c>
      <c r="E264" s="72">
        <v>2.2000000000000002</v>
      </c>
      <c r="F264" s="72">
        <v>2.2999999999999998</v>
      </c>
      <c r="G264" s="72" t="s">
        <v>18</v>
      </c>
      <c r="H264" s="72">
        <v>76.5</v>
      </c>
      <c r="I264" s="72">
        <v>6.1</v>
      </c>
      <c r="J264" s="72" t="s">
        <v>28</v>
      </c>
      <c r="K264" s="72">
        <v>2</v>
      </c>
      <c r="L264" s="72" t="s">
        <v>20</v>
      </c>
      <c r="M264" s="72" t="s">
        <v>21</v>
      </c>
      <c r="N264" s="72">
        <v>3</v>
      </c>
      <c r="O264" s="72" t="s">
        <v>18</v>
      </c>
      <c r="P264" s="72">
        <v>49.1</v>
      </c>
    </row>
    <row r="265" spans="1:16" x14ac:dyDescent="0.2">
      <c r="A265" s="72" t="s">
        <v>292</v>
      </c>
      <c r="B265" s="72">
        <v>17</v>
      </c>
      <c r="C265" s="72" t="s">
        <v>17</v>
      </c>
      <c r="D265" s="72">
        <v>2.2000000000000002</v>
      </c>
      <c r="E265" s="72">
        <v>2.4</v>
      </c>
      <c r="F265" s="72">
        <v>2.2999999999999998</v>
      </c>
      <c r="G265" s="72" t="s">
        <v>22</v>
      </c>
      <c r="H265" s="72">
        <v>94.3</v>
      </c>
      <c r="I265" s="72">
        <v>6.1</v>
      </c>
      <c r="J265" s="72" t="s">
        <v>28</v>
      </c>
      <c r="K265" s="72">
        <v>5</v>
      </c>
      <c r="L265" s="72" t="s">
        <v>34</v>
      </c>
      <c r="M265" s="72" t="s">
        <v>21</v>
      </c>
      <c r="N265" s="72">
        <v>6</v>
      </c>
      <c r="O265" s="72" t="s">
        <v>18</v>
      </c>
      <c r="P265" s="72">
        <v>62.7</v>
      </c>
    </row>
    <row r="266" spans="1:16" x14ac:dyDescent="0.2">
      <c r="A266" s="72" t="s">
        <v>293</v>
      </c>
      <c r="B266" s="72">
        <v>19</v>
      </c>
      <c r="C266" s="72" t="s">
        <v>27</v>
      </c>
      <c r="D266" s="72">
        <v>1.9</v>
      </c>
      <c r="E266" s="72">
        <v>0.7</v>
      </c>
      <c r="F266" s="72">
        <v>0</v>
      </c>
      <c r="G266" s="72" t="s">
        <v>18</v>
      </c>
      <c r="H266" s="72">
        <v>81.7</v>
      </c>
      <c r="I266" s="72">
        <v>5.8</v>
      </c>
      <c r="J266" s="72" t="s">
        <v>24</v>
      </c>
      <c r="K266" s="72">
        <v>1</v>
      </c>
      <c r="L266" s="72" t="s">
        <v>20</v>
      </c>
      <c r="M266" s="72" t="s">
        <v>28</v>
      </c>
      <c r="N266" s="72">
        <v>4</v>
      </c>
      <c r="O266" s="72" t="s">
        <v>18</v>
      </c>
      <c r="P266" s="72">
        <v>51.5</v>
      </c>
    </row>
    <row r="267" spans="1:16" x14ac:dyDescent="0.2">
      <c r="A267" s="72" t="s">
        <v>294</v>
      </c>
      <c r="B267" s="72">
        <v>18</v>
      </c>
      <c r="C267" s="72" t="s">
        <v>17</v>
      </c>
      <c r="D267" s="72">
        <v>0.6</v>
      </c>
      <c r="E267" s="72">
        <v>3.1</v>
      </c>
      <c r="F267" s="72">
        <v>3</v>
      </c>
      <c r="G267" s="72" t="s">
        <v>18</v>
      </c>
      <c r="H267" s="72">
        <v>79.900000000000006</v>
      </c>
      <c r="I267" s="72">
        <v>5.2</v>
      </c>
      <c r="J267" s="72" t="s">
        <v>24</v>
      </c>
      <c r="K267" s="72">
        <v>1</v>
      </c>
      <c r="L267" s="72" t="s">
        <v>34</v>
      </c>
      <c r="M267" s="72" t="s">
        <v>24</v>
      </c>
      <c r="N267" s="72">
        <v>4</v>
      </c>
      <c r="O267" s="72" t="s">
        <v>18</v>
      </c>
      <c r="P267" s="72">
        <v>18.399999999999999</v>
      </c>
    </row>
    <row r="268" spans="1:16" x14ac:dyDescent="0.2">
      <c r="A268" s="72" t="s">
        <v>295</v>
      </c>
      <c r="B268" s="72">
        <v>20</v>
      </c>
      <c r="C268" s="72" t="s">
        <v>17</v>
      </c>
      <c r="D268" s="72">
        <v>6.6</v>
      </c>
      <c r="E268" s="72">
        <v>3.2</v>
      </c>
      <c r="F268" s="72">
        <v>2.1</v>
      </c>
      <c r="G268" s="72" t="s">
        <v>18</v>
      </c>
      <c r="H268" s="72">
        <v>86.5</v>
      </c>
      <c r="I268" s="72">
        <v>9.3000000000000007</v>
      </c>
      <c r="J268" s="72" t="s">
        <v>19</v>
      </c>
      <c r="K268" s="72">
        <v>5</v>
      </c>
      <c r="L268" s="72" t="s">
        <v>20</v>
      </c>
      <c r="M268" s="72" t="s">
        <v>21</v>
      </c>
      <c r="N268" s="72">
        <v>4</v>
      </c>
      <c r="O268" s="72" t="s">
        <v>22</v>
      </c>
      <c r="P268" s="72">
        <v>100</v>
      </c>
    </row>
    <row r="269" spans="1:16" x14ac:dyDescent="0.2">
      <c r="A269" s="72" t="s">
        <v>296</v>
      </c>
      <c r="B269" s="72">
        <v>24</v>
      </c>
      <c r="C269" s="72" t="s">
        <v>17</v>
      </c>
      <c r="D269" s="72">
        <v>1.8</v>
      </c>
      <c r="E269" s="72">
        <v>2.4</v>
      </c>
      <c r="F269" s="72">
        <v>3.3</v>
      </c>
      <c r="G269" s="72" t="s">
        <v>22</v>
      </c>
      <c r="H269" s="72">
        <v>92.7</v>
      </c>
      <c r="I269" s="72">
        <v>8.6999999999999993</v>
      </c>
      <c r="J269" s="72" t="s">
        <v>19</v>
      </c>
      <c r="K269" s="72">
        <v>3</v>
      </c>
      <c r="L269" s="72" t="s">
        <v>34</v>
      </c>
      <c r="M269" s="72" t="s">
        <v>24</v>
      </c>
      <c r="N269" s="72">
        <v>10</v>
      </c>
      <c r="O269" s="72" t="s">
        <v>18</v>
      </c>
      <c r="P269" s="72">
        <v>53.3</v>
      </c>
    </row>
    <row r="270" spans="1:16" x14ac:dyDescent="0.2">
      <c r="A270" s="72" t="s">
        <v>297</v>
      </c>
      <c r="B270" s="72">
        <v>23</v>
      </c>
      <c r="C270" s="72" t="s">
        <v>27</v>
      </c>
      <c r="D270" s="72">
        <v>3.2</v>
      </c>
      <c r="E270" s="72">
        <v>3.8</v>
      </c>
      <c r="F270" s="72">
        <v>2.2999999999999998</v>
      </c>
      <c r="G270" s="72" t="s">
        <v>18</v>
      </c>
      <c r="H270" s="72">
        <v>100</v>
      </c>
      <c r="I270" s="72">
        <v>5.0999999999999996</v>
      </c>
      <c r="J270" s="72" t="s">
        <v>19</v>
      </c>
      <c r="K270" s="72">
        <v>3</v>
      </c>
      <c r="L270" s="72" t="s">
        <v>34</v>
      </c>
      <c r="M270" s="72" t="s">
        <v>28</v>
      </c>
      <c r="N270" s="72">
        <v>9</v>
      </c>
      <c r="O270" s="72" t="s">
        <v>18</v>
      </c>
      <c r="P270" s="72">
        <v>76.099999999999994</v>
      </c>
    </row>
    <row r="271" spans="1:16" x14ac:dyDescent="0.2">
      <c r="A271" s="72" t="s">
        <v>298</v>
      </c>
      <c r="B271" s="72">
        <v>19</v>
      </c>
      <c r="C271" s="72" t="s">
        <v>17</v>
      </c>
      <c r="D271" s="72">
        <v>3.1</v>
      </c>
      <c r="E271" s="72">
        <v>2.1</v>
      </c>
      <c r="F271" s="72">
        <v>3</v>
      </c>
      <c r="G271" s="72" t="s">
        <v>18</v>
      </c>
      <c r="H271" s="72">
        <v>93.3</v>
      </c>
      <c r="I271" s="72">
        <v>8.4</v>
      </c>
      <c r="J271" s="72" t="s">
        <v>24</v>
      </c>
      <c r="K271" s="72">
        <v>4</v>
      </c>
      <c r="L271" s="72" t="s">
        <v>34</v>
      </c>
      <c r="M271" s="72" t="s">
        <v>21</v>
      </c>
      <c r="N271" s="72">
        <v>8</v>
      </c>
      <c r="O271" s="72" t="s">
        <v>18</v>
      </c>
      <c r="P271" s="72">
        <v>85.6</v>
      </c>
    </row>
    <row r="272" spans="1:16" x14ac:dyDescent="0.2">
      <c r="A272" s="72" t="s">
        <v>299</v>
      </c>
      <c r="B272" s="72">
        <v>22</v>
      </c>
      <c r="C272" s="72" t="s">
        <v>27</v>
      </c>
      <c r="D272" s="72">
        <v>4</v>
      </c>
      <c r="E272" s="72">
        <v>3.2</v>
      </c>
      <c r="F272" s="72">
        <v>2.2999999999999998</v>
      </c>
      <c r="G272" s="72" t="s">
        <v>22</v>
      </c>
      <c r="H272" s="72">
        <v>96.6</v>
      </c>
      <c r="I272" s="72">
        <v>6</v>
      </c>
      <c r="J272" s="72" t="s">
        <v>24</v>
      </c>
      <c r="K272" s="72">
        <v>4</v>
      </c>
      <c r="L272" s="72" t="s">
        <v>25</v>
      </c>
      <c r="M272" s="72" t="s">
        <v>24</v>
      </c>
      <c r="N272" s="72">
        <v>3</v>
      </c>
      <c r="O272" s="72" t="s">
        <v>22</v>
      </c>
      <c r="P272" s="72">
        <v>63</v>
      </c>
    </row>
    <row r="273" spans="1:16" x14ac:dyDescent="0.2">
      <c r="A273" s="72" t="s">
        <v>300</v>
      </c>
      <c r="B273" s="72">
        <v>24</v>
      </c>
      <c r="C273" s="72" t="s">
        <v>17</v>
      </c>
      <c r="D273" s="72">
        <v>4.7</v>
      </c>
      <c r="E273" s="72">
        <v>1.3</v>
      </c>
      <c r="F273" s="72">
        <v>3.3</v>
      </c>
      <c r="G273" s="72" t="s">
        <v>22</v>
      </c>
      <c r="H273" s="72">
        <v>79.900000000000006</v>
      </c>
      <c r="I273" s="72">
        <v>6.7</v>
      </c>
      <c r="J273" s="72" t="s">
        <v>24</v>
      </c>
      <c r="K273" s="72">
        <v>1</v>
      </c>
      <c r="L273" s="72" t="s">
        <v>20</v>
      </c>
      <c r="M273" s="72" t="s">
        <v>24</v>
      </c>
      <c r="N273" s="72">
        <v>1</v>
      </c>
      <c r="O273" s="72" t="s">
        <v>18</v>
      </c>
      <c r="P273" s="72">
        <v>73.599999999999994</v>
      </c>
    </row>
    <row r="274" spans="1:16" x14ac:dyDescent="0.2">
      <c r="A274" s="72" t="s">
        <v>301</v>
      </c>
      <c r="B274" s="72">
        <v>24</v>
      </c>
      <c r="C274" s="72" t="s">
        <v>27</v>
      </c>
      <c r="D274" s="72">
        <v>4.8</v>
      </c>
      <c r="E274" s="72">
        <v>2.5</v>
      </c>
      <c r="F274" s="72">
        <v>2.4</v>
      </c>
      <c r="G274" s="72" t="s">
        <v>22</v>
      </c>
      <c r="H274" s="72">
        <v>74.7</v>
      </c>
      <c r="I274" s="72">
        <v>6.4</v>
      </c>
      <c r="J274" s="72" t="s">
        <v>24</v>
      </c>
      <c r="K274" s="72">
        <v>6</v>
      </c>
      <c r="L274" s="72" t="s">
        <v>25</v>
      </c>
      <c r="M274" s="72" t="s">
        <v>24</v>
      </c>
      <c r="N274" s="72">
        <v>1</v>
      </c>
      <c r="O274" s="72" t="s">
        <v>18</v>
      </c>
      <c r="P274" s="72">
        <v>76.2</v>
      </c>
    </row>
    <row r="275" spans="1:16" x14ac:dyDescent="0.2">
      <c r="A275" s="72" t="s">
        <v>302</v>
      </c>
      <c r="B275" s="72">
        <v>24</v>
      </c>
      <c r="C275" s="72" t="s">
        <v>27</v>
      </c>
      <c r="D275" s="72">
        <v>2.6</v>
      </c>
      <c r="E275" s="72">
        <v>2.2999999999999998</v>
      </c>
      <c r="F275" s="72">
        <v>1.7</v>
      </c>
      <c r="G275" s="72" t="s">
        <v>18</v>
      </c>
      <c r="H275" s="72">
        <v>85.6</v>
      </c>
      <c r="I275" s="72">
        <v>5.7</v>
      </c>
      <c r="J275" s="72" t="s">
        <v>19</v>
      </c>
      <c r="K275" s="72">
        <v>1</v>
      </c>
      <c r="L275" s="72" t="s">
        <v>34</v>
      </c>
      <c r="M275" s="72" t="s">
        <v>24</v>
      </c>
      <c r="N275" s="72">
        <v>1</v>
      </c>
      <c r="O275" s="72" t="s">
        <v>22</v>
      </c>
      <c r="P275" s="72">
        <v>45.5</v>
      </c>
    </row>
    <row r="276" spans="1:16" x14ac:dyDescent="0.2">
      <c r="A276" s="72" t="s">
        <v>303</v>
      </c>
      <c r="B276" s="72">
        <v>17</v>
      </c>
      <c r="C276" s="72" t="s">
        <v>17</v>
      </c>
      <c r="D276" s="72">
        <v>3.2</v>
      </c>
      <c r="E276" s="72">
        <v>2.8</v>
      </c>
      <c r="F276" s="72">
        <v>4.3</v>
      </c>
      <c r="G276" s="72" t="s">
        <v>18</v>
      </c>
      <c r="H276" s="72">
        <v>86.1</v>
      </c>
      <c r="I276" s="72">
        <v>7.7</v>
      </c>
      <c r="J276" s="72" t="s">
        <v>19</v>
      </c>
      <c r="K276" s="72">
        <v>4</v>
      </c>
      <c r="L276" s="72" t="s">
        <v>25</v>
      </c>
      <c r="M276" s="72" t="s">
        <v>21</v>
      </c>
      <c r="N276" s="72">
        <v>4</v>
      </c>
      <c r="O276" s="72" t="s">
        <v>22</v>
      </c>
      <c r="P276" s="72">
        <v>58.6</v>
      </c>
    </row>
    <row r="277" spans="1:16" x14ac:dyDescent="0.2">
      <c r="A277" s="72" t="s">
        <v>304</v>
      </c>
      <c r="B277" s="72">
        <v>20</v>
      </c>
      <c r="C277" s="72" t="s">
        <v>27</v>
      </c>
      <c r="D277" s="72">
        <v>3.9</v>
      </c>
      <c r="E277" s="72">
        <v>2.1</v>
      </c>
      <c r="F277" s="72">
        <v>2.8</v>
      </c>
      <c r="G277" s="72" t="s">
        <v>18</v>
      </c>
      <c r="H277" s="72">
        <v>74.2</v>
      </c>
      <c r="I277" s="72">
        <v>6.7</v>
      </c>
      <c r="J277" s="72" t="s">
        <v>19</v>
      </c>
      <c r="K277" s="72">
        <v>5</v>
      </c>
      <c r="L277" s="72" t="s">
        <v>34</v>
      </c>
      <c r="M277" s="72" t="s">
        <v>21</v>
      </c>
      <c r="N277" s="72">
        <v>6</v>
      </c>
      <c r="O277" s="72" t="s">
        <v>18</v>
      </c>
      <c r="P277" s="72">
        <v>77.8</v>
      </c>
    </row>
    <row r="278" spans="1:16" x14ac:dyDescent="0.2">
      <c r="A278" s="72" t="s">
        <v>305</v>
      </c>
      <c r="B278" s="72">
        <v>17</v>
      </c>
      <c r="C278" s="72" t="s">
        <v>27</v>
      </c>
      <c r="D278" s="72">
        <v>3.1</v>
      </c>
      <c r="E278" s="72">
        <v>2.2999999999999998</v>
      </c>
      <c r="F278" s="72">
        <v>2.4</v>
      </c>
      <c r="G278" s="72" t="s">
        <v>22</v>
      </c>
      <c r="H278" s="72">
        <v>83.2</v>
      </c>
      <c r="I278" s="72">
        <v>5.9</v>
      </c>
      <c r="J278" s="72" t="s">
        <v>19</v>
      </c>
      <c r="K278" s="72">
        <v>4</v>
      </c>
      <c r="L278" s="72" t="s">
        <v>25</v>
      </c>
      <c r="M278" s="72" t="s">
        <v>24</v>
      </c>
      <c r="N278" s="72">
        <v>4</v>
      </c>
      <c r="O278" s="72" t="s">
        <v>22</v>
      </c>
      <c r="P278" s="72">
        <v>61.5</v>
      </c>
    </row>
    <row r="279" spans="1:16" x14ac:dyDescent="0.2">
      <c r="A279" s="72" t="s">
        <v>306</v>
      </c>
      <c r="B279" s="72">
        <v>22</v>
      </c>
      <c r="C279" s="72" t="s">
        <v>17</v>
      </c>
      <c r="D279" s="72">
        <v>5.9</v>
      </c>
      <c r="E279" s="72">
        <v>3.5</v>
      </c>
      <c r="F279" s="72">
        <v>0.4</v>
      </c>
      <c r="G279" s="72" t="s">
        <v>18</v>
      </c>
      <c r="H279" s="72">
        <v>89</v>
      </c>
      <c r="I279" s="72">
        <v>4.9000000000000004</v>
      </c>
      <c r="J279" s="72" t="s">
        <v>24</v>
      </c>
      <c r="K279" s="72">
        <v>1</v>
      </c>
      <c r="L279" s="72" t="s">
        <v>38</v>
      </c>
      <c r="M279" s="72" t="s">
        <v>24</v>
      </c>
      <c r="N279" s="72">
        <v>3</v>
      </c>
      <c r="O279" s="72" t="s">
        <v>18</v>
      </c>
      <c r="P279" s="72">
        <v>71.400000000000006</v>
      </c>
    </row>
    <row r="280" spans="1:16" x14ac:dyDescent="0.2">
      <c r="A280" s="72" t="s">
        <v>307</v>
      </c>
      <c r="B280" s="72">
        <v>17</v>
      </c>
      <c r="C280" s="72" t="s">
        <v>17</v>
      </c>
      <c r="D280" s="72">
        <v>4.2</v>
      </c>
      <c r="E280" s="72">
        <v>2</v>
      </c>
      <c r="F280" s="72">
        <v>0.4</v>
      </c>
      <c r="G280" s="72" t="s">
        <v>18</v>
      </c>
      <c r="H280" s="72">
        <v>88.6</v>
      </c>
      <c r="I280" s="72">
        <v>5.4</v>
      </c>
      <c r="J280" s="72" t="s">
        <v>19</v>
      </c>
      <c r="K280" s="72">
        <v>2</v>
      </c>
      <c r="L280" s="72" t="s">
        <v>20</v>
      </c>
      <c r="M280" s="72" t="s">
        <v>24</v>
      </c>
      <c r="N280" s="72">
        <v>8</v>
      </c>
      <c r="O280" s="72" t="s">
        <v>22</v>
      </c>
      <c r="P280" s="72">
        <v>93.9</v>
      </c>
    </row>
    <row r="281" spans="1:16" x14ac:dyDescent="0.2">
      <c r="A281" s="72" t="s">
        <v>308</v>
      </c>
      <c r="B281" s="72">
        <v>18</v>
      </c>
      <c r="C281" s="72" t="s">
        <v>17</v>
      </c>
      <c r="D281" s="72">
        <v>4.5999999999999996</v>
      </c>
      <c r="E281" s="72">
        <v>0.6</v>
      </c>
      <c r="F281" s="72">
        <v>2.1</v>
      </c>
      <c r="G281" s="72" t="s">
        <v>18</v>
      </c>
      <c r="H281" s="72">
        <v>90</v>
      </c>
      <c r="I281" s="72">
        <v>4.5</v>
      </c>
      <c r="J281" s="72" t="s">
        <v>28</v>
      </c>
      <c r="K281" s="72">
        <v>1</v>
      </c>
      <c r="L281" s="72" t="s">
        <v>25</v>
      </c>
      <c r="M281" s="72" t="s">
        <v>24</v>
      </c>
      <c r="N281" s="72">
        <v>8</v>
      </c>
      <c r="O281" s="72" t="s">
        <v>18</v>
      </c>
      <c r="P281" s="72">
        <v>85.9</v>
      </c>
    </row>
    <row r="282" spans="1:16" x14ac:dyDescent="0.2">
      <c r="A282" s="72" t="s">
        <v>309</v>
      </c>
      <c r="B282" s="72">
        <v>20</v>
      </c>
      <c r="C282" s="72" t="s">
        <v>17</v>
      </c>
      <c r="D282" s="72">
        <v>4.5</v>
      </c>
      <c r="E282" s="72">
        <v>4.5999999999999996</v>
      </c>
      <c r="F282" s="72">
        <v>2</v>
      </c>
      <c r="G282" s="72" t="s">
        <v>18</v>
      </c>
      <c r="H282" s="72">
        <v>87.9</v>
      </c>
      <c r="I282" s="72">
        <v>6.5</v>
      </c>
      <c r="J282" s="72" t="s">
        <v>19</v>
      </c>
      <c r="K282" s="72">
        <v>2</v>
      </c>
      <c r="L282" s="72" t="s">
        <v>34</v>
      </c>
      <c r="M282" s="72" t="s">
        <v>24</v>
      </c>
      <c r="N282" s="72">
        <v>6</v>
      </c>
      <c r="O282" s="72" t="s">
        <v>18</v>
      </c>
      <c r="P282" s="72">
        <v>73.8</v>
      </c>
    </row>
    <row r="283" spans="1:16" x14ac:dyDescent="0.2">
      <c r="A283" s="72" t="s">
        <v>310</v>
      </c>
      <c r="B283" s="72">
        <v>20</v>
      </c>
      <c r="C283" s="72" t="s">
        <v>17</v>
      </c>
      <c r="D283" s="72">
        <v>5.3</v>
      </c>
      <c r="E283" s="72">
        <v>4.2</v>
      </c>
      <c r="F283" s="72">
        <v>1.1000000000000001</v>
      </c>
      <c r="G283" s="72" t="s">
        <v>22</v>
      </c>
      <c r="H283" s="72">
        <v>79.900000000000006</v>
      </c>
      <c r="I283" s="72">
        <v>5.0999999999999996</v>
      </c>
      <c r="J283" s="72" t="s">
        <v>24</v>
      </c>
      <c r="K283" s="72">
        <v>2</v>
      </c>
      <c r="L283" s="72" t="s">
        <v>25</v>
      </c>
      <c r="M283" s="72" t="s">
        <v>21</v>
      </c>
      <c r="N283" s="72">
        <v>9</v>
      </c>
      <c r="O283" s="72" t="s">
        <v>18</v>
      </c>
      <c r="P283" s="72">
        <v>83.3</v>
      </c>
    </row>
    <row r="284" spans="1:16" x14ac:dyDescent="0.2">
      <c r="A284" s="72" t="s">
        <v>311</v>
      </c>
      <c r="B284" s="72">
        <v>22</v>
      </c>
      <c r="C284" s="72" t="s">
        <v>27</v>
      </c>
      <c r="D284" s="72">
        <v>3.8</v>
      </c>
      <c r="E284" s="72">
        <v>0.9</v>
      </c>
      <c r="F284" s="72">
        <v>2</v>
      </c>
      <c r="G284" s="72" t="s">
        <v>22</v>
      </c>
      <c r="H284" s="72">
        <v>79.900000000000006</v>
      </c>
      <c r="I284" s="72">
        <v>6.2</v>
      </c>
      <c r="J284" s="72" t="s">
        <v>19</v>
      </c>
      <c r="K284" s="72">
        <v>1</v>
      </c>
      <c r="L284" s="72" t="s">
        <v>38</v>
      </c>
      <c r="M284" s="72" t="s">
        <v>24</v>
      </c>
      <c r="N284" s="72">
        <v>10</v>
      </c>
      <c r="O284" s="72" t="s">
        <v>18</v>
      </c>
      <c r="P284" s="72">
        <v>79.7</v>
      </c>
    </row>
    <row r="285" spans="1:16" x14ac:dyDescent="0.2">
      <c r="A285" s="72" t="s">
        <v>312</v>
      </c>
      <c r="B285" s="72">
        <v>23</v>
      </c>
      <c r="C285" s="72" t="s">
        <v>27</v>
      </c>
      <c r="D285" s="72">
        <v>1.6</v>
      </c>
      <c r="E285" s="72">
        <v>3.3</v>
      </c>
      <c r="F285" s="72">
        <v>3.5</v>
      </c>
      <c r="G285" s="72" t="s">
        <v>22</v>
      </c>
      <c r="H285" s="72">
        <v>73</v>
      </c>
      <c r="I285" s="72">
        <v>8.1</v>
      </c>
      <c r="J285" s="72" t="s">
        <v>24</v>
      </c>
      <c r="K285" s="72">
        <v>6</v>
      </c>
      <c r="L285" s="72" t="s">
        <v>25</v>
      </c>
      <c r="M285" s="72" t="s">
        <v>24</v>
      </c>
      <c r="N285" s="72">
        <v>1</v>
      </c>
      <c r="O285" s="72" t="s">
        <v>18</v>
      </c>
      <c r="P285" s="72">
        <v>47.1</v>
      </c>
    </row>
    <row r="286" spans="1:16" x14ac:dyDescent="0.2">
      <c r="A286" s="72" t="s">
        <v>313</v>
      </c>
      <c r="B286" s="72">
        <v>18</v>
      </c>
      <c r="C286" s="72" t="s">
        <v>27</v>
      </c>
      <c r="D286" s="72">
        <v>4.0999999999999996</v>
      </c>
      <c r="E286" s="72">
        <v>1.9</v>
      </c>
      <c r="F286" s="72">
        <v>2.6</v>
      </c>
      <c r="G286" s="72" t="s">
        <v>18</v>
      </c>
      <c r="H286" s="72">
        <v>100</v>
      </c>
      <c r="I286" s="72">
        <v>7.9</v>
      </c>
      <c r="J286" s="72" t="s">
        <v>19</v>
      </c>
      <c r="K286" s="72">
        <v>6</v>
      </c>
      <c r="L286" s="72" t="s">
        <v>34</v>
      </c>
      <c r="M286" s="72" t="s">
        <v>24</v>
      </c>
      <c r="N286" s="72">
        <v>8</v>
      </c>
      <c r="O286" s="72" t="s">
        <v>18</v>
      </c>
      <c r="P286" s="72">
        <v>91.9</v>
      </c>
    </row>
    <row r="287" spans="1:16" x14ac:dyDescent="0.2">
      <c r="A287" s="72" t="s">
        <v>314</v>
      </c>
      <c r="B287" s="72">
        <v>19</v>
      </c>
      <c r="C287" s="72" t="s">
        <v>17</v>
      </c>
      <c r="D287" s="72">
        <v>2.5</v>
      </c>
      <c r="E287" s="72">
        <v>2.8</v>
      </c>
      <c r="F287" s="72">
        <v>0.5</v>
      </c>
      <c r="G287" s="72" t="s">
        <v>22</v>
      </c>
      <c r="H287" s="72">
        <v>85.1</v>
      </c>
      <c r="I287" s="72">
        <v>6.5</v>
      </c>
      <c r="J287" s="72" t="s">
        <v>28</v>
      </c>
      <c r="K287" s="72">
        <v>0</v>
      </c>
      <c r="L287" s="72" t="s">
        <v>38</v>
      </c>
      <c r="M287" s="72" t="s">
        <v>28</v>
      </c>
      <c r="N287" s="72">
        <v>6</v>
      </c>
      <c r="O287" s="72" t="s">
        <v>22</v>
      </c>
      <c r="P287" s="72">
        <v>60.6</v>
      </c>
    </row>
    <row r="288" spans="1:16" x14ac:dyDescent="0.2">
      <c r="A288" s="72" t="s">
        <v>315</v>
      </c>
      <c r="B288" s="72">
        <v>17</v>
      </c>
      <c r="C288" s="72" t="s">
        <v>17</v>
      </c>
      <c r="D288" s="72">
        <v>2.7</v>
      </c>
      <c r="E288" s="72">
        <v>2.9</v>
      </c>
      <c r="F288" s="72">
        <v>1.7</v>
      </c>
      <c r="G288" s="72" t="s">
        <v>18</v>
      </c>
      <c r="H288" s="72">
        <v>82.8</v>
      </c>
      <c r="I288" s="72">
        <v>6.4</v>
      </c>
      <c r="J288" s="72" t="s">
        <v>19</v>
      </c>
      <c r="K288" s="72">
        <v>4</v>
      </c>
      <c r="L288" s="72" t="s">
        <v>20</v>
      </c>
      <c r="M288" s="72" t="s">
        <v>21</v>
      </c>
      <c r="N288" s="72">
        <v>1</v>
      </c>
      <c r="O288" s="72" t="s">
        <v>18</v>
      </c>
      <c r="P288" s="72">
        <v>46.6</v>
      </c>
    </row>
    <row r="289" spans="1:16" x14ac:dyDescent="0.2">
      <c r="A289" s="72" t="s">
        <v>316</v>
      </c>
      <c r="B289" s="72">
        <v>21</v>
      </c>
      <c r="C289" s="72" t="s">
        <v>27</v>
      </c>
      <c r="D289" s="72">
        <v>4.4000000000000004</v>
      </c>
      <c r="E289" s="72">
        <v>2.2000000000000002</v>
      </c>
      <c r="F289" s="72">
        <v>0.9</v>
      </c>
      <c r="G289" s="72" t="s">
        <v>18</v>
      </c>
      <c r="H289" s="72">
        <v>75.7</v>
      </c>
      <c r="I289" s="72">
        <v>8.8000000000000007</v>
      </c>
      <c r="J289" s="72" t="s">
        <v>24</v>
      </c>
      <c r="K289" s="72">
        <v>6</v>
      </c>
      <c r="L289" s="72" t="s">
        <v>25</v>
      </c>
      <c r="M289" s="72" t="s">
        <v>28</v>
      </c>
      <c r="N289" s="72">
        <v>4</v>
      </c>
      <c r="O289" s="72" t="s">
        <v>22</v>
      </c>
      <c r="P289" s="72">
        <v>84.2</v>
      </c>
    </row>
    <row r="290" spans="1:16" x14ac:dyDescent="0.2">
      <c r="A290" s="72" t="s">
        <v>317</v>
      </c>
      <c r="B290" s="72">
        <v>17</v>
      </c>
      <c r="C290" s="72" t="s">
        <v>27</v>
      </c>
      <c r="D290" s="72">
        <v>5.4</v>
      </c>
      <c r="E290" s="72">
        <v>1.6</v>
      </c>
      <c r="F290" s="72">
        <v>1.4</v>
      </c>
      <c r="G290" s="72" t="s">
        <v>18</v>
      </c>
      <c r="H290" s="72">
        <v>100</v>
      </c>
      <c r="I290" s="72">
        <v>7.1</v>
      </c>
      <c r="J290" s="72" t="s">
        <v>19</v>
      </c>
      <c r="K290" s="72">
        <v>3</v>
      </c>
      <c r="L290" s="72" t="s">
        <v>25</v>
      </c>
      <c r="M290" s="72" t="s">
        <v>21</v>
      </c>
      <c r="N290" s="72">
        <v>5</v>
      </c>
      <c r="O290" s="72" t="s">
        <v>18</v>
      </c>
      <c r="P290" s="72">
        <v>95.5</v>
      </c>
    </row>
    <row r="291" spans="1:16" x14ac:dyDescent="0.2">
      <c r="A291" s="72" t="s">
        <v>318</v>
      </c>
      <c r="B291" s="72">
        <v>24</v>
      </c>
      <c r="C291" s="72" t="s">
        <v>17</v>
      </c>
      <c r="D291" s="72">
        <v>3.5</v>
      </c>
      <c r="E291" s="72">
        <v>1.7</v>
      </c>
      <c r="F291" s="72">
        <v>1.3</v>
      </c>
      <c r="G291" s="72" t="s">
        <v>18</v>
      </c>
      <c r="H291" s="72">
        <v>74.3</v>
      </c>
      <c r="I291" s="72">
        <v>6.1</v>
      </c>
      <c r="J291" s="72" t="s">
        <v>24</v>
      </c>
      <c r="K291" s="72">
        <v>1</v>
      </c>
      <c r="L291" s="72" t="s">
        <v>25</v>
      </c>
      <c r="M291" s="72" t="s">
        <v>24</v>
      </c>
      <c r="N291" s="72">
        <v>7</v>
      </c>
      <c r="O291" s="72" t="s">
        <v>22</v>
      </c>
      <c r="P291" s="72">
        <v>73.5</v>
      </c>
    </row>
    <row r="292" spans="1:16" x14ac:dyDescent="0.2">
      <c r="A292" s="72" t="s">
        <v>319</v>
      </c>
      <c r="B292" s="72">
        <v>17</v>
      </c>
      <c r="C292" s="72" t="s">
        <v>27</v>
      </c>
      <c r="D292" s="72">
        <v>4</v>
      </c>
      <c r="E292" s="72">
        <v>1.4</v>
      </c>
      <c r="F292" s="72">
        <v>1.3</v>
      </c>
      <c r="G292" s="72" t="s">
        <v>18</v>
      </c>
      <c r="H292" s="72">
        <v>80.7</v>
      </c>
      <c r="I292" s="72">
        <v>4.8</v>
      </c>
      <c r="J292" s="72" t="s">
        <v>19</v>
      </c>
      <c r="K292" s="72">
        <v>2</v>
      </c>
      <c r="L292" s="72" t="s">
        <v>38</v>
      </c>
      <c r="M292" s="72" t="s">
        <v>28</v>
      </c>
      <c r="N292" s="72">
        <v>8</v>
      </c>
      <c r="O292" s="72" t="s">
        <v>18</v>
      </c>
      <c r="P292" s="72">
        <v>75.900000000000006</v>
      </c>
    </row>
    <row r="293" spans="1:16" x14ac:dyDescent="0.2">
      <c r="A293" s="72" t="s">
        <v>320</v>
      </c>
      <c r="B293" s="72">
        <v>19</v>
      </c>
      <c r="C293" s="72" t="s">
        <v>17</v>
      </c>
      <c r="D293" s="72">
        <v>6.1</v>
      </c>
      <c r="E293" s="72">
        <v>1.5</v>
      </c>
      <c r="F293" s="72">
        <v>0.4</v>
      </c>
      <c r="G293" s="72" t="s">
        <v>18</v>
      </c>
      <c r="H293" s="72">
        <v>89.2</v>
      </c>
      <c r="I293" s="72">
        <v>7</v>
      </c>
      <c r="J293" s="72" t="s">
        <v>28</v>
      </c>
      <c r="K293" s="72">
        <v>1</v>
      </c>
      <c r="L293" s="72" t="s">
        <v>34</v>
      </c>
      <c r="M293" s="72" t="s">
        <v>21</v>
      </c>
      <c r="N293" s="72">
        <v>9</v>
      </c>
      <c r="O293" s="72" t="s">
        <v>18</v>
      </c>
      <c r="P293" s="72">
        <v>100</v>
      </c>
    </row>
    <row r="294" spans="1:16" x14ac:dyDescent="0.2">
      <c r="A294" s="72" t="s">
        <v>321</v>
      </c>
      <c r="B294" s="72">
        <v>17</v>
      </c>
      <c r="C294" s="72" t="s">
        <v>17</v>
      </c>
      <c r="D294" s="72">
        <v>3.9</v>
      </c>
      <c r="E294" s="72">
        <v>2.4</v>
      </c>
      <c r="F294" s="72">
        <v>1.7</v>
      </c>
      <c r="G294" s="72" t="s">
        <v>22</v>
      </c>
      <c r="H294" s="72">
        <v>91</v>
      </c>
      <c r="I294" s="72">
        <v>7.5</v>
      </c>
      <c r="J294" s="72" t="s">
        <v>24</v>
      </c>
      <c r="K294" s="72">
        <v>4</v>
      </c>
      <c r="L294" s="72" t="s">
        <v>20</v>
      </c>
      <c r="M294" s="72" t="s">
        <v>21</v>
      </c>
      <c r="N294" s="72">
        <v>6</v>
      </c>
      <c r="O294" s="72" t="s">
        <v>22</v>
      </c>
      <c r="P294" s="72">
        <v>74.2</v>
      </c>
    </row>
    <row r="295" spans="1:16" x14ac:dyDescent="0.2">
      <c r="A295" s="72" t="s">
        <v>322</v>
      </c>
      <c r="B295" s="72">
        <v>18</v>
      </c>
      <c r="C295" s="72" t="s">
        <v>17</v>
      </c>
      <c r="D295" s="72">
        <v>7.4</v>
      </c>
      <c r="E295" s="72">
        <v>1.6</v>
      </c>
      <c r="F295" s="72">
        <v>1.2</v>
      </c>
      <c r="G295" s="72" t="s">
        <v>18</v>
      </c>
      <c r="H295" s="72">
        <v>94.6</v>
      </c>
      <c r="I295" s="72">
        <v>5.7</v>
      </c>
      <c r="J295" s="72" t="s">
        <v>19</v>
      </c>
      <c r="K295" s="72">
        <v>5</v>
      </c>
      <c r="L295" s="72" t="s">
        <v>34</v>
      </c>
      <c r="M295" s="72" t="s">
        <v>24</v>
      </c>
      <c r="N295" s="72">
        <v>10</v>
      </c>
      <c r="O295" s="72" t="s">
        <v>22</v>
      </c>
      <c r="P295" s="72">
        <v>100</v>
      </c>
    </row>
    <row r="296" spans="1:16" x14ac:dyDescent="0.2">
      <c r="A296" s="72" t="s">
        <v>323</v>
      </c>
      <c r="B296" s="72">
        <v>18</v>
      </c>
      <c r="C296" s="72" t="s">
        <v>27</v>
      </c>
      <c r="D296" s="72">
        <v>4.3</v>
      </c>
      <c r="E296" s="72">
        <v>3.3</v>
      </c>
      <c r="F296" s="72">
        <v>0</v>
      </c>
      <c r="G296" s="72" t="s">
        <v>18</v>
      </c>
      <c r="H296" s="72">
        <v>100</v>
      </c>
      <c r="I296" s="72">
        <v>6.8</v>
      </c>
      <c r="J296" s="72" t="s">
        <v>19</v>
      </c>
      <c r="K296" s="72">
        <v>6</v>
      </c>
      <c r="L296" s="72" t="s">
        <v>25</v>
      </c>
      <c r="M296" s="72" t="s">
        <v>21</v>
      </c>
      <c r="N296" s="72">
        <v>9</v>
      </c>
      <c r="O296" s="72" t="s">
        <v>18</v>
      </c>
      <c r="P296" s="72">
        <v>94.9</v>
      </c>
    </row>
    <row r="297" spans="1:16" x14ac:dyDescent="0.2">
      <c r="A297" s="72" t="s">
        <v>324</v>
      </c>
      <c r="B297" s="72">
        <v>20</v>
      </c>
      <c r="C297" s="72" t="s">
        <v>17</v>
      </c>
      <c r="D297" s="72">
        <v>0.9</v>
      </c>
      <c r="E297" s="72">
        <v>4.3</v>
      </c>
      <c r="F297" s="72">
        <v>4.0999999999999996</v>
      </c>
      <c r="G297" s="72" t="s">
        <v>18</v>
      </c>
      <c r="H297" s="72">
        <v>90.1</v>
      </c>
      <c r="I297" s="72">
        <v>6.1</v>
      </c>
      <c r="J297" s="72" t="s">
        <v>24</v>
      </c>
      <c r="K297" s="72">
        <v>6</v>
      </c>
      <c r="L297" s="72" t="s">
        <v>25</v>
      </c>
      <c r="M297" s="72" t="s">
        <v>21</v>
      </c>
      <c r="N297" s="72">
        <v>4</v>
      </c>
      <c r="O297" s="72" t="s">
        <v>18</v>
      </c>
      <c r="P297" s="72">
        <v>27.6</v>
      </c>
    </row>
    <row r="298" spans="1:16" x14ac:dyDescent="0.2">
      <c r="A298" s="72" t="s">
        <v>325</v>
      </c>
      <c r="B298" s="72">
        <v>22</v>
      </c>
      <c r="C298" s="72" t="s">
        <v>17</v>
      </c>
      <c r="D298" s="72">
        <v>4.5999999999999996</v>
      </c>
      <c r="E298" s="72">
        <v>1.8</v>
      </c>
      <c r="F298" s="72">
        <v>3</v>
      </c>
      <c r="G298" s="72" t="s">
        <v>18</v>
      </c>
      <c r="H298" s="72">
        <v>74.400000000000006</v>
      </c>
      <c r="I298" s="72">
        <v>6.3</v>
      </c>
      <c r="J298" s="72" t="s">
        <v>19</v>
      </c>
      <c r="K298" s="72">
        <v>6</v>
      </c>
      <c r="L298" s="72" t="s">
        <v>25</v>
      </c>
      <c r="M298" s="72" t="s">
        <v>21</v>
      </c>
      <c r="N298" s="72">
        <v>8</v>
      </c>
      <c r="O298" s="72" t="s">
        <v>18</v>
      </c>
      <c r="P298" s="72">
        <v>86.2</v>
      </c>
    </row>
    <row r="299" spans="1:16" x14ac:dyDescent="0.2">
      <c r="A299" s="72" t="s">
        <v>326</v>
      </c>
      <c r="B299" s="72">
        <v>23</v>
      </c>
      <c r="C299" s="72" t="s">
        <v>17</v>
      </c>
      <c r="D299" s="72">
        <v>4.0999999999999996</v>
      </c>
      <c r="E299" s="72">
        <v>2.8</v>
      </c>
      <c r="F299" s="72">
        <v>1.4</v>
      </c>
      <c r="G299" s="72" t="s">
        <v>18</v>
      </c>
      <c r="H299" s="72">
        <v>82.4</v>
      </c>
      <c r="I299" s="72">
        <v>3.5</v>
      </c>
      <c r="J299" s="72" t="s">
        <v>24</v>
      </c>
      <c r="K299" s="72">
        <v>2</v>
      </c>
      <c r="L299" s="72" t="s">
        <v>20</v>
      </c>
      <c r="M299" s="72" t="s">
        <v>21</v>
      </c>
      <c r="N299" s="72">
        <v>3</v>
      </c>
      <c r="O299" s="72" t="s">
        <v>18</v>
      </c>
      <c r="P299" s="72">
        <v>60.1</v>
      </c>
    </row>
    <row r="300" spans="1:16" x14ac:dyDescent="0.2">
      <c r="A300" s="72" t="s">
        <v>327</v>
      </c>
      <c r="B300" s="72">
        <v>21</v>
      </c>
      <c r="C300" s="72" t="s">
        <v>17</v>
      </c>
      <c r="D300" s="72">
        <v>5.4</v>
      </c>
      <c r="E300" s="72">
        <v>3.1</v>
      </c>
      <c r="F300" s="72">
        <v>1.8</v>
      </c>
      <c r="G300" s="72" t="s">
        <v>18</v>
      </c>
      <c r="H300" s="72">
        <v>88.1</v>
      </c>
      <c r="I300" s="72">
        <v>6.2</v>
      </c>
      <c r="J300" s="72" t="s">
        <v>28</v>
      </c>
      <c r="K300" s="72">
        <v>3</v>
      </c>
      <c r="L300" s="72" t="s">
        <v>25</v>
      </c>
      <c r="M300" s="72" t="s">
        <v>21</v>
      </c>
      <c r="N300" s="72">
        <v>4</v>
      </c>
      <c r="O300" s="72" t="s">
        <v>22</v>
      </c>
      <c r="P300" s="72">
        <v>91.3</v>
      </c>
    </row>
    <row r="301" spans="1:16" x14ac:dyDescent="0.2">
      <c r="A301" s="72" t="s">
        <v>328</v>
      </c>
      <c r="B301" s="72">
        <v>24</v>
      </c>
      <c r="C301" s="72" t="s">
        <v>17</v>
      </c>
      <c r="D301" s="72">
        <v>4.5</v>
      </c>
      <c r="E301" s="72">
        <v>3.1</v>
      </c>
      <c r="F301" s="72">
        <v>0.5</v>
      </c>
      <c r="G301" s="72" t="s">
        <v>18</v>
      </c>
      <c r="H301" s="72">
        <v>100</v>
      </c>
      <c r="I301" s="72">
        <v>7.7</v>
      </c>
      <c r="J301" s="72" t="s">
        <v>19</v>
      </c>
      <c r="K301" s="72">
        <v>3</v>
      </c>
      <c r="L301" s="72" t="s">
        <v>34</v>
      </c>
      <c r="M301" s="72" t="s">
        <v>21</v>
      </c>
      <c r="N301" s="72">
        <v>10</v>
      </c>
      <c r="O301" s="72" t="s">
        <v>18</v>
      </c>
      <c r="P301" s="72">
        <v>93.8</v>
      </c>
    </row>
    <row r="302" spans="1:16" x14ac:dyDescent="0.2">
      <c r="A302" s="72" t="s">
        <v>329</v>
      </c>
      <c r="B302" s="72">
        <v>17</v>
      </c>
      <c r="C302" s="72" t="s">
        <v>17</v>
      </c>
      <c r="D302" s="72">
        <v>3.3</v>
      </c>
      <c r="E302" s="72">
        <v>2.6</v>
      </c>
      <c r="F302" s="72">
        <v>3.7</v>
      </c>
      <c r="G302" s="72" t="s">
        <v>18</v>
      </c>
      <c r="H302" s="72">
        <v>71</v>
      </c>
      <c r="I302" s="72">
        <v>5.7</v>
      </c>
      <c r="J302" s="72" t="s">
        <v>28</v>
      </c>
      <c r="K302" s="72">
        <v>6</v>
      </c>
      <c r="L302" s="72" t="s">
        <v>25</v>
      </c>
      <c r="M302" s="72" t="s">
        <v>24</v>
      </c>
      <c r="N302" s="72">
        <v>4</v>
      </c>
      <c r="O302" s="72" t="s">
        <v>22</v>
      </c>
      <c r="P302" s="72">
        <v>61.6</v>
      </c>
    </row>
    <row r="303" spans="1:16" x14ac:dyDescent="0.2">
      <c r="A303" s="72" t="s">
        <v>330</v>
      </c>
      <c r="B303" s="72">
        <v>17</v>
      </c>
      <c r="C303" s="72" t="s">
        <v>27</v>
      </c>
      <c r="D303" s="72">
        <v>1.7</v>
      </c>
      <c r="E303" s="72">
        <v>3.4</v>
      </c>
      <c r="F303" s="72">
        <v>3.9</v>
      </c>
      <c r="G303" s="72" t="s">
        <v>22</v>
      </c>
      <c r="H303" s="72">
        <v>97</v>
      </c>
      <c r="I303" s="72">
        <v>6.6</v>
      </c>
      <c r="J303" s="72" t="s">
        <v>24</v>
      </c>
      <c r="K303" s="72">
        <v>3</v>
      </c>
      <c r="L303" s="72" t="s">
        <v>25</v>
      </c>
      <c r="M303" s="72" t="s">
        <v>21</v>
      </c>
      <c r="N303" s="72">
        <v>6</v>
      </c>
      <c r="O303" s="72" t="s">
        <v>18</v>
      </c>
      <c r="P303" s="72">
        <v>41.7</v>
      </c>
    </row>
    <row r="304" spans="1:16" x14ac:dyDescent="0.2">
      <c r="A304" s="72" t="s">
        <v>331</v>
      </c>
      <c r="B304" s="72">
        <v>19</v>
      </c>
      <c r="C304" s="72" t="s">
        <v>17</v>
      </c>
      <c r="D304" s="72">
        <v>3.2</v>
      </c>
      <c r="E304" s="72">
        <v>3.1</v>
      </c>
      <c r="F304" s="72">
        <v>2</v>
      </c>
      <c r="G304" s="72" t="s">
        <v>18</v>
      </c>
      <c r="H304" s="72">
        <v>86.8</v>
      </c>
      <c r="I304" s="72">
        <v>5.6</v>
      </c>
      <c r="J304" s="72" t="s">
        <v>19</v>
      </c>
      <c r="K304" s="72">
        <v>5</v>
      </c>
      <c r="L304" s="72" t="s">
        <v>25</v>
      </c>
      <c r="M304" s="72" t="s">
        <v>28</v>
      </c>
      <c r="N304" s="72">
        <v>9</v>
      </c>
      <c r="O304" s="72" t="s">
        <v>18</v>
      </c>
      <c r="P304" s="72">
        <v>74.5</v>
      </c>
    </row>
    <row r="305" spans="1:16" x14ac:dyDescent="0.2">
      <c r="A305" s="72" t="s">
        <v>332</v>
      </c>
      <c r="B305" s="72">
        <v>22</v>
      </c>
      <c r="C305" s="72" t="s">
        <v>17</v>
      </c>
      <c r="D305" s="72">
        <v>2.2000000000000002</v>
      </c>
      <c r="E305" s="72">
        <v>1</v>
      </c>
      <c r="F305" s="72">
        <v>2.9</v>
      </c>
      <c r="G305" s="72" t="s">
        <v>18</v>
      </c>
      <c r="H305" s="72">
        <v>93.4</v>
      </c>
      <c r="I305" s="72">
        <v>6.9</v>
      </c>
      <c r="J305" s="72" t="s">
        <v>24</v>
      </c>
      <c r="K305" s="72">
        <v>6</v>
      </c>
      <c r="L305" s="72" t="s">
        <v>38</v>
      </c>
      <c r="M305" s="72" t="s">
        <v>24</v>
      </c>
      <c r="N305" s="72">
        <v>6</v>
      </c>
      <c r="O305" s="72" t="s">
        <v>18</v>
      </c>
      <c r="P305" s="72">
        <v>63.7</v>
      </c>
    </row>
    <row r="306" spans="1:16" x14ac:dyDescent="0.2">
      <c r="A306" s="72" t="s">
        <v>333</v>
      </c>
      <c r="B306" s="72">
        <v>18</v>
      </c>
      <c r="C306" s="72" t="s">
        <v>27</v>
      </c>
      <c r="D306" s="72">
        <v>2.6</v>
      </c>
      <c r="E306" s="72">
        <v>3.5</v>
      </c>
      <c r="F306" s="72">
        <v>2</v>
      </c>
      <c r="G306" s="72" t="s">
        <v>18</v>
      </c>
      <c r="H306" s="72">
        <v>84</v>
      </c>
      <c r="I306" s="72">
        <v>6.2</v>
      </c>
      <c r="J306" s="72" t="s">
        <v>24</v>
      </c>
      <c r="K306" s="72">
        <v>0</v>
      </c>
      <c r="L306" s="72" t="s">
        <v>34</v>
      </c>
      <c r="M306" s="72" t="s">
        <v>21</v>
      </c>
      <c r="N306" s="72">
        <v>1</v>
      </c>
      <c r="O306" s="72" t="s">
        <v>18</v>
      </c>
      <c r="P306" s="72">
        <v>39.6</v>
      </c>
    </row>
    <row r="307" spans="1:16" x14ac:dyDescent="0.2">
      <c r="A307" s="72" t="s">
        <v>334</v>
      </c>
      <c r="B307" s="72">
        <v>21</v>
      </c>
      <c r="C307" s="72" t="s">
        <v>17</v>
      </c>
      <c r="D307" s="72">
        <v>4.4000000000000004</v>
      </c>
      <c r="E307" s="72">
        <v>3.6</v>
      </c>
      <c r="F307" s="72">
        <v>0.3</v>
      </c>
      <c r="G307" s="72" t="s">
        <v>18</v>
      </c>
      <c r="H307" s="72">
        <v>76.599999999999994</v>
      </c>
      <c r="I307" s="72">
        <v>5.4</v>
      </c>
      <c r="J307" s="72" t="s">
        <v>19</v>
      </c>
      <c r="K307" s="72">
        <v>2</v>
      </c>
      <c r="L307" s="72" t="s">
        <v>25</v>
      </c>
      <c r="M307" s="72" t="s">
        <v>24</v>
      </c>
      <c r="N307" s="72">
        <v>5</v>
      </c>
      <c r="O307" s="72" t="s">
        <v>22</v>
      </c>
      <c r="P307" s="72">
        <v>87.5</v>
      </c>
    </row>
    <row r="308" spans="1:16" x14ac:dyDescent="0.2">
      <c r="A308" s="72" t="s">
        <v>335</v>
      </c>
      <c r="B308" s="72">
        <v>20</v>
      </c>
      <c r="C308" s="72" t="s">
        <v>17</v>
      </c>
      <c r="D308" s="72">
        <v>6</v>
      </c>
      <c r="E308" s="72">
        <v>1.6</v>
      </c>
      <c r="F308" s="72">
        <v>1.3</v>
      </c>
      <c r="G308" s="72" t="s">
        <v>18</v>
      </c>
      <c r="H308" s="72">
        <v>92.5</v>
      </c>
      <c r="I308" s="72">
        <v>8.1</v>
      </c>
      <c r="J308" s="72" t="s">
        <v>19</v>
      </c>
      <c r="K308" s="72">
        <v>5</v>
      </c>
      <c r="L308" s="72" t="s">
        <v>34</v>
      </c>
      <c r="M308" s="72" t="s">
        <v>21</v>
      </c>
      <c r="N308" s="72">
        <v>9</v>
      </c>
      <c r="O308" s="72" t="s">
        <v>18</v>
      </c>
      <c r="P308" s="72">
        <v>100</v>
      </c>
    </row>
    <row r="309" spans="1:16" x14ac:dyDescent="0.2">
      <c r="A309" s="72" t="s">
        <v>336</v>
      </c>
      <c r="B309" s="72">
        <v>18</v>
      </c>
      <c r="C309" s="72" t="s">
        <v>17</v>
      </c>
      <c r="D309" s="72">
        <v>4.0999999999999996</v>
      </c>
      <c r="E309" s="72">
        <v>2.5</v>
      </c>
      <c r="F309" s="72">
        <v>1.9</v>
      </c>
      <c r="G309" s="72" t="s">
        <v>22</v>
      </c>
      <c r="H309" s="72">
        <v>91.5</v>
      </c>
      <c r="I309" s="72">
        <v>7.6</v>
      </c>
      <c r="J309" s="72" t="s">
        <v>19</v>
      </c>
      <c r="K309" s="72">
        <v>2</v>
      </c>
      <c r="L309" s="72" t="s">
        <v>38</v>
      </c>
      <c r="M309" s="72" t="s">
        <v>24</v>
      </c>
      <c r="N309" s="72">
        <v>5</v>
      </c>
      <c r="O309" s="72" t="s">
        <v>18</v>
      </c>
      <c r="P309" s="72">
        <v>75.400000000000006</v>
      </c>
    </row>
    <row r="310" spans="1:16" x14ac:dyDescent="0.2">
      <c r="A310" s="72" t="s">
        <v>337</v>
      </c>
      <c r="B310" s="72">
        <v>24</v>
      </c>
      <c r="C310" s="72" t="s">
        <v>27</v>
      </c>
      <c r="D310" s="72">
        <v>1.7</v>
      </c>
      <c r="E310" s="72">
        <v>3.3</v>
      </c>
      <c r="F310" s="72">
        <v>1.3</v>
      </c>
      <c r="G310" s="72" t="s">
        <v>18</v>
      </c>
      <c r="H310" s="72">
        <v>94.7</v>
      </c>
      <c r="I310" s="72">
        <v>5.8</v>
      </c>
      <c r="J310" s="72" t="s">
        <v>19</v>
      </c>
      <c r="K310" s="72">
        <v>6</v>
      </c>
      <c r="L310" s="72" t="s">
        <v>20</v>
      </c>
      <c r="M310" s="72" t="s">
        <v>24</v>
      </c>
      <c r="N310" s="72">
        <v>6</v>
      </c>
      <c r="O310" s="72" t="s">
        <v>22</v>
      </c>
      <c r="P310" s="72">
        <v>61.5</v>
      </c>
    </row>
    <row r="311" spans="1:16" x14ac:dyDescent="0.2">
      <c r="A311" s="72" t="s">
        <v>338</v>
      </c>
      <c r="B311" s="72">
        <v>22</v>
      </c>
      <c r="C311" s="72" t="s">
        <v>27</v>
      </c>
      <c r="D311" s="72">
        <v>4.2</v>
      </c>
      <c r="E311" s="72">
        <v>2.2000000000000002</v>
      </c>
      <c r="F311" s="72">
        <v>1.6</v>
      </c>
      <c r="G311" s="72" t="s">
        <v>18</v>
      </c>
      <c r="H311" s="72">
        <v>84.9</v>
      </c>
      <c r="I311" s="72">
        <v>7.1</v>
      </c>
      <c r="J311" s="72" t="s">
        <v>19</v>
      </c>
      <c r="K311" s="72">
        <v>5</v>
      </c>
      <c r="L311" s="72" t="s">
        <v>25</v>
      </c>
      <c r="M311" s="72" t="s">
        <v>24</v>
      </c>
      <c r="N311" s="72">
        <v>3</v>
      </c>
      <c r="O311" s="72" t="s">
        <v>22</v>
      </c>
      <c r="P311" s="72">
        <v>73.3</v>
      </c>
    </row>
    <row r="312" spans="1:16" x14ac:dyDescent="0.2">
      <c r="A312" s="72" t="s">
        <v>339</v>
      </c>
      <c r="B312" s="72">
        <v>24</v>
      </c>
      <c r="C312" s="72" t="s">
        <v>47</v>
      </c>
      <c r="D312" s="72">
        <v>5.3</v>
      </c>
      <c r="E312" s="72">
        <v>3.8</v>
      </c>
      <c r="F312" s="72">
        <v>1.7</v>
      </c>
      <c r="G312" s="72" t="s">
        <v>18</v>
      </c>
      <c r="H312" s="72">
        <v>79</v>
      </c>
      <c r="I312" s="72">
        <v>7.1</v>
      </c>
      <c r="J312" s="72" t="s">
        <v>24</v>
      </c>
      <c r="K312" s="72">
        <v>6</v>
      </c>
      <c r="L312" s="72" t="s">
        <v>20</v>
      </c>
      <c r="M312" s="72" t="s">
        <v>21</v>
      </c>
      <c r="N312" s="72">
        <v>8</v>
      </c>
      <c r="O312" s="72" t="s">
        <v>18</v>
      </c>
      <c r="P312" s="72">
        <v>96.3</v>
      </c>
    </row>
    <row r="313" spans="1:16" x14ac:dyDescent="0.2">
      <c r="A313" s="72" t="s">
        <v>340</v>
      </c>
      <c r="B313" s="72">
        <v>23</v>
      </c>
      <c r="C313" s="72" t="s">
        <v>17</v>
      </c>
      <c r="D313" s="72">
        <v>2.6</v>
      </c>
      <c r="E313" s="72">
        <v>5.3</v>
      </c>
      <c r="F313" s="72">
        <v>1.7</v>
      </c>
      <c r="G313" s="72" t="s">
        <v>22</v>
      </c>
      <c r="H313" s="72">
        <v>69.400000000000006</v>
      </c>
      <c r="I313" s="72">
        <v>7.3</v>
      </c>
      <c r="J313" s="72" t="s">
        <v>24</v>
      </c>
      <c r="K313" s="72">
        <v>5</v>
      </c>
      <c r="L313" s="72" t="s">
        <v>34</v>
      </c>
      <c r="M313" s="72" t="s">
        <v>21</v>
      </c>
      <c r="N313" s="72">
        <v>10</v>
      </c>
      <c r="O313" s="72" t="s">
        <v>18</v>
      </c>
      <c r="P313" s="72">
        <v>67</v>
      </c>
    </row>
    <row r="314" spans="1:16" x14ac:dyDescent="0.2">
      <c r="A314" s="72" t="s">
        <v>341</v>
      </c>
      <c r="B314" s="72">
        <v>20</v>
      </c>
      <c r="C314" s="72" t="s">
        <v>27</v>
      </c>
      <c r="D314" s="72">
        <v>3.3</v>
      </c>
      <c r="E314" s="72">
        <v>1.6</v>
      </c>
      <c r="F314" s="72">
        <v>1.9</v>
      </c>
      <c r="G314" s="72" t="s">
        <v>18</v>
      </c>
      <c r="H314" s="72">
        <v>93.2</v>
      </c>
      <c r="I314" s="72">
        <v>4.5</v>
      </c>
      <c r="J314" s="72" t="s">
        <v>24</v>
      </c>
      <c r="K314" s="72">
        <v>6</v>
      </c>
      <c r="L314" s="72" t="s">
        <v>20</v>
      </c>
      <c r="M314" s="72" t="s">
        <v>21</v>
      </c>
      <c r="N314" s="72">
        <v>4</v>
      </c>
      <c r="O314" s="72" t="s">
        <v>18</v>
      </c>
      <c r="P314" s="72">
        <v>70.099999999999994</v>
      </c>
    </row>
    <row r="315" spans="1:16" x14ac:dyDescent="0.2">
      <c r="A315" s="72" t="s">
        <v>342</v>
      </c>
      <c r="B315" s="72">
        <v>23</v>
      </c>
      <c r="C315" s="72" t="s">
        <v>17</v>
      </c>
      <c r="D315" s="72">
        <v>3.5</v>
      </c>
      <c r="E315" s="72">
        <v>0.8</v>
      </c>
      <c r="F315" s="72">
        <v>0.6</v>
      </c>
      <c r="G315" s="72" t="s">
        <v>18</v>
      </c>
      <c r="H315" s="72">
        <v>89.2</v>
      </c>
      <c r="I315" s="72">
        <v>7.7</v>
      </c>
      <c r="J315" s="72" t="s">
        <v>24</v>
      </c>
      <c r="K315" s="72">
        <v>0</v>
      </c>
      <c r="L315" s="72" t="s">
        <v>25</v>
      </c>
      <c r="M315" s="72" t="s">
        <v>24</v>
      </c>
      <c r="N315" s="72">
        <v>4</v>
      </c>
      <c r="O315" s="72" t="s">
        <v>18</v>
      </c>
      <c r="P315" s="72">
        <v>84.2</v>
      </c>
    </row>
    <row r="316" spans="1:16" x14ac:dyDescent="0.2">
      <c r="A316" s="72" t="s">
        <v>343</v>
      </c>
      <c r="B316" s="72">
        <v>19</v>
      </c>
      <c r="C316" s="72" t="s">
        <v>17</v>
      </c>
      <c r="D316" s="72">
        <v>2.2999999999999998</v>
      </c>
      <c r="E316" s="72">
        <v>2.9</v>
      </c>
      <c r="F316" s="72">
        <v>1</v>
      </c>
      <c r="G316" s="72" t="s">
        <v>18</v>
      </c>
      <c r="H316" s="72">
        <v>75.3</v>
      </c>
      <c r="I316" s="72">
        <v>5.8</v>
      </c>
      <c r="J316" s="72" t="s">
        <v>24</v>
      </c>
      <c r="K316" s="72">
        <v>2</v>
      </c>
      <c r="L316" s="72" t="s">
        <v>34</v>
      </c>
      <c r="M316" s="72" t="s">
        <v>24</v>
      </c>
      <c r="N316" s="72">
        <v>5</v>
      </c>
      <c r="O316" s="72" t="s">
        <v>22</v>
      </c>
      <c r="P316" s="72">
        <v>48.9</v>
      </c>
    </row>
    <row r="317" spans="1:16" x14ac:dyDescent="0.2">
      <c r="A317" s="72" t="s">
        <v>344</v>
      </c>
      <c r="B317" s="72">
        <v>24</v>
      </c>
      <c r="C317" s="72" t="s">
        <v>17</v>
      </c>
      <c r="D317" s="72">
        <v>4.5</v>
      </c>
      <c r="E317" s="72">
        <v>3.4</v>
      </c>
      <c r="F317" s="72">
        <v>0.4</v>
      </c>
      <c r="G317" s="72" t="s">
        <v>18</v>
      </c>
      <c r="H317" s="72">
        <v>79.599999999999994</v>
      </c>
      <c r="I317" s="72">
        <v>6.1</v>
      </c>
      <c r="J317" s="72" t="s">
        <v>19</v>
      </c>
      <c r="K317" s="72">
        <v>5</v>
      </c>
      <c r="L317" s="72" t="s">
        <v>25</v>
      </c>
      <c r="M317" s="72" t="s">
        <v>28</v>
      </c>
      <c r="N317" s="72">
        <v>10</v>
      </c>
      <c r="O317" s="72" t="s">
        <v>18</v>
      </c>
      <c r="P317" s="72">
        <v>98.8</v>
      </c>
    </row>
    <row r="318" spans="1:16" x14ac:dyDescent="0.2">
      <c r="A318" s="72" t="s">
        <v>345</v>
      </c>
      <c r="B318" s="72">
        <v>19</v>
      </c>
      <c r="C318" s="72" t="s">
        <v>17</v>
      </c>
      <c r="D318" s="72">
        <v>3.3</v>
      </c>
      <c r="E318" s="72">
        <v>2.2000000000000002</v>
      </c>
      <c r="F318" s="72">
        <v>2.9</v>
      </c>
      <c r="G318" s="72" t="s">
        <v>22</v>
      </c>
      <c r="H318" s="72">
        <v>80.3</v>
      </c>
      <c r="I318" s="72">
        <v>9.6999999999999993</v>
      </c>
      <c r="J318" s="72" t="s">
        <v>24</v>
      </c>
      <c r="K318" s="72">
        <v>0</v>
      </c>
      <c r="L318" s="72" t="s">
        <v>25</v>
      </c>
      <c r="M318" s="72" t="s">
        <v>28</v>
      </c>
      <c r="N318" s="72">
        <v>9</v>
      </c>
      <c r="O318" s="72" t="s">
        <v>18</v>
      </c>
      <c r="P318" s="72">
        <v>76.099999999999994</v>
      </c>
    </row>
    <row r="319" spans="1:16" x14ac:dyDescent="0.2">
      <c r="A319" s="72" t="s">
        <v>346</v>
      </c>
      <c r="B319" s="72">
        <v>17</v>
      </c>
      <c r="C319" s="72" t="s">
        <v>27</v>
      </c>
      <c r="D319" s="72">
        <v>4.0999999999999996</v>
      </c>
      <c r="E319" s="72">
        <v>4.2</v>
      </c>
      <c r="F319" s="72">
        <v>0</v>
      </c>
      <c r="G319" s="72" t="s">
        <v>18</v>
      </c>
      <c r="H319" s="72">
        <v>70.2</v>
      </c>
      <c r="I319" s="72">
        <v>6.9</v>
      </c>
      <c r="J319" s="72" t="s">
        <v>24</v>
      </c>
      <c r="K319" s="72">
        <v>1</v>
      </c>
      <c r="L319" s="72" t="s">
        <v>25</v>
      </c>
      <c r="M319" s="72" t="s">
        <v>21</v>
      </c>
      <c r="N319" s="72">
        <v>8</v>
      </c>
      <c r="O319" s="72" t="s">
        <v>22</v>
      </c>
      <c r="P319" s="72">
        <v>80.400000000000006</v>
      </c>
    </row>
    <row r="320" spans="1:16" x14ac:dyDescent="0.2">
      <c r="A320" s="72" t="s">
        <v>347</v>
      </c>
      <c r="B320" s="72">
        <v>23</v>
      </c>
      <c r="C320" s="72" t="s">
        <v>27</v>
      </c>
      <c r="D320" s="72">
        <v>2.2000000000000002</v>
      </c>
      <c r="E320" s="72">
        <v>0.9</v>
      </c>
      <c r="F320" s="72">
        <v>3.1</v>
      </c>
      <c r="G320" s="72" t="s">
        <v>18</v>
      </c>
      <c r="H320" s="72">
        <v>76.8</v>
      </c>
      <c r="I320" s="72">
        <v>6</v>
      </c>
      <c r="J320" s="72" t="s">
        <v>19</v>
      </c>
      <c r="K320" s="72">
        <v>6</v>
      </c>
      <c r="L320" s="72" t="s">
        <v>25</v>
      </c>
      <c r="M320" s="72" t="s">
        <v>28</v>
      </c>
      <c r="N320" s="72">
        <v>7</v>
      </c>
      <c r="O320" s="72" t="s">
        <v>18</v>
      </c>
      <c r="P320" s="72">
        <v>64.099999999999994</v>
      </c>
    </row>
    <row r="321" spans="1:16" x14ac:dyDescent="0.2">
      <c r="A321" s="72" t="s">
        <v>348</v>
      </c>
      <c r="B321" s="72">
        <v>22</v>
      </c>
      <c r="C321" s="72" t="s">
        <v>27</v>
      </c>
      <c r="D321" s="72">
        <v>2.8</v>
      </c>
      <c r="E321" s="72">
        <v>3.3</v>
      </c>
      <c r="F321" s="72">
        <v>3.3</v>
      </c>
      <c r="G321" s="72" t="s">
        <v>18</v>
      </c>
      <c r="H321" s="72">
        <v>73.7</v>
      </c>
      <c r="I321" s="72">
        <v>3.9</v>
      </c>
      <c r="J321" s="72" t="s">
        <v>24</v>
      </c>
      <c r="K321" s="72">
        <v>4</v>
      </c>
      <c r="L321" s="72" t="s">
        <v>20</v>
      </c>
      <c r="M321" s="72" t="s">
        <v>21</v>
      </c>
      <c r="N321" s="72">
        <v>5</v>
      </c>
      <c r="O321" s="72" t="s">
        <v>22</v>
      </c>
      <c r="P321" s="72">
        <v>59.4</v>
      </c>
    </row>
    <row r="322" spans="1:16" x14ac:dyDescent="0.2">
      <c r="A322" s="72" t="s">
        <v>349</v>
      </c>
      <c r="B322" s="72">
        <v>24</v>
      </c>
      <c r="C322" s="72" t="s">
        <v>17</v>
      </c>
      <c r="D322" s="72">
        <v>4.5999999999999996</v>
      </c>
      <c r="E322" s="72">
        <v>1.8</v>
      </c>
      <c r="F322" s="72">
        <v>1.5</v>
      </c>
      <c r="G322" s="72" t="s">
        <v>18</v>
      </c>
      <c r="H322" s="72">
        <v>80.900000000000006</v>
      </c>
      <c r="I322" s="72">
        <v>8.1999999999999993</v>
      </c>
      <c r="J322" s="72" t="s">
        <v>19</v>
      </c>
      <c r="K322" s="72">
        <v>5</v>
      </c>
      <c r="L322" s="72" t="s">
        <v>38</v>
      </c>
      <c r="M322" s="72" t="s">
        <v>28</v>
      </c>
      <c r="N322" s="72">
        <v>9</v>
      </c>
      <c r="O322" s="72" t="s">
        <v>22</v>
      </c>
      <c r="P322" s="72">
        <v>94.2</v>
      </c>
    </row>
    <row r="323" spans="1:16" x14ac:dyDescent="0.2">
      <c r="A323" s="72" t="s">
        <v>350</v>
      </c>
      <c r="B323" s="72">
        <v>21</v>
      </c>
      <c r="C323" s="72" t="s">
        <v>27</v>
      </c>
      <c r="D323" s="72">
        <v>2.9</v>
      </c>
      <c r="E323" s="72">
        <v>4.5999999999999996</v>
      </c>
      <c r="F323" s="72">
        <v>0</v>
      </c>
      <c r="G323" s="72" t="s">
        <v>22</v>
      </c>
      <c r="H323" s="72">
        <v>77.599999999999994</v>
      </c>
      <c r="I323" s="72">
        <v>4.9000000000000004</v>
      </c>
      <c r="J323" s="72" t="s">
        <v>24</v>
      </c>
      <c r="K323" s="72">
        <v>3</v>
      </c>
      <c r="L323" s="72" t="s">
        <v>34</v>
      </c>
      <c r="M323" s="72" t="s">
        <v>24</v>
      </c>
      <c r="N323" s="72">
        <v>9</v>
      </c>
      <c r="O323" s="72" t="s">
        <v>22</v>
      </c>
      <c r="P323" s="72">
        <v>67.8</v>
      </c>
    </row>
    <row r="324" spans="1:16" x14ac:dyDescent="0.2">
      <c r="A324" s="72" t="s">
        <v>351</v>
      </c>
      <c r="B324" s="72">
        <v>20</v>
      </c>
      <c r="C324" s="72" t="s">
        <v>27</v>
      </c>
      <c r="D324" s="72">
        <v>6.1</v>
      </c>
      <c r="E324" s="72">
        <v>4.9000000000000004</v>
      </c>
      <c r="F324" s="72">
        <v>1.4</v>
      </c>
      <c r="G324" s="72" t="s">
        <v>18</v>
      </c>
      <c r="H324" s="72">
        <v>68.7</v>
      </c>
      <c r="I324" s="72">
        <v>5.3</v>
      </c>
      <c r="J324" s="72" t="s">
        <v>24</v>
      </c>
      <c r="K324" s="72">
        <v>0</v>
      </c>
      <c r="L324" s="72" t="s">
        <v>34</v>
      </c>
      <c r="M324" s="72" t="s">
        <v>24</v>
      </c>
      <c r="N324" s="72">
        <v>10</v>
      </c>
      <c r="O324" s="72" t="s">
        <v>18</v>
      </c>
      <c r="P324" s="72">
        <v>96.1</v>
      </c>
    </row>
    <row r="325" spans="1:16" x14ac:dyDescent="0.2">
      <c r="A325" s="72" t="s">
        <v>352</v>
      </c>
      <c r="B325" s="72">
        <v>18</v>
      </c>
      <c r="C325" s="72" t="s">
        <v>27</v>
      </c>
      <c r="D325" s="72">
        <v>2.9</v>
      </c>
      <c r="E325" s="72">
        <v>1.6</v>
      </c>
      <c r="F325" s="72">
        <v>1.7</v>
      </c>
      <c r="G325" s="72" t="s">
        <v>18</v>
      </c>
      <c r="H325" s="72">
        <v>100</v>
      </c>
      <c r="I325" s="72">
        <v>6.1</v>
      </c>
      <c r="J325" s="72" t="s">
        <v>24</v>
      </c>
      <c r="K325" s="72">
        <v>0</v>
      </c>
      <c r="L325" s="72" t="s">
        <v>34</v>
      </c>
      <c r="M325" s="72" t="s">
        <v>24</v>
      </c>
      <c r="N325" s="72">
        <v>10</v>
      </c>
      <c r="O325" s="72" t="s">
        <v>18</v>
      </c>
      <c r="P325" s="72">
        <v>70.2</v>
      </c>
    </row>
    <row r="326" spans="1:16" x14ac:dyDescent="0.2">
      <c r="A326" s="72" t="s">
        <v>353</v>
      </c>
      <c r="B326" s="72">
        <v>22</v>
      </c>
      <c r="C326" s="72" t="s">
        <v>17</v>
      </c>
      <c r="D326" s="72">
        <v>3.8</v>
      </c>
      <c r="E326" s="72">
        <v>1.8</v>
      </c>
      <c r="F326" s="72">
        <v>0.7</v>
      </c>
      <c r="G326" s="72" t="s">
        <v>18</v>
      </c>
      <c r="H326" s="72">
        <v>97.5</v>
      </c>
      <c r="I326" s="72">
        <v>8.1999999999999993</v>
      </c>
      <c r="J326" s="72" t="s">
        <v>19</v>
      </c>
      <c r="K326" s="72">
        <v>5</v>
      </c>
      <c r="L326" s="72" t="s">
        <v>34</v>
      </c>
      <c r="M326" s="72" t="s">
        <v>21</v>
      </c>
      <c r="N326" s="72">
        <v>2</v>
      </c>
      <c r="O326" s="72" t="s">
        <v>18</v>
      </c>
      <c r="P326" s="72">
        <v>84.2</v>
      </c>
    </row>
    <row r="327" spans="1:16" x14ac:dyDescent="0.2">
      <c r="A327" s="72" t="s">
        <v>354</v>
      </c>
      <c r="B327" s="72">
        <v>22</v>
      </c>
      <c r="C327" s="72" t="s">
        <v>17</v>
      </c>
      <c r="D327" s="72">
        <v>4.9000000000000004</v>
      </c>
      <c r="E327" s="72">
        <v>3.5</v>
      </c>
      <c r="F327" s="72">
        <v>1.2</v>
      </c>
      <c r="G327" s="72" t="s">
        <v>18</v>
      </c>
      <c r="H327" s="72">
        <v>77.2</v>
      </c>
      <c r="I327" s="72">
        <v>7.4</v>
      </c>
      <c r="J327" s="72" t="s">
        <v>24</v>
      </c>
      <c r="K327" s="72">
        <v>0</v>
      </c>
      <c r="L327" s="72" t="s">
        <v>25</v>
      </c>
      <c r="M327" s="72" t="s">
        <v>24</v>
      </c>
      <c r="N327" s="72">
        <v>4</v>
      </c>
      <c r="O327" s="72" t="s">
        <v>18</v>
      </c>
      <c r="P327" s="72">
        <v>75.400000000000006</v>
      </c>
    </row>
    <row r="328" spans="1:16" x14ac:dyDescent="0.2">
      <c r="A328" s="72" t="s">
        <v>355</v>
      </c>
      <c r="B328" s="72">
        <v>19</v>
      </c>
      <c r="C328" s="72" t="s">
        <v>27</v>
      </c>
      <c r="D328" s="72">
        <v>1.4</v>
      </c>
      <c r="E328" s="72">
        <v>2</v>
      </c>
      <c r="F328" s="72">
        <v>3.5</v>
      </c>
      <c r="G328" s="72" t="s">
        <v>18</v>
      </c>
      <c r="H328" s="72">
        <v>87.7</v>
      </c>
      <c r="I328" s="72">
        <v>6.3</v>
      </c>
      <c r="J328" s="72" t="s">
        <v>19</v>
      </c>
      <c r="K328" s="72">
        <v>1</v>
      </c>
      <c r="L328" s="72" t="s">
        <v>34</v>
      </c>
      <c r="M328" s="72" t="s">
        <v>24</v>
      </c>
      <c r="N328" s="72">
        <v>8</v>
      </c>
      <c r="O328" s="72" t="s">
        <v>18</v>
      </c>
      <c r="P328" s="72">
        <v>41.7</v>
      </c>
    </row>
    <row r="329" spans="1:16" x14ac:dyDescent="0.2">
      <c r="A329" s="72" t="s">
        <v>356</v>
      </c>
      <c r="B329" s="72">
        <v>23</v>
      </c>
      <c r="C329" s="72" t="s">
        <v>27</v>
      </c>
      <c r="D329" s="72">
        <v>0.9</v>
      </c>
      <c r="E329" s="72">
        <v>2.4</v>
      </c>
      <c r="F329" s="72">
        <v>2.5</v>
      </c>
      <c r="G329" s="72" t="s">
        <v>18</v>
      </c>
      <c r="H329" s="72">
        <v>89.2</v>
      </c>
      <c r="I329" s="72">
        <v>6.9</v>
      </c>
      <c r="J329" s="72" t="s">
        <v>19</v>
      </c>
      <c r="K329" s="72">
        <v>0</v>
      </c>
      <c r="L329" s="72" t="s">
        <v>25</v>
      </c>
      <c r="M329" s="72" t="s">
        <v>28</v>
      </c>
      <c r="N329" s="72">
        <v>1</v>
      </c>
      <c r="O329" s="72" t="s">
        <v>18</v>
      </c>
      <c r="P329" s="72">
        <v>23.1</v>
      </c>
    </row>
    <row r="330" spans="1:16" x14ac:dyDescent="0.2">
      <c r="A330" s="72" t="s">
        <v>357</v>
      </c>
      <c r="B330" s="72">
        <v>24</v>
      </c>
      <c r="C330" s="72" t="s">
        <v>17</v>
      </c>
      <c r="D330" s="72">
        <v>1.2</v>
      </c>
      <c r="E330" s="72">
        <v>2.5</v>
      </c>
      <c r="F330" s="72">
        <v>0.8</v>
      </c>
      <c r="G330" s="72" t="s">
        <v>22</v>
      </c>
      <c r="H330" s="72">
        <v>96.9</v>
      </c>
      <c r="I330" s="72">
        <v>5.8</v>
      </c>
      <c r="J330" s="72" t="s">
        <v>24</v>
      </c>
      <c r="K330" s="72">
        <v>4</v>
      </c>
      <c r="L330" s="72" t="s">
        <v>20</v>
      </c>
      <c r="M330" s="72" t="s">
        <v>24</v>
      </c>
      <c r="N330" s="72">
        <v>5</v>
      </c>
      <c r="O330" s="72" t="s">
        <v>18</v>
      </c>
      <c r="P330" s="72">
        <v>50.3</v>
      </c>
    </row>
    <row r="331" spans="1:16" x14ac:dyDescent="0.2">
      <c r="A331" s="72" t="s">
        <v>358</v>
      </c>
      <c r="B331" s="72">
        <v>24</v>
      </c>
      <c r="C331" s="72" t="s">
        <v>27</v>
      </c>
      <c r="D331" s="72">
        <v>5.4</v>
      </c>
      <c r="E331" s="72">
        <v>0.2</v>
      </c>
      <c r="F331" s="72">
        <v>0</v>
      </c>
      <c r="G331" s="72" t="s">
        <v>18</v>
      </c>
      <c r="H331" s="72">
        <v>76.8</v>
      </c>
      <c r="I331" s="72">
        <v>6.7</v>
      </c>
      <c r="J331" s="72" t="s">
        <v>19</v>
      </c>
      <c r="K331" s="72">
        <v>4</v>
      </c>
      <c r="L331" s="72" t="s">
        <v>34</v>
      </c>
      <c r="M331" s="72" t="s">
        <v>21</v>
      </c>
      <c r="N331" s="72">
        <v>8</v>
      </c>
      <c r="O331" s="72" t="s">
        <v>18</v>
      </c>
      <c r="P331" s="72">
        <v>100</v>
      </c>
    </row>
    <row r="332" spans="1:16" x14ac:dyDescent="0.2">
      <c r="A332" s="72" t="s">
        <v>359</v>
      </c>
      <c r="B332" s="72">
        <v>17</v>
      </c>
      <c r="C332" s="72" t="s">
        <v>27</v>
      </c>
      <c r="D332" s="72">
        <v>2.7</v>
      </c>
      <c r="E332" s="72">
        <v>2.5</v>
      </c>
      <c r="F332" s="72">
        <v>1.4</v>
      </c>
      <c r="G332" s="72" t="s">
        <v>18</v>
      </c>
      <c r="H332" s="72">
        <v>95.9</v>
      </c>
      <c r="I332" s="72">
        <v>6.6</v>
      </c>
      <c r="J332" s="72" t="s">
        <v>24</v>
      </c>
      <c r="K332" s="72">
        <v>6</v>
      </c>
      <c r="L332" s="72" t="s">
        <v>20</v>
      </c>
      <c r="M332" s="72" t="s">
        <v>21</v>
      </c>
      <c r="N332" s="72">
        <v>2</v>
      </c>
      <c r="O332" s="72" t="s">
        <v>18</v>
      </c>
      <c r="P332" s="72">
        <v>52.2</v>
      </c>
    </row>
    <row r="333" spans="1:16" x14ac:dyDescent="0.2">
      <c r="A333" s="72" t="s">
        <v>360</v>
      </c>
      <c r="B333" s="72">
        <v>17</v>
      </c>
      <c r="C333" s="72" t="s">
        <v>27</v>
      </c>
      <c r="D333" s="72">
        <v>7.3</v>
      </c>
      <c r="E333" s="72">
        <v>1.7</v>
      </c>
      <c r="F333" s="72">
        <v>1.6</v>
      </c>
      <c r="G333" s="72" t="s">
        <v>18</v>
      </c>
      <c r="H333" s="72">
        <v>79.5</v>
      </c>
      <c r="I333" s="72">
        <v>7.7</v>
      </c>
      <c r="J333" s="72" t="s">
        <v>19</v>
      </c>
      <c r="K333" s="72">
        <v>6</v>
      </c>
      <c r="L333" s="72" t="s">
        <v>38</v>
      </c>
      <c r="M333" s="72" t="s">
        <v>21</v>
      </c>
      <c r="N333" s="72">
        <v>2</v>
      </c>
      <c r="O333" s="72" t="s">
        <v>22</v>
      </c>
      <c r="P333" s="72">
        <v>100</v>
      </c>
    </row>
    <row r="334" spans="1:16" x14ac:dyDescent="0.2">
      <c r="A334" s="72" t="s">
        <v>361</v>
      </c>
      <c r="B334" s="72">
        <v>20</v>
      </c>
      <c r="C334" s="72" t="s">
        <v>27</v>
      </c>
      <c r="D334" s="72">
        <v>2.7</v>
      </c>
      <c r="E334" s="72">
        <v>1.9</v>
      </c>
      <c r="F334" s="72">
        <v>2.2999999999999998</v>
      </c>
      <c r="G334" s="72" t="s">
        <v>18</v>
      </c>
      <c r="H334" s="72">
        <v>71.599999999999994</v>
      </c>
      <c r="I334" s="72">
        <v>7.7</v>
      </c>
      <c r="J334" s="72" t="s">
        <v>19</v>
      </c>
      <c r="K334" s="72">
        <v>3</v>
      </c>
      <c r="L334" s="72" t="s">
        <v>25</v>
      </c>
      <c r="M334" s="72" t="s">
        <v>28</v>
      </c>
      <c r="N334" s="72">
        <v>8</v>
      </c>
      <c r="O334" s="72" t="s">
        <v>18</v>
      </c>
      <c r="P334" s="72">
        <v>71.2</v>
      </c>
    </row>
    <row r="335" spans="1:16" x14ac:dyDescent="0.2">
      <c r="A335" s="72" t="s">
        <v>362</v>
      </c>
      <c r="B335" s="72">
        <v>19</v>
      </c>
      <c r="C335" s="72" t="s">
        <v>27</v>
      </c>
      <c r="D335" s="72">
        <v>3.8</v>
      </c>
      <c r="E335" s="72">
        <v>4.2</v>
      </c>
      <c r="F335" s="72">
        <v>1.2</v>
      </c>
      <c r="G335" s="72" t="s">
        <v>18</v>
      </c>
      <c r="H335" s="72">
        <v>92.2</v>
      </c>
      <c r="I335" s="72">
        <v>7.1</v>
      </c>
      <c r="J335" s="72" t="s">
        <v>24</v>
      </c>
      <c r="K335" s="72">
        <v>1</v>
      </c>
      <c r="L335" s="72" t="s">
        <v>25</v>
      </c>
      <c r="M335" s="72" t="s">
        <v>24</v>
      </c>
      <c r="N335" s="72">
        <v>10</v>
      </c>
      <c r="O335" s="72" t="s">
        <v>18</v>
      </c>
      <c r="P335" s="72">
        <v>72.3</v>
      </c>
    </row>
    <row r="336" spans="1:16" x14ac:dyDescent="0.2">
      <c r="A336" s="72" t="s">
        <v>363</v>
      </c>
      <c r="B336" s="72">
        <v>22</v>
      </c>
      <c r="C336" s="72" t="s">
        <v>17</v>
      </c>
      <c r="D336" s="72">
        <v>5.8</v>
      </c>
      <c r="E336" s="72">
        <v>1</v>
      </c>
      <c r="F336" s="72">
        <v>2.4</v>
      </c>
      <c r="G336" s="72" t="s">
        <v>18</v>
      </c>
      <c r="H336" s="72">
        <v>97.9</v>
      </c>
      <c r="I336" s="72">
        <v>6.1</v>
      </c>
      <c r="J336" s="72" t="s">
        <v>19</v>
      </c>
      <c r="K336" s="72">
        <v>4</v>
      </c>
      <c r="L336" s="72" t="s">
        <v>38</v>
      </c>
      <c r="M336" s="72" t="s">
        <v>21</v>
      </c>
      <c r="N336" s="72">
        <v>9</v>
      </c>
      <c r="O336" s="72" t="s">
        <v>18</v>
      </c>
      <c r="P336" s="72">
        <v>100</v>
      </c>
    </row>
    <row r="337" spans="1:16" x14ac:dyDescent="0.2">
      <c r="A337" s="72" t="s">
        <v>364</v>
      </c>
      <c r="B337" s="72">
        <v>24</v>
      </c>
      <c r="C337" s="72" t="s">
        <v>27</v>
      </c>
      <c r="D337" s="72">
        <v>6.5</v>
      </c>
      <c r="E337" s="72">
        <v>3.5</v>
      </c>
      <c r="F337" s="72">
        <v>3.9</v>
      </c>
      <c r="G337" s="72" t="s">
        <v>18</v>
      </c>
      <c r="H337" s="72">
        <v>100</v>
      </c>
      <c r="I337" s="72">
        <v>7.4</v>
      </c>
      <c r="J337" s="72" t="s">
        <v>28</v>
      </c>
      <c r="K337" s="72">
        <v>5</v>
      </c>
      <c r="L337" s="72" t="s">
        <v>25</v>
      </c>
      <c r="M337" s="72" t="s">
        <v>21</v>
      </c>
      <c r="N337" s="72">
        <v>7</v>
      </c>
      <c r="O337" s="72" t="s">
        <v>22</v>
      </c>
      <c r="P337" s="72">
        <v>100</v>
      </c>
    </row>
    <row r="338" spans="1:16" x14ac:dyDescent="0.2">
      <c r="A338" s="72" t="s">
        <v>365</v>
      </c>
      <c r="B338" s="72">
        <v>21</v>
      </c>
      <c r="C338" s="72" t="s">
        <v>17</v>
      </c>
      <c r="D338" s="72">
        <v>6.6</v>
      </c>
      <c r="E338" s="72">
        <v>2.2000000000000002</v>
      </c>
      <c r="F338" s="72">
        <v>2.7</v>
      </c>
      <c r="G338" s="72" t="s">
        <v>18</v>
      </c>
      <c r="H338" s="72">
        <v>73</v>
      </c>
      <c r="I338" s="72">
        <v>6.4</v>
      </c>
      <c r="J338" s="72" t="s">
        <v>24</v>
      </c>
      <c r="K338" s="72">
        <v>2</v>
      </c>
      <c r="L338" s="72" t="s">
        <v>34</v>
      </c>
      <c r="M338" s="72" t="s">
        <v>28</v>
      </c>
      <c r="N338" s="72">
        <v>8</v>
      </c>
      <c r="O338" s="72" t="s">
        <v>22</v>
      </c>
      <c r="P338" s="72">
        <v>100</v>
      </c>
    </row>
    <row r="339" spans="1:16" x14ac:dyDescent="0.2">
      <c r="A339" s="72" t="s">
        <v>366</v>
      </c>
      <c r="B339" s="72">
        <v>19</v>
      </c>
      <c r="C339" s="72" t="s">
        <v>27</v>
      </c>
      <c r="D339" s="72">
        <v>5.3</v>
      </c>
      <c r="E339" s="72">
        <v>2.2000000000000002</v>
      </c>
      <c r="F339" s="72">
        <v>1.7</v>
      </c>
      <c r="G339" s="72" t="s">
        <v>18</v>
      </c>
      <c r="H339" s="72">
        <v>92</v>
      </c>
      <c r="I339" s="72">
        <v>5.2</v>
      </c>
      <c r="J339" s="72" t="s">
        <v>19</v>
      </c>
      <c r="K339" s="72">
        <v>2</v>
      </c>
      <c r="L339" s="72" t="s">
        <v>25</v>
      </c>
      <c r="M339" s="72" t="s">
        <v>24</v>
      </c>
      <c r="N339" s="72">
        <v>5</v>
      </c>
      <c r="O339" s="72" t="s">
        <v>18</v>
      </c>
      <c r="P339" s="72">
        <v>93.1</v>
      </c>
    </row>
    <row r="340" spans="1:16" x14ac:dyDescent="0.2">
      <c r="A340" s="72" t="s">
        <v>367</v>
      </c>
      <c r="B340" s="72">
        <v>20</v>
      </c>
      <c r="C340" s="72" t="s">
        <v>17</v>
      </c>
      <c r="D340" s="72">
        <v>5</v>
      </c>
      <c r="E340" s="72">
        <v>3.4</v>
      </c>
      <c r="F340" s="72">
        <v>1.6</v>
      </c>
      <c r="G340" s="72" t="s">
        <v>22</v>
      </c>
      <c r="H340" s="72">
        <v>80.900000000000006</v>
      </c>
      <c r="I340" s="72">
        <v>6</v>
      </c>
      <c r="J340" s="72" t="s">
        <v>24</v>
      </c>
      <c r="K340" s="72">
        <v>2</v>
      </c>
      <c r="L340" s="72" t="s">
        <v>34</v>
      </c>
      <c r="M340" s="72" t="s">
        <v>21</v>
      </c>
      <c r="N340" s="72">
        <v>1</v>
      </c>
      <c r="O340" s="72" t="s">
        <v>22</v>
      </c>
      <c r="P340" s="72">
        <v>67.7</v>
      </c>
    </row>
    <row r="341" spans="1:16" x14ac:dyDescent="0.2">
      <c r="A341" s="72" t="s">
        <v>368</v>
      </c>
      <c r="B341" s="72">
        <v>20</v>
      </c>
      <c r="C341" s="72" t="s">
        <v>17</v>
      </c>
      <c r="D341" s="72">
        <v>4.4000000000000004</v>
      </c>
      <c r="E341" s="72">
        <v>2.9</v>
      </c>
      <c r="F341" s="72">
        <v>1.4</v>
      </c>
      <c r="G341" s="72" t="s">
        <v>18</v>
      </c>
      <c r="H341" s="72">
        <v>92.8</v>
      </c>
      <c r="I341" s="72">
        <v>6.6</v>
      </c>
      <c r="J341" s="72" t="s">
        <v>19</v>
      </c>
      <c r="K341" s="72">
        <v>6</v>
      </c>
      <c r="L341" s="72" t="s">
        <v>20</v>
      </c>
      <c r="M341" s="72" t="s">
        <v>24</v>
      </c>
      <c r="N341" s="72">
        <v>4</v>
      </c>
      <c r="O341" s="72" t="s">
        <v>22</v>
      </c>
      <c r="P341" s="72">
        <v>77.900000000000006</v>
      </c>
    </row>
    <row r="342" spans="1:16" x14ac:dyDescent="0.2">
      <c r="A342" s="72" t="s">
        <v>369</v>
      </c>
      <c r="B342" s="72">
        <v>19</v>
      </c>
      <c r="C342" s="72" t="s">
        <v>27</v>
      </c>
      <c r="D342" s="72">
        <v>4.7</v>
      </c>
      <c r="E342" s="72">
        <v>3.2</v>
      </c>
      <c r="F342" s="72">
        <v>3.1</v>
      </c>
      <c r="G342" s="72" t="s">
        <v>22</v>
      </c>
      <c r="H342" s="72">
        <v>70.3</v>
      </c>
      <c r="I342" s="72">
        <v>7.6</v>
      </c>
      <c r="J342" s="72" t="s">
        <v>19</v>
      </c>
      <c r="K342" s="72">
        <v>5</v>
      </c>
      <c r="L342" s="72" t="s">
        <v>34</v>
      </c>
      <c r="M342" s="72" t="s">
        <v>24</v>
      </c>
      <c r="N342" s="72">
        <v>2</v>
      </c>
      <c r="O342" s="72" t="s">
        <v>18</v>
      </c>
      <c r="P342" s="72">
        <v>80.3</v>
      </c>
    </row>
    <row r="343" spans="1:16" x14ac:dyDescent="0.2">
      <c r="A343" s="72" t="s">
        <v>370</v>
      </c>
      <c r="B343" s="72">
        <v>20</v>
      </c>
      <c r="C343" s="72" t="s">
        <v>17</v>
      </c>
      <c r="D343" s="72">
        <v>2.7</v>
      </c>
      <c r="E343" s="72">
        <v>3.7</v>
      </c>
      <c r="F343" s="72">
        <v>1.1000000000000001</v>
      </c>
      <c r="G343" s="72" t="s">
        <v>18</v>
      </c>
      <c r="H343" s="72">
        <v>72.400000000000006</v>
      </c>
      <c r="I343" s="72">
        <v>6.3</v>
      </c>
      <c r="J343" s="72" t="s">
        <v>19</v>
      </c>
      <c r="K343" s="72">
        <v>0</v>
      </c>
      <c r="L343" s="72" t="s">
        <v>25</v>
      </c>
      <c r="M343" s="72" t="s">
        <v>21</v>
      </c>
      <c r="N343" s="72">
        <v>3</v>
      </c>
      <c r="O343" s="72" t="s">
        <v>18</v>
      </c>
      <c r="P343" s="72">
        <v>44.3</v>
      </c>
    </row>
    <row r="344" spans="1:16" x14ac:dyDescent="0.2">
      <c r="A344" s="72" t="s">
        <v>371</v>
      </c>
      <c r="B344" s="72">
        <v>19</v>
      </c>
      <c r="C344" s="72" t="s">
        <v>27</v>
      </c>
      <c r="D344" s="72">
        <v>2.2999999999999998</v>
      </c>
      <c r="E344" s="72">
        <v>2.1</v>
      </c>
      <c r="F344" s="72">
        <v>1.8</v>
      </c>
      <c r="G344" s="72" t="s">
        <v>18</v>
      </c>
      <c r="H344" s="72">
        <v>77.2</v>
      </c>
      <c r="I344" s="72">
        <v>5</v>
      </c>
      <c r="J344" s="72" t="s">
        <v>19</v>
      </c>
      <c r="K344" s="72">
        <v>5</v>
      </c>
      <c r="L344" s="72" t="s">
        <v>25</v>
      </c>
      <c r="M344" s="72" t="s">
        <v>21</v>
      </c>
      <c r="N344" s="72">
        <v>3</v>
      </c>
      <c r="O344" s="72" t="s">
        <v>18</v>
      </c>
      <c r="P344" s="72">
        <v>54.7</v>
      </c>
    </row>
    <row r="345" spans="1:16" x14ac:dyDescent="0.2">
      <c r="A345" s="72" t="s">
        <v>372</v>
      </c>
      <c r="B345" s="72">
        <v>18</v>
      </c>
      <c r="C345" s="72" t="s">
        <v>47</v>
      </c>
      <c r="D345" s="72">
        <v>3.5</v>
      </c>
      <c r="E345" s="72">
        <v>1.8</v>
      </c>
      <c r="F345" s="72">
        <v>1.9</v>
      </c>
      <c r="G345" s="72" t="s">
        <v>18</v>
      </c>
      <c r="H345" s="72">
        <v>85.8</v>
      </c>
      <c r="I345" s="72">
        <v>6.6</v>
      </c>
      <c r="J345" s="72" t="s">
        <v>19</v>
      </c>
      <c r="K345" s="72">
        <v>0</v>
      </c>
      <c r="L345" s="72" t="s">
        <v>25</v>
      </c>
      <c r="M345" s="72" t="s">
        <v>24</v>
      </c>
      <c r="N345" s="72">
        <v>9</v>
      </c>
      <c r="O345" s="72" t="s">
        <v>18</v>
      </c>
      <c r="P345" s="72">
        <v>85</v>
      </c>
    </row>
    <row r="346" spans="1:16" x14ac:dyDescent="0.2">
      <c r="A346" s="72" t="s">
        <v>373</v>
      </c>
      <c r="B346" s="72">
        <v>19</v>
      </c>
      <c r="C346" s="72" t="s">
        <v>27</v>
      </c>
      <c r="D346" s="72">
        <v>3.2</v>
      </c>
      <c r="E346" s="72">
        <v>1.2</v>
      </c>
      <c r="F346" s="72">
        <v>1.2</v>
      </c>
      <c r="G346" s="72" t="s">
        <v>18</v>
      </c>
      <c r="H346" s="72">
        <v>78.599999999999994</v>
      </c>
      <c r="I346" s="72">
        <v>6.6</v>
      </c>
      <c r="J346" s="72" t="s">
        <v>19</v>
      </c>
      <c r="K346" s="72">
        <v>2</v>
      </c>
      <c r="L346" s="72" t="s">
        <v>25</v>
      </c>
      <c r="M346" s="72" t="s">
        <v>28</v>
      </c>
      <c r="N346" s="72">
        <v>10</v>
      </c>
      <c r="O346" s="72" t="s">
        <v>22</v>
      </c>
      <c r="P346" s="72">
        <v>81.7</v>
      </c>
    </row>
    <row r="347" spans="1:16" x14ac:dyDescent="0.2">
      <c r="A347" s="72" t="s">
        <v>374</v>
      </c>
      <c r="B347" s="72">
        <v>23</v>
      </c>
      <c r="C347" s="72" t="s">
        <v>27</v>
      </c>
      <c r="D347" s="72">
        <v>2.8</v>
      </c>
      <c r="E347" s="72">
        <v>1.5</v>
      </c>
      <c r="F347" s="72">
        <v>0.3</v>
      </c>
      <c r="G347" s="72" t="s">
        <v>18</v>
      </c>
      <c r="H347" s="72">
        <v>91.6</v>
      </c>
      <c r="I347" s="72">
        <v>6.7</v>
      </c>
      <c r="J347" s="72" t="s">
        <v>19</v>
      </c>
      <c r="K347" s="72">
        <v>3</v>
      </c>
      <c r="L347" s="72" t="s">
        <v>34</v>
      </c>
      <c r="M347" s="72" t="s">
        <v>28</v>
      </c>
      <c r="N347" s="72">
        <v>4</v>
      </c>
      <c r="O347" s="72" t="s">
        <v>18</v>
      </c>
      <c r="P347" s="72">
        <v>71.599999999999994</v>
      </c>
    </row>
    <row r="348" spans="1:16" x14ac:dyDescent="0.2">
      <c r="A348" s="72" t="s">
        <v>375</v>
      </c>
      <c r="B348" s="72">
        <v>19</v>
      </c>
      <c r="C348" s="72" t="s">
        <v>27</v>
      </c>
      <c r="D348" s="72">
        <v>4.5</v>
      </c>
      <c r="E348" s="72">
        <v>6</v>
      </c>
      <c r="F348" s="72">
        <v>2.2000000000000002</v>
      </c>
      <c r="G348" s="72" t="s">
        <v>22</v>
      </c>
      <c r="H348" s="72">
        <v>95.3</v>
      </c>
      <c r="I348" s="72">
        <v>7.6</v>
      </c>
      <c r="J348" s="72" t="s">
        <v>28</v>
      </c>
      <c r="K348" s="72">
        <v>3</v>
      </c>
      <c r="L348" s="72" t="s">
        <v>25</v>
      </c>
      <c r="M348" s="72" t="s">
        <v>24</v>
      </c>
      <c r="N348" s="72">
        <v>2</v>
      </c>
      <c r="O348" s="72" t="s">
        <v>22</v>
      </c>
      <c r="P348" s="72">
        <v>73.7</v>
      </c>
    </row>
    <row r="349" spans="1:16" x14ac:dyDescent="0.2">
      <c r="A349" s="72" t="s">
        <v>376</v>
      </c>
      <c r="B349" s="72">
        <v>20</v>
      </c>
      <c r="C349" s="72" t="s">
        <v>47</v>
      </c>
      <c r="D349" s="72">
        <v>4.9000000000000004</v>
      </c>
      <c r="E349" s="72">
        <v>4</v>
      </c>
      <c r="F349" s="72">
        <v>1.7</v>
      </c>
      <c r="G349" s="72" t="s">
        <v>18</v>
      </c>
      <c r="H349" s="72">
        <v>91</v>
      </c>
      <c r="I349" s="72">
        <v>7.7</v>
      </c>
      <c r="J349" s="72" t="s">
        <v>19</v>
      </c>
      <c r="K349" s="72">
        <v>0</v>
      </c>
      <c r="L349" s="72" t="s">
        <v>20</v>
      </c>
      <c r="M349" s="72" t="s">
        <v>21</v>
      </c>
      <c r="N349" s="72">
        <v>3</v>
      </c>
      <c r="O349" s="72" t="s">
        <v>18</v>
      </c>
      <c r="P349" s="72">
        <v>77</v>
      </c>
    </row>
    <row r="350" spans="1:16" x14ac:dyDescent="0.2">
      <c r="A350" s="72" t="s">
        <v>377</v>
      </c>
      <c r="B350" s="72">
        <v>24</v>
      </c>
      <c r="C350" s="72" t="s">
        <v>17</v>
      </c>
      <c r="D350" s="72">
        <v>3.6</v>
      </c>
      <c r="E350" s="72">
        <v>0.9</v>
      </c>
      <c r="F350" s="72">
        <v>2.4</v>
      </c>
      <c r="G350" s="72" t="s">
        <v>18</v>
      </c>
      <c r="H350" s="72">
        <v>100</v>
      </c>
      <c r="I350" s="72">
        <v>5.8</v>
      </c>
      <c r="J350" s="72" t="s">
        <v>28</v>
      </c>
      <c r="K350" s="72">
        <v>2</v>
      </c>
      <c r="L350" s="72" t="s">
        <v>34</v>
      </c>
      <c r="M350" s="72" t="s">
        <v>21</v>
      </c>
      <c r="N350" s="72">
        <v>3</v>
      </c>
      <c r="O350" s="72" t="s">
        <v>18</v>
      </c>
      <c r="P350" s="72">
        <v>72.3</v>
      </c>
    </row>
    <row r="351" spans="1:16" x14ac:dyDescent="0.2">
      <c r="A351" s="72" t="s">
        <v>378</v>
      </c>
      <c r="B351" s="72">
        <v>23</v>
      </c>
      <c r="C351" s="72" t="s">
        <v>17</v>
      </c>
      <c r="D351" s="72">
        <v>5.7</v>
      </c>
      <c r="E351" s="72">
        <v>0.9</v>
      </c>
      <c r="F351" s="72">
        <v>1.2</v>
      </c>
      <c r="G351" s="72" t="s">
        <v>18</v>
      </c>
      <c r="H351" s="72">
        <v>89.2</v>
      </c>
      <c r="I351" s="72">
        <v>5.8</v>
      </c>
      <c r="J351" s="72" t="s">
        <v>28</v>
      </c>
      <c r="K351" s="72">
        <v>5</v>
      </c>
      <c r="L351" s="72" t="s">
        <v>34</v>
      </c>
      <c r="M351" s="72" t="s">
        <v>21</v>
      </c>
      <c r="N351" s="72">
        <v>7</v>
      </c>
      <c r="O351" s="72" t="s">
        <v>18</v>
      </c>
      <c r="P351" s="72">
        <v>100</v>
      </c>
    </row>
    <row r="352" spans="1:16" x14ac:dyDescent="0.2">
      <c r="A352" s="72" t="s">
        <v>379</v>
      </c>
      <c r="B352" s="72">
        <v>20</v>
      </c>
      <c r="C352" s="72" t="s">
        <v>27</v>
      </c>
      <c r="D352" s="72">
        <v>1.8</v>
      </c>
      <c r="E352" s="72">
        <v>3.1</v>
      </c>
      <c r="F352" s="72">
        <v>3.1</v>
      </c>
      <c r="G352" s="72" t="s">
        <v>18</v>
      </c>
      <c r="H352" s="72">
        <v>72.8</v>
      </c>
      <c r="I352" s="72">
        <v>5.3</v>
      </c>
      <c r="J352" s="72" t="s">
        <v>24</v>
      </c>
      <c r="K352" s="72">
        <v>3</v>
      </c>
      <c r="L352" s="72" t="s">
        <v>25</v>
      </c>
      <c r="M352" s="72" t="s">
        <v>21</v>
      </c>
      <c r="N352" s="72">
        <v>8</v>
      </c>
      <c r="O352" s="72" t="s">
        <v>18</v>
      </c>
      <c r="P352" s="72">
        <v>54</v>
      </c>
    </row>
    <row r="353" spans="1:16" x14ac:dyDescent="0.2">
      <c r="A353" s="72" t="s">
        <v>380</v>
      </c>
      <c r="B353" s="72">
        <v>17</v>
      </c>
      <c r="C353" s="72" t="s">
        <v>17</v>
      </c>
      <c r="D353" s="72">
        <v>3.2</v>
      </c>
      <c r="E353" s="72">
        <v>3.2</v>
      </c>
      <c r="F353" s="72">
        <v>0.8</v>
      </c>
      <c r="G353" s="72" t="s">
        <v>18</v>
      </c>
      <c r="H353" s="72">
        <v>98.6</v>
      </c>
      <c r="I353" s="72">
        <v>7.3</v>
      </c>
      <c r="J353" s="72" t="s">
        <v>24</v>
      </c>
      <c r="K353" s="72">
        <v>0</v>
      </c>
      <c r="L353" s="72" t="s">
        <v>25</v>
      </c>
      <c r="M353" s="72" t="s">
        <v>24</v>
      </c>
      <c r="N353" s="72">
        <v>6</v>
      </c>
      <c r="O353" s="72" t="s">
        <v>18</v>
      </c>
      <c r="P353" s="72">
        <v>70.400000000000006</v>
      </c>
    </row>
    <row r="354" spans="1:16" x14ac:dyDescent="0.2">
      <c r="A354" s="72" t="s">
        <v>381</v>
      </c>
      <c r="B354" s="72">
        <v>17</v>
      </c>
      <c r="C354" s="72" t="s">
        <v>27</v>
      </c>
      <c r="D354" s="72">
        <v>2.4</v>
      </c>
      <c r="E354" s="72">
        <v>3.2</v>
      </c>
      <c r="F354" s="72">
        <v>3.7</v>
      </c>
      <c r="G354" s="72" t="s">
        <v>18</v>
      </c>
      <c r="H354" s="72">
        <v>78.900000000000006</v>
      </c>
      <c r="I354" s="72">
        <v>8.1999999999999993</v>
      </c>
      <c r="J354" s="72" t="s">
        <v>24</v>
      </c>
      <c r="K354" s="72">
        <v>5</v>
      </c>
      <c r="L354" s="72" t="s">
        <v>34</v>
      </c>
      <c r="M354" s="72" t="s">
        <v>24</v>
      </c>
      <c r="N354" s="72">
        <v>4</v>
      </c>
      <c r="O354" s="72" t="s">
        <v>22</v>
      </c>
      <c r="P354" s="72">
        <v>47</v>
      </c>
    </row>
    <row r="355" spans="1:16" x14ac:dyDescent="0.2">
      <c r="A355" s="72" t="s">
        <v>382</v>
      </c>
      <c r="B355" s="72">
        <v>24</v>
      </c>
      <c r="C355" s="72" t="s">
        <v>17</v>
      </c>
      <c r="D355" s="72">
        <v>0.7</v>
      </c>
      <c r="E355" s="72">
        <v>2.2000000000000002</v>
      </c>
      <c r="F355" s="72">
        <v>0</v>
      </c>
      <c r="G355" s="72" t="s">
        <v>18</v>
      </c>
      <c r="H355" s="72">
        <v>94.1</v>
      </c>
      <c r="I355" s="72">
        <v>6.1</v>
      </c>
      <c r="J355" s="72" t="s">
        <v>19</v>
      </c>
      <c r="K355" s="72">
        <v>2</v>
      </c>
      <c r="L355" s="72" t="s">
        <v>25</v>
      </c>
      <c r="M355" s="72" t="s">
        <v>24</v>
      </c>
      <c r="N355" s="72">
        <v>6</v>
      </c>
      <c r="O355" s="72" t="s">
        <v>18</v>
      </c>
      <c r="P355" s="72">
        <v>48.7</v>
      </c>
    </row>
    <row r="356" spans="1:16" x14ac:dyDescent="0.2">
      <c r="A356" s="72" t="s">
        <v>383</v>
      </c>
      <c r="B356" s="72">
        <v>24</v>
      </c>
      <c r="C356" s="72" t="s">
        <v>27</v>
      </c>
      <c r="D356" s="72">
        <v>3.4</v>
      </c>
      <c r="E356" s="72">
        <v>2.2999999999999998</v>
      </c>
      <c r="F356" s="72">
        <v>2.2999999999999998</v>
      </c>
      <c r="G356" s="72" t="s">
        <v>18</v>
      </c>
      <c r="H356" s="72">
        <v>100</v>
      </c>
      <c r="I356" s="72">
        <v>6.2</v>
      </c>
      <c r="J356" s="72" t="s">
        <v>24</v>
      </c>
      <c r="K356" s="72">
        <v>1</v>
      </c>
      <c r="L356" s="72" t="s">
        <v>25</v>
      </c>
      <c r="M356" s="72" t="s">
        <v>24</v>
      </c>
      <c r="N356" s="72">
        <v>1</v>
      </c>
      <c r="O356" s="72" t="s">
        <v>18</v>
      </c>
      <c r="P356" s="72">
        <v>47.6</v>
      </c>
    </row>
    <row r="357" spans="1:16" x14ac:dyDescent="0.2">
      <c r="A357" s="72" t="s">
        <v>384</v>
      </c>
      <c r="B357" s="72">
        <v>23</v>
      </c>
      <c r="C357" s="72" t="s">
        <v>27</v>
      </c>
      <c r="D357" s="72">
        <v>3.3</v>
      </c>
      <c r="E357" s="72">
        <v>2.9</v>
      </c>
      <c r="F357" s="72">
        <v>2.2999999999999998</v>
      </c>
      <c r="G357" s="72" t="s">
        <v>22</v>
      </c>
      <c r="H357" s="72">
        <v>89.6</v>
      </c>
      <c r="I357" s="72">
        <v>8.3000000000000007</v>
      </c>
      <c r="J357" s="72" t="s">
        <v>24</v>
      </c>
      <c r="K357" s="72">
        <v>2</v>
      </c>
      <c r="L357" s="72" t="s">
        <v>25</v>
      </c>
      <c r="M357" s="72" t="s">
        <v>21</v>
      </c>
      <c r="N357" s="72">
        <v>10</v>
      </c>
      <c r="O357" s="72" t="s">
        <v>18</v>
      </c>
      <c r="P357" s="72">
        <v>81.099999999999994</v>
      </c>
    </row>
    <row r="358" spans="1:16" x14ac:dyDescent="0.2">
      <c r="A358" s="72" t="s">
        <v>385</v>
      </c>
      <c r="B358" s="72">
        <v>18</v>
      </c>
      <c r="C358" s="72" t="s">
        <v>27</v>
      </c>
      <c r="D358" s="72">
        <v>5.8</v>
      </c>
      <c r="E358" s="72">
        <v>2.6</v>
      </c>
      <c r="F358" s="72">
        <v>0.9</v>
      </c>
      <c r="G358" s="72" t="s">
        <v>22</v>
      </c>
      <c r="H358" s="72">
        <v>70</v>
      </c>
      <c r="I358" s="72">
        <v>7.1</v>
      </c>
      <c r="J358" s="72" t="s">
        <v>24</v>
      </c>
      <c r="K358" s="72">
        <v>6</v>
      </c>
      <c r="L358" s="72" t="s">
        <v>25</v>
      </c>
      <c r="M358" s="72" t="s">
        <v>21</v>
      </c>
      <c r="N358" s="72">
        <v>8</v>
      </c>
      <c r="O358" s="72" t="s">
        <v>18</v>
      </c>
      <c r="P358" s="72">
        <v>100</v>
      </c>
    </row>
    <row r="359" spans="1:16" x14ac:dyDescent="0.2">
      <c r="A359" s="72" t="s">
        <v>386</v>
      </c>
      <c r="B359" s="72">
        <v>24</v>
      </c>
      <c r="C359" s="72" t="s">
        <v>27</v>
      </c>
      <c r="D359" s="72">
        <v>4.4000000000000004</v>
      </c>
      <c r="E359" s="72">
        <v>0</v>
      </c>
      <c r="F359" s="72">
        <v>2.2999999999999998</v>
      </c>
      <c r="G359" s="72" t="s">
        <v>18</v>
      </c>
      <c r="H359" s="72">
        <v>75.8</v>
      </c>
      <c r="I359" s="72">
        <v>7</v>
      </c>
      <c r="J359" s="72" t="s">
        <v>19</v>
      </c>
      <c r="K359" s="72">
        <v>2</v>
      </c>
      <c r="L359" s="72" t="s">
        <v>34</v>
      </c>
      <c r="M359" s="72" t="s">
        <v>21</v>
      </c>
      <c r="N359" s="72">
        <v>1</v>
      </c>
      <c r="O359" s="72" t="s">
        <v>18</v>
      </c>
      <c r="P359" s="72">
        <v>81.900000000000006</v>
      </c>
    </row>
    <row r="360" spans="1:16" x14ac:dyDescent="0.2">
      <c r="A360" s="72" t="s">
        <v>387</v>
      </c>
      <c r="B360" s="72">
        <v>17</v>
      </c>
      <c r="C360" s="72" t="s">
        <v>17</v>
      </c>
      <c r="D360" s="72">
        <v>2</v>
      </c>
      <c r="E360" s="72">
        <v>2.2000000000000002</v>
      </c>
      <c r="F360" s="72">
        <v>3.2</v>
      </c>
      <c r="G360" s="72" t="s">
        <v>18</v>
      </c>
      <c r="H360" s="72">
        <v>98.2</v>
      </c>
      <c r="I360" s="72">
        <v>5.0999999999999996</v>
      </c>
      <c r="J360" s="72" t="s">
        <v>24</v>
      </c>
      <c r="K360" s="72">
        <v>5</v>
      </c>
      <c r="L360" s="72" t="s">
        <v>25</v>
      </c>
      <c r="M360" s="72" t="s">
        <v>21</v>
      </c>
      <c r="N360" s="72">
        <v>5</v>
      </c>
      <c r="O360" s="72" t="s">
        <v>18</v>
      </c>
      <c r="P360" s="72">
        <v>56.3</v>
      </c>
    </row>
    <row r="361" spans="1:16" x14ac:dyDescent="0.2">
      <c r="A361" s="72" t="s">
        <v>388</v>
      </c>
      <c r="B361" s="72">
        <v>19</v>
      </c>
      <c r="C361" s="72" t="s">
        <v>27</v>
      </c>
      <c r="D361" s="72">
        <v>6.3</v>
      </c>
      <c r="E361" s="72">
        <v>1.5</v>
      </c>
      <c r="F361" s="72">
        <v>0</v>
      </c>
      <c r="G361" s="72" t="s">
        <v>18</v>
      </c>
      <c r="H361" s="72">
        <v>83.3</v>
      </c>
      <c r="I361" s="72">
        <v>7.3</v>
      </c>
      <c r="J361" s="72" t="s">
        <v>24</v>
      </c>
      <c r="K361" s="72">
        <v>5</v>
      </c>
      <c r="L361" s="72" t="s">
        <v>34</v>
      </c>
      <c r="M361" s="72" t="s">
        <v>24</v>
      </c>
      <c r="N361" s="72">
        <v>2</v>
      </c>
      <c r="O361" s="72" t="s">
        <v>22</v>
      </c>
      <c r="P361" s="72">
        <v>100</v>
      </c>
    </row>
    <row r="362" spans="1:16" x14ac:dyDescent="0.2">
      <c r="A362" s="72" t="s">
        <v>389</v>
      </c>
      <c r="B362" s="72">
        <v>20</v>
      </c>
      <c r="C362" s="72" t="s">
        <v>17</v>
      </c>
      <c r="D362" s="72">
        <v>5.3</v>
      </c>
      <c r="E362" s="72">
        <v>2.7</v>
      </c>
      <c r="F362" s="72">
        <v>2.4</v>
      </c>
      <c r="G362" s="72" t="s">
        <v>22</v>
      </c>
      <c r="H362" s="72">
        <v>85.8</v>
      </c>
      <c r="I362" s="72">
        <v>5.4</v>
      </c>
      <c r="J362" s="72" t="s">
        <v>24</v>
      </c>
      <c r="K362" s="72">
        <v>4</v>
      </c>
      <c r="L362" s="72" t="s">
        <v>25</v>
      </c>
      <c r="M362" s="72" t="s">
        <v>24</v>
      </c>
      <c r="N362" s="72">
        <v>6</v>
      </c>
      <c r="O362" s="72" t="s">
        <v>18</v>
      </c>
      <c r="P362" s="72">
        <v>81</v>
      </c>
    </row>
    <row r="363" spans="1:16" x14ac:dyDescent="0.2">
      <c r="A363" s="72" t="s">
        <v>390</v>
      </c>
      <c r="B363" s="72">
        <v>17</v>
      </c>
      <c r="C363" s="72" t="s">
        <v>27</v>
      </c>
      <c r="D363" s="72">
        <v>4.4000000000000004</v>
      </c>
      <c r="E363" s="72">
        <v>6.1</v>
      </c>
      <c r="F363" s="72">
        <v>0</v>
      </c>
      <c r="G363" s="72" t="s">
        <v>18</v>
      </c>
      <c r="H363" s="72">
        <v>92.6</v>
      </c>
      <c r="I363" s="72">
        <v>5.0999999999999996</v>
      </c>
      <c r="J363" s="72" t="s">
        <v>28</v>
      </c>
      <c r="K363" s="72">
        <v>4</v>
      </c>
      <c r="L363" s="72" t="s">
        <v>34</v>
      </c>
      <c r="M363" s="72" t="s">
        <v>21</v>
      </c>
      <c r="N363" s="72">
        <v>9</v>
      </c>
      <c r="O363" s="72" t="s">
        <v>22</v>
      </c>
      <c r="P363" s="72">
        <v>84.9</v>
      </c>
    </row>
    <row r="364" spans="1:16" x14ac:dyDescent="0.2">
      <c r="A364" s="72" t="s">
        <v>391</v>
      </c>
      <c r="B364" s="72">
        <v>17</v>
      </c>
      <c r="C364" s="72" t="s">
        <v>17</v>
      </c>
      <c r="D364" s="72">
        <v>3.2</v>
      </c>
      <c r="E364" s="72">
        <v>2.9</v>
      </c>
      <c r="F364" s="72">
        <v>0.7</v>
      </c>
      <c r="G364" s="72" t="s">
        <v>18</v>
      </c>
      <c r="H364" s="72">
        <v>92</v>
      </c>
      <c r="I364" s="72">
        <v>6.1</v>
      </c>
      <c r="J364" s="72" t="s">
        <v>19</v>
      </c>
      <c r="K364" s="72">
        <v>5</v>
      </c>
      <c r="L364" s="72" t="s">
        <v>20</v>
      </c>
      <c r="M364" s="72" t="s">
        <v>28</v>
      </c>
      <c r="N364" s="72">
        <v>5</v>
      </c>
      <c r="O364" s="72" t="s">
        <v>18</v>
      </c>
      <c r="P364" s="72">
        <v>67.900000000000006</v>
      </c>
    </row>
    <row r="365" spans="1:16" x14ac:dyDescent="0.2">
      <c r="A365" s="72" t="s">
        <v>392</v>
      </c>
      <c r="B365" s="72">
        <v>18</v>
      </c>
      <c r="C365" s="72" t="s">
        <v>27</v>
      </c>
      <c r="D365" s="72">
        <v>2.1</v>
      </c>
      <c r="E365" s="72">
        <v>2.1</v>
      </c>
      <c r="F365" s="72">
        <v>3.6</v>
      </c>
      <c r="G365" s="72" t="s">
        <v>18</v>
      </c>
      <c r="H365" s="72">
        <v>87.8</v>
      </c>
      <c r="I365" s="72">
        <v>5.8</v>
      </c>
      <c r="J365" s="72" t="s">
        <v>19</v>
      </c>
      <c r="K365" s="72">
        <v>5</v>
      </c>
      <c r="L365" s="72" t="s">
        <v>20</v>
      </c>
      <c r="M365" s="72" t="s">
        <v>28</v>
      </c>
      <c r="N365" s="72">
        <v>4</v>
      </c>
      <c r="O365" s="72" t="s">
        <v>18</v>
      </c>
      <c r="P365" s="72">
        <v>56.9</v>
      </c>
    </row>
    <row r="366" spans="1:16" x14ac:dyDescent="0.2">
      <c r="A366" s="72" t="s">
        <v>393</v>
      </c>
      <c r="B366" s="72">
        <v>23</v>
      </c>
      <c r="C366" s="72" t="s">
        <v>27</v>
      </c>
      <c r="D366" s="72">
        <v>2.9</v>
      </c>
      <c r="E366" s="72">
        <v>3.6</v>
      </c>
      <c r="F366" s="72">
        <v>1.2</v>
      </c>
      <c r="G366" s="72" t="s">
        <v>18</v>
      </c>
      <c r="H366" s="72">
        <v>82.9</v>
      </c>
      <c r="I366" s="72">
        <v>6.2</v>
      </c>
      <c r="J366" s="72" t="s">
        <v>19</v>
      </c>
      <c r="K366" s="72">
        <v>1</v>
      </c>
      <c r="L366" s="72" t="s">
        <v>25</v>
      </c>
      <c r="M366" s="72" t="s">
        <v>21</v>
      </c>
      <c r="N366" s="72">
        <v>2</v>
      </c>
      <c r="O366" s="72" t="s">
        <v>18</v>
      </c>
      <c r="P366" s="72">
        <v>45.9</v>
      </c>
    </row>
    <row r="367" spans="1:16" x14ac:dyDescent="0.2">
      <c r="A367" s="72" t="s">
        <v>394</v>
      </c>
      <c r="B367" s="72">
        <v>23</v>
      </c>
      <c r="C367" s="72" t="s">
        <v>17</v>
      </c>
      <c r="D367" s="72">
        <v>5.0999999999999996</v>
      </c>
      <c r="E367" s="72">
        <v>3.1</v>
      </c>
      <c r="F367" s="72">
        <v>0.5</v>
      </c>
      <c r="G367" s="72" t="s">
        <v>22</v>
      </c>
      <c r="H367" s="72">
        <v>81.900000000000006</v>
      </c>
      <c r="I367" s="72">
        <v>4.8</v>
      </c>
      <c r="J367" s="72" t="s">
        <v>24</v>
      </c>
      <c r="K367" s="72">
        <v>1</v>
      </c>
      <c r="L367" s="72" t="s">
        <v>38</v>
      </c>
      <c r="M367" s="72" t="s">
        <v>28</v>
      </c>
      <c r="N367" s="72">
        <v>3</v>
      </c>
      <c r="O367" s="72" t="s">
        <v>18</v>
      </c>
      <c r="P367" s="72">
        <v>76</v>
      </c>
    </row>
    <row r="368" spans="1:16" x14ac:dyDescent="0.2">
      <c r="A368" s="72" t="s">
        <v>395</v>
      </c>
      <c r="B368" s="72">
        <v>22</v>
      </c>
      <c r="C368" s="72" t="s">
        <v>27</v>
      </c>
      <c r="D368" s="72">
        <v>6.3</v>
      </c>
      <c r="E368" s="72">
        <v>3</v>
      </c>
      <c r="F368" s="72">
        <v>1.6</v>
      </c>
      <c r="G368" s="72" t="s">
        <v>18</v>
      </c>
      <c r="H368" s="72">
        <v>93.6</v>
      </c>
      <c r="I368" s="72">
        <v>7.7</v>
      </c>
      <c r="J368" s="72" t="s">
        <v>28</v>
      </c>
      <c r="K368" s="72">
        <v>2</v>
      </c>
      <c r="L368" s="72" t="s">
        <v>25</v>
      </c>
      <c r="M368" s="72" t="s">
        <v>21</v>
      </c>
      <c r="N368" s="72">
        <v>6</v>
      </c>
      <c r="O368" s="72" t="s">
        <v>22</v>
      </c>
      <c r="P368" s="72">
        <v>94.8</v>
      </c>
    </row>
    <row r="369" spans="1:16" x14ac:dyDescent="0.2">
      <c r="A369" s="72" t="s">
        <v>396</v>
      </c>
      <c r="B369" s="72">
        <v>18</v>
      </c>
      <c r="C369" s="72" t="s">
        <v>27</v>
      </c>
      <c r="D369" s="72">
        <v>5.8</v>
      </c>
      <c r="E369" s="72">
        <v>3.2</v>
      </c>
      <c r="F369" s="72">
        <v>4.0999999999999996</v>
      </c>
      <c r="G369" s="72" t="s">
        <v>18</v>
      </c>
      <c r="H369" s="72">
        <v>90.5</v>
      </c>
      <c r="I369" s="72">
        <v>7.9</v>
      </c>
      <c r="J369" s="72" t="s">
        <v>28</v>
      </c>
      <c r="K369" s="72">
        <v>6</v>
      </c>
      <c r="L369" s="72" t="s">
        <v>34</v>
      </c>
      <c r="M369" s="72" t="s">
        <v>24</v>
      </c>
      <c r="N369" s="72">
        <v>8</v>
      </c>
      <c r="O369" s="72" t="s">
        <v>18</v>
      </c>
      <c r="P369" s="72">
        <v>99.3</v>
      </c>
    </row>
    <row r="370" spans="1:16" x14ac:dyDescent="0.2">
      <c r="A370" s="72" t="s">
        <v>397</v>
      </c>
      <c r="B370" s="72">
        <v>19</v>
      </c>
      <c r="C370" s="72" t="s">
        <v>17</v>
      </c>
      <c r="D370" s="72">
        <v>2.8</v>
      </c>
      <c r="E370" s="72">
        <v>5</v>
      </c>
      <c r="F370" s="72">
        <v>0</v>
      </c>
      <c r="G370" s="72" t="s">
        <v>22</v>
      </c>
      <c r="H370" s="72">
        <v>82.4</v>
      </c>
      <c r="I370" s="72">
        <v>4.2</v>
      </c>
      <c r="J370" s="72" t="s">
        <v>19</v>
      </c>
      <c r="K370" s="72">
        <v>3</v>
      </c>
      <c r="L370" s="72" t="s">
        <v>34</v>
      </c>
      <c r="M370" s="72" t="s">
        <v>24</v>
      </c>
      <c r="N370" s="72">
        <v>8</v>
      </c>
      <c r="O370" s="72" t="s">
        <v>18</v>
      </c>
      <c r="P370" s="72">
        <v>71</v>
      </c>
    </row>
    <row r="371" spans="1:16" x14ac:dyDescent="0.2">
      <c r="A371" s="72" t="s">
        <v>398</v>
      </c>
      <c r="B371" s="72">
        <v>23</v>
      </c>
      <c r="C371" s="72" t="s">
        <v>17</v>
      </c>
      <c r="D371" s="72">
        <v>1.8</v>
      </c>
      <c r="E371" s="72">
        <v>1.1000000000000001</v>
      </c>
      <c r="F371" s="72">
        <v>0.6</v>
      </c>
      <c r="G371" s="72" t="s">
        <v>22</v>
      </c>
      <c r="H371" s="72">
        <v>95.8</v>
      </c>
      <c r="I371" s="72">
        <v>7.7</v>
      </c>
      <c r="J371" s="72" t="s">
        <v>28</v>
      </c>
      <c r="K371" s="72">
        <v>6</v>
      </c>
      <c r="L371" s="72" t="s">
        <v>34</v>
      </c>
      <c r="M371" s="72" t="s">
        <v>21</v>
      </c>
      <c r="N371" s="72">
        <v>5</v>
      </c>
      <c r="O371" s="72" t="s">
        <v>18</v>
      </c>
      <c r="P371" s="72">
        <v>70.900000000000006</v>
      </c>
    </row>
    <row r="372" spans="1:16" x14ac:dyDescent="0.2">
      <c r="A372" s="72" t="s">
        <v>399</v>
      </c>
      <c r="B372" s="72">
        <v>20</v>
      </c>
      <c r="C372" s="72" t="s">
        <v>27</v>
      </c>
      <c r="D372" s="72">
        <v>3.7</v>
      </c>
      <c r="E372" s="72">
        <v>3.1</v>
      </c>
      <c r="F372" s="72">
        <v>3.4</v>
      </c>
      <c r="G372" s="72" t="s">
        <v>22</v>
      </c>
      <c r="H372" s="72">
        <v>83.7</v>
      </c>
      <c r="I372" s="72">
        <v>5.5</v>
      </c>
      <c r="J372" s="72" t="s">
        <v>19</v>
      </c>
      <c r="K372" s="72">
        <v>1</v>
      </c>
      <c r="L372" s="72" t="s">
        <v>25</v>
      </c>
      <c r="M372" s="72" t="s">
        <v>21</v>
      </c>
      <c r="N372" s="72">
        <v>5</v>
      </c>
      <c r="O372" s="72" t="s">
        <v>22</v>
      </c>
      <c r="P372" s="72">
        <v>59.8</v>
      </c>
    </row>
    <row r="373" spans="1:16" x14ac:dyDescent="0.2">
      <c r="A373" s="72" t="s">
        <v>400</v>
      </c>
      <c r="B373" s="72">
        <v>24</v>
      </c>
      <c r="C373" s="72" t="s">
        <v>27</v>
      </c>
      <c r="D373" s="72">
        <v>0.8</v>
      </c>
      <c r="E373" s="72">
        <v>1.4</v>
      </c>
      <c r="F373" s="72">
        <v>3.8</v>
      </c>
      <c r="G373" s="72" t="s">
        <v>22</v>
      </c>
      <c r="H373" s="72">
        <v>76.5</v>
      </c>
      <c r="I373" s="72">
        <v>7.5</v>
      </c>
      <c r="J373" s="72" t="s">
        <v>24</v>
      </c>
      <c r="K373" s="72">
        <v>2</v>
      </c>
      <c r="L373" s="72" t="s">
        <v>34</v>
      </c>
      <c r="M373" s="72" t="s">
        <v>21</v>
      </c>
      <c r="N373" s="72">
        <v>10</v>
      </c>
      <c r="O373" s="72" t="s">
        <v>18</v>
      </c>
      <c r="P373" s="72">
        <v>36</v>
      </c>
    </row>
    <row r="374" spans="1:16" x14ac:dyDescent="0.2">
      <c r="A374" s="72" t="s">
        <v>401</v>
      </c>
      <c r="B374" s="72">
        <v>18</v>
      </c>
      <c r="C374" s="72" t="s">
        <v>17</v>
      </c>
      <c r="D374" s="72">
        <v>4</v>
      </c>
      <c r="E374" s="72">
        <v>3.2</v>
      </c>
      <c r="F374" s="72">
        <v>1.7</v>
      </c>
      <c r="G374" s="72" t="s">
        <v>18</v>
      </c>
      <c r="H374" s="72">
        <v>77.400000000000006</v>
      </c>
      <c r="I374" s="72">
        <v>6.4</v>
      </c>
      <c r="J374" s="72" t="s">
        <v>19</v>
      </c>
      <c r="K374" s="72">
        <v>6</v>
      </c>
      <c r="L374" s="72" t="s">
        <v>25</v>
      </c>
      <c r="M374" s="72" t="s">
        <v>24</v>
      </c>
      <c r="N374" s="72">
        <v>3</v>
      </c>
      <c r="O374" s="72" t="s">
        <v>18</v>
      </c>
      <c r="P374" s="72">
        <v>68.400000000000006</v>
      </c>
    </row>
    <row r="375" spans="1:16" x14ac:dyDescent="0.2">
      <c r="A375" s="72" t="s">
        <v>402</v>
      </c>
      <c r="B375" s="72">
        <v>24</v>
      </c>
      <c r="C375" s="72" t="s">
        <v>27</v>
      </c>
      <c r="D375" s="72">
        <v>3.3</v>
      </c>
      <c r="E375" s="72">
        <v>1.4</v>
      </c>
      <c r="F375" s="72">
        <v>0.4</v>
      </c>
      <c r="G375" s="72" t="s">
        <v>18</v>
      </c>
      <c r="H375" s="72">
        <v>75.2</v>
      </c>
      <c r="I375" s="72">
        <v>6.5</v>
      </c>
      <c r="J375" s="72" t="s">
        <v>28</v>
      </c>
      <c r="K375" s="72">
        <v>0</v>
      </c>
      <c r="L375" s="72" t="s">
        <v>34</v>
      </c>
      <c r="M375" s="72" t="s">
        <v>24</v>
      </c>
      <c r="N375" s="72">
        <v>7</v>
      </c>
      <c r="O375" s="72" t="s">
        <v>22</v>
      </c>
      <c r="P375" s="72">
        <v>72.900000000000006</v>
      </c>
    </row>
    <row r="376" spans="1:16" x14ac:dyDescent="0.2">
      <c r="A376" s="72" t="s">
        <v>403</v>
      </c>
      <c r="B376" s="72">
        <v>17</v>
      </c>
      <c r="C376" s="72" t="s">
        <v>27</v>
      </c>
      <c r="D376" s="72">
        <v>2.8</v>
      </c>
      <c r="E376" s="72">
        <v>2</v>
      </c>
      <c r="F376" s="72">
        <v>4.0999999999999996</v>
      </c>
      <c r="G376" s="72" t="s">
        <v>22</v>
      </c>
      <c r="H376" s="72">
        <v>82.3</v>
      </c>
      <c r="I376" s="72">
        <v>6.3</v>
      </c>
      <c r="J376" s="72" t="s">
        <v>19</v>
      </c>
      <c r="K376" s="72">
        <v>4</v>
      </c>
      <c r="L376" s="72" t="s">
        <v>25</v>
      </c>
      <c r="M376" s="72" t="s">
        <v>24</v>
      </c>
      <c r="N376" s="72">
        <v>6</v>
      </c>
      <c r="O376" s="72" t="s">
        <v>18</v>
      </c>
      <c r="P376" s="72">
        <v>57.3</v>
      </c>
    </row>
    <row r="377" spans="1:16" x14ac:dyDescent="0.2">
      <c r="A377" s="72" t="s">
        <v>404</v>
      </c>
      <c r="B377" s="72">
        <v>20</v>
      </c>
      <c r="C377" s="72" t="s">
        <v>27</v>
      </c>
      <c r="D377" s="72">
        <v>1.1000000000000001</v>
      </c>
      <c r="E377" s="72">
        <v>2.1</v>
      </c>
      <c r="F377" s="72">
        <v>3.6</v>
      </c>
      <c r="G377" s="72" t="s">
        <v>22</v>
      </c>
      <c r="H377" s="72">
        <v>97.3</v>
      </c>
      <c r="I377" s="72">
        <v>8</v>
      </c>
      <c r="J377" s="72" t="s">
        <v>19</v>
      </c>
      <c r="K377" s="72">
        <v>6</v>
      </c>
      <c r="L377" s="72" t="s">
        <v>34</v>
      </c>
      <c r="M377" s="72" t="s">
        <v>21</v>
      </c>
      <c r="N377" s="72">
        <v>1</v>
      </c>
      <c r="O377" s="72" t="s">
        <v>22</v>
      </c>
      <c r="P377" s="72">
        <v>50.3</v>
      </c>
    </row>
    <row r="378" spans="1:16" x14ac:dyDescent="0.2">
      <c r="A378" s="72" t="s">
        <v>405</v>
      </c>
      <c r="B378" s="72">
        <v>20</v>
      </c>
      <c r="C378" s="72" t="s">
        <v>17</v>
      </c>
      <c r="D378" s="72">
        <v>4.3</v>
      </c>
      <c r="E378" s="72">
        <v>3.7</v>
      </c>
      <c r="F378" s="72">
        <v>2.5</v>
      </c>
      <c r="G378" s="72" t="s">
        <v>18</v>
      </c>
      <c r="H378" s="72">
        <v>76.900000000000006</v>
      </c>
      <c r="I378" s="72">
        <v>5</v>
      </c>
      <c r="J378" s="72" t="s">
        <v>28</v>
      </c>
      <c r="K378" s="72">
        <v>3</v>
      </c>
      <c r="L378" s="72" t="s">
        <v>38</v>
      </c>
      <c r="M378" s="72" t="s">
        <v>24</v>
      </c>
      <c r="N378" s="72">
        <v>4</v>
      </c>
      <c r="O378" s="72" t="s">
        <v>18</v>
      </c>
      <c r="P378" s="72">
        <v>65.7</v>
      </c>
    </row>
    <row r="379" spans="1:16" x14ac:dyDescent="0.2">
      <c r="A379" s="72" t="s">
        <v>406</v>
      </c>
      <c r="B379" s="72">
        <v>17</v>
      </c>
      <c r="C379" s="72" t="s">
        <v>17</v>
      </c>
      <c r="D379" s="72">
        <v>2.7</v>
      </c>
      <c r="E379" s="72">
        <v>3.6</v>
      </c>
      <c r="F379" s="72">
        <v>0.9</v>
      </c>
      <c r="G379" s="72" t="s">
        <v>18</v>
      </c>
      <c r="H379" s="72">
        <v>86.9</v>
      </c>
      <c r="I379" s="72">
        <v>7.2</v>
      </c>
      <c r="J379" s="72" t="s">
        <v>24</v>
      </c>
      <c r="K379" s="72">
        <v>2</v>
      </c>
      <c r="L379" s="72" t="s">
        <v>25</v>
      </c>
      <c r="M379" s="72" t="s">
        <v>28</v>
      </c>
      <c r="N379" s="72">
        <v>6</v>
      </c>
      <c r="O379" s="72" t="s">
        <v>22</v>
      </c>
      <c r="P379" s="72">
        <v>67.900000000000006</v>
      </c>
    </row>
    <row r="380" spans="1:16" x14ac:dyDescent="0.2">
      <c r="A380" s="72" t="s">
        <v>407</v>
      </c>
      <c r="B380" s="72">
        <v>18</v>
      </c>
      <c r="C380" s="72" t="s">
        <v>27</v>
      </c>
      <c r="D380" s="72">
        <v>1.7</v>
      </c>
      <c r="E380" s="72">
        <v>1</v>
      </c>
      <c r="F380" s="72">
        <v>1.7</v>
      </c>
      <c r="G380" s="72" t="s">
        <v>18</v>
      </c>
      <c r="H380" s="72">
        <v>78.400000000000006</v>
      </c>
      <c r="I380" s="72">
        <v>7.8</v>
      </c>
      <c r="J380" s="72" t="s">
        <v>24</v>
      </c>
      <c r="K380" s="72">
        <v>6</v>
      </c>
      <c r="L380" s="72" t="s">
        <v>34</v>
      </c>
      <c r="M380" s="72" t="s">
        <v>24</v>
      </c>
      <c r="N380" s="72">
        <v>6</v>
      </c>
      <c r="O380" s="72" t="s">
        <v>18</v>
      </c>
      <c r="P380" s="72">
        <v>63.6</v>
      </c>
    </row>
    <row r="381" spans="1:16" x14ac:dyDescent="0.2">
      <c r="A381" s="72" t="s">
        <v>408</v>
      </c>
      <c r="B381" s="72">
        <v>17</v>
      </c>
      <c r="C381" s="72" t="s">
        <v>27</v>
      </c>
      <c r="D381" s="72">
        <v>0</v>
      </c>
      <c r="E381" s="72">
        <v>2.6</v>
      </c>
      <c r="F381" s="72">
        <v>1.6</v>
      </c>
      <c r="G381" s="72" t="s">
        <v>18</v>
      </c>
      <c r="H381" s="72">
        <v>82.4</v>
      </c>
      <c r="I381" s="72">
        <v>7.4</v>
      </c>
      <c r="J381" s="72" t="s">
        <v>24</v>
      </c>
      <c r="K381" s="72">
        <v>5</v>
      </c>
      <c r="L381" s="72" t="s">
        <v>25</v>
      </c>
      <c r="M381" s="72" t="s">
        <v>21</v>
      </c>
      <c r="N381" s="72">
        <v>3</v>
      </c>
      <c r="O381" s="72" t="s">
        <v>18</v>
      </c>
      <c r="P381" s="72">
        <v>32.9</v>
      </c>
    </row>
    <row r="382" spans="1:16" x14ac:dyDescent="0.2">
      <c r="A382" s="72" t="s">
        <v>409</v>
      </c>
      <c r="B382" s="72">
        <v>24</v>
      </c>
      <c r="C382" s="72" t="s">
        <v>27</v>
      </c>
      <c r="D382" s="72">
        <v>3.5</v>
      </c>
      <c r="E382" s="72">
        <v>1.6</v>
      </c>
      <c r="F382" s="72">
        <v>2.2000000000000002</v>
      </c>
      <c r="G382" s="72" t="s">
        <v>18</v>
      </c>
      <c r="H382" s="72">
        <v>69.900000000000006</v>
      </c>
      <c r="I382" s="72">
        <v>9.3000000000000007</v>
      </c>
      <c r="J382" s="72" t="s">
        <v>24</v>
      </c>
      <c r="K382" s="72">
        <v>0</v>
      </c>
      <c r="L382" s="72" t="s">
        <v>34</v>
      </c>
      <c r="M382" s="72" t="s">
        <v>21</v>
      </c>
      <c r="N382" s="72">
        <v>6</v>
      </c>
      <c r="O382" s="72" t="s">
        <v>18</v>
      </c>
      <c r="P382" s="72">
        <v>67.7</v>
      </c>
    </row>
    <row r="383" spans="1:16" x14ac:dyDescent="0.2">
      <c r="A383" s="72" t="s">
        <v>410</v>
      </c>
      <c r="B383" s="72">
        <v>22</v>
      </c>
      <c r="C383" s="72" t="s">
        <v>17</v>
      </c>
      <c r="D383" s="72">
        <v>6.2</v>
      </c>
      <c r="E383" s="72">
        <v>1</v>
      </c>
      <c r="F383" s="72">
        <v>3.4</v>
      </c>
      <c r="G383" s="72" t="s">
        <v>18</v>
      </c>
      <c r="H383" s="72">
        <v>82.8</v>
      </c>
      <c r="I383" s="72">
        <v>5.9</v>
      </c>
      <c r="J383" s="72" t="s">
        <v>28</v>
      </c>
      <c r="K383" s="72">
        <v>4</v>
      </c>
      <c r="L383" s="72" t="s">
        <v>34</v>
      </c>
      <c r="M383" s="72" t="s">
        <v>24</v>
      </c>
      <c r="N383" s="72">
        <v>10</v>
      </c>
      <c r="O383" s="72" t="s">
        <v>18</v>
      </c>
      <c r="P383" s="72">
        <v>100</v>
      </c>
    </row>
    <row r="384" spans="1:16" x14ac:dyDescent="0.2">
      <c r="A384" s="72" t="s">
        <v>411</v>
      </c>
      <c r="B384" s="72">
        <v>20</v>
      </c>
      <c r="C384" s="72" t="s">
        <v>27</v>
      </c>
      <c r="D384" s="72">
        <v>6</v>
      </c>
      <c r="E384" s="72">
        <v>2.2000000000000002</v>
      </c>
      <c r="F384" s="72">
        <v>2.8</v>
      </c>
      <c r="G384" s="72" t="s">
        <v>22</v>
      </c>
      <c r="H384" s="72">
        <v>83.1</v>
      </c>
      <c r="I384" s="72">
        <v>7.6</v>
      </c>
      <c r="J384" s="72" t="s">
        <v>24</v>
      </c>
      <c r="K384" s="72">
        <v>0</v>
      </c>
      <c r="L384" s="72" t="s">
        <v>34</v>
      </c>
      <c r="M384" s="72" t="s">
        <v>21</v>
      </c>
      <c r="N384" s="72">
        <v>6</v>
      </c>
      <c r="O384" s="72" t="s">
        <v>18</v>
      </c>
      <c r="P384" s="72">
        <v>96.8</v>
      </c>
    </row>
    <row r="385" spans="1:16" x14ac:dyDescent="0.2">
      <c r="A385" s="72" t="s">
        <v>412</v>
      </c>
      <c r="B385" s="72">
        <v>21</v>
      </c>
      <c r="C385" s="72" t="s">
        <v>27</v>
      </c>
      <c r="D385" s="72">
        <v>2.8</v>
      </c>
      <c r="E385" s="72">
        <v>2.1</v>
      </c>
      <c r="F385" s="72">
        <v>0.6</v>
      </c>
      <c r="G385" s="72" t="s">
        <v>18</v>
      </c>
      <c r="H385" s="72">
        <v>90.4</v>
      </c>
      <c r="I385" s="72">
        <v>6.4</v>
      </c>
      <c r="J385" s="72" t="s">
        <v>24</v>
      </c>
      <c r="K385" s="72">
        <v>2</v>
      </c>
      <c r="L385" s="72" t="s">
        <v>25</v>
      </c>
      <c r="M385" s="72" t="s">
        <v>28</v>
      </c>
      <c r="N385" s="72">
        <v>9</v>
      </c>
      <c r="O385" s="72" t="s">
        <v>22</v>
      </c>
      <c r="P385" s="72">
        <v>71</v>
      </c>
    </row>
    <row r="386" spans="1:16" x14ac:dyDescent="0.2">
      <c r="A386" s="72" t="s">
        <v>413</v>
      </c>
      <c r="B386" s="72">
        <v>21</v>
      </c>
      <c r="C386" s="72" t="s">
        <v>17</v>
      </c>
      <c r="D386" s="72">
        <v>2.6</v>
      </c>
      <c r="E386" s="72">
        <v>5.4</v>
      </c>
      <c r="F386" s="72">
        <v>3.3</v>
      </c>
      <c r="G386" s="72" t="s">
        <v>18</v>
      </c>
      <c r="H386" s="72">
        <v>87.2</v>
      </c>
      <c r="I386" s="72">
        <v>8</v>
      </c>
      <c r="J386" s="72" t="s">
        <v>24</v>
      </c>
      <c r="K386" s="72">
        <v>1</v>
      </c>
      <c r="L386" s="72" t="s">
        <v>25</v>
      </c>
      <c r="M386" s="72" t="s">
        <v>28</v>
      </c>
      <c r="N386" s="72">
        <v>9</v>
      </c>
      <c r="O386" s="72" t="s">
        <v>18</v>
      </c>
      <c r="P386" s="72">
        <v>59.8</v>
      </c>
    </row>
    <row r="387" spans="1:16" x14ac:dyDescent="0.2">
      <c r="A387" s="72" t="s">
        <v>414</v>
      </c>
      <c r="B387" s="72">
        <v>24</v>
      </c>
      <c r="C387" s="72" t="s">
        <v>27</v>
      </c>
      <c r="D387" s="72">
        <v>4.2</v>
      </c>
      <c r="E387" s="72">
        <v>3</v>
      </c>
      <c r="F387" s="72">
        <v>2.1</v>
      </c>
      <c r="G387" s="72" t="s">
        <v>18</v>
      </c>
      <c r="H387" s="72">
        <v>73</v>
      </c>
      <c r="I387" s="72">
        <v>6.5</v>
      </c>
      <c r="J387" s="72" t="s">
        <v>28</v>
      </c>
      <c r="K387" s="72">
        <v>4</v>
      </c>
      <c r="L387" s="72" t="s">
        <v>34</v>
      </c>
      <c r="M387" s="72" t="s">
        <v>28</v>
      </c>
      <c r="N387" s="72">
        <v>2</v>
      </c>
      <c r="O387" s="72" t="s">
        <v>18</v>
      </c>
      <c r="P387" s="72">
        <v>64.2</v>
      </c>
    </row>
    <row r="388" spans="1:16" x14ac:dyDescent="0.2">
      <c r="A388" s="72" t="s">
        <v>415</v>
      </c>
      <c r="B388" s="72">
        <v>19</v>
      </c>
      <c r="C388" s="72" t="s">
        <v>17</v>
      </c>
      <c r="D388" s="72">
        <v>2</v>
      </c>
      <c r="E388" s="72">
        <v>0.8</v>
      </c>
      <c r="F388" s="72">
        <v>2.6</v>
      </c>
      <c r="G388" s="72" t="s">
        <v>18</v>
      </c>
      <c r="H388" s="72">
        <v>95.8</v>
      </c>
      <c r="I388" s="72">
        <v>6</v>
      </c>
      <c r="J388" s="72" t="s">
        <v>24</v>
      </c>
      <c r="K388" s="72">
        <v>0</v>
      </c>
      <c r="L388" s="72" t="s">
        <v>25</v>
      </c>
      <c r="M388" s="72" t="s">
        <v>28</v>
      </c>
      <c r="N388" s="72">
        <v>4</v>
      </c>
      <c r="O388" s="72" t="s">
        <v>18</v>
      </c>
      <c r="P388" s="72">
        <v>45.2</v>
      </c>
    </row>
    <row r="389" spans="1:16" x14ac:dyDescent="0.2">
      <c r="A389" s="72" t="s">
        <v>416</v>
      </c>
      <c r="B389" s="72">
        <v>23</v>
      </c>
      <c r="C389" s="72" t="s">
        <v>27</v>
      </c>
      <c r="D389" s="72">
        <v>4</v>
      </c>
      <c r="E389" s="72">
        <v>1.8</v>
      </c>
      <c r="F389" s="72">
        <v>3.4</v>
      </c>
      <c r="G389" s="72" t="s">
        <v>18</v>
      </c>
      <c r="H389" s="72">
        <v>87.1</v>
      </c>
      <c r="I389" s="72">
        <v>8.1</v>
      </c>
      <c r="J389" s="72" t="s">
        <v>24</v>
      </c>
      <c r="K389" s="72">
        <v>1</v>
      </c>
      <c r="L389" s="72" t="s">
        <v>34</v>
      </c>
      <c r="M389" s="72" t="s">
        <v>28</v>
      </c>
      <c r="N389" s="72">
        <v>9</v>
      </c>
      <c r="O389" s="72" t="s">
        <v>22</v>
      </c>
      <c r="P389" s="72">
        <v>82.9</v>
      </c>
    </row>
    <row r="390" spans="1:16" x14ac:dyDescent="0.2">
      <c r="A390" s="72" t="s">
        <v>417</v>
      </c>
      <c r="B390" s="72">
        <v>17</v>
      </c>
      <c r="C390" s="72" t="s">
        <v>27</v>
      </c>
      <c r="D390" s="72">
        <v>4.5999999999999996</v>
      </c>
      <c r="E390" s="72">
        <v>3.7</v>
      </c>
      <c r="F390" s="72">
        <v>0.6</v>
      </c>
      <c r="G390" s="72" t="s">
        <v>18</v>
      </c>
      <c r="H390" s="72">
        <v>87</v>
      </c>
      <c r="I390" s="72">
        <v>5.9</v>
      </c>
      <c r="J390" s="72" t="s">
        <v>24</v>
      </c>
      <c r="K390" s="72">
        <v>3</v>
      </c>
      <c r="L390" s="72" t="s">
        <v>25</v>
      </c>
      <c r="M390" s="72" t="s">
        <v>21</v>
      </c>
      <c r="N390" s="72">
        <v>4</v>
      </c>
      <c r="O390" s="72" t="s">
        <v>22</v>
      </c>
      <c r="P390" s="72">
        <v>73.2</v>
      </c>
    </row>
    <row r="391" spans="1:16" x14ac:dyDescent="0.2">
      <c r="A391" s="72" t="s">
        <v>418</v>
      </c>
      <c r="B391" s="72">
        <v>17</v>
      </c>
      <c r="C391" s="72" t="s">
        <v>27</v>
      </c>
      <c r="D391" s="72">
        <v>5.3</v>
      </c>
      <c r="E391" s="72">
        <v>5</v>
      </c>
      <c r="F391" s="72">
        <v>1.8</v>
      </c>
      <c r="G391" s="72" t="s">
        <v>18</v>
      </c>
      <c r="H391" s="72">
        <v>84.9</v>
      </c>
      <c r="I391" s="72">
        <v>4.8</v>
      </c>
      <c r="J391" s="72" t="s">
        <v>28</v>
      </c>
      <c r="K391" s="72">
        <v>2</v>
      </c>
      <c r="L391" s="72" t="s">
        <v>25</v>
      </c>
      <c r="M391" s="72" t="s">
        <v>21</v>
      </c>
      <c r="N391" s="72">
        <v>8</v>
      </c>
      <c r="O391" s="72" t="s">
        <v>18</v>
      </c>
      <c r="P391" s="72">
        <v>79.599999999999994</v>
      </c>
    </row>
    <row r="392" spans="1:16" x14ac:dyDescent="0.2">
      <c r="A392" s="72" t="s">
        <v>419</v>
      </c>
      <c r="B392" s="72">
        <v>19</v>
      </c>
      <c r="C392" s="72" t="s">
        <v>17</v>
      </c>
      <c r="D392" s="72">
        <v>3.3</v>
      </c>
      <c r="E392" s="72">
        <v>0.6</v>
      </c>
      <c r="F392" s="72">
        <v>1.2</v>
      </c>
      <c r="G392" s="72" t="s">
        <v>22</v>
      </c>
      <c r="H392" s="72">
        <v>79.8</v>
      </c>
      <c r="I392" s="72">
        <v>5.9</v>
      </c>
      <c r="J392" s="72" t="s">
        <v>24</v>
      </c>
      <c r="K392" s="72">
        <v>2</v>
      </c>
      <c r="L392" s="72" t="s">
        <v>25</v>
      </c>
      <c r="M392" s="72" t="s">
        <v>24</v>
      </c>
      <c r="N392" s="72">
        <v>10</v>
      </c>
      <c r="O392" s="72" t="s">
        <v>18</v>
      </c>
      <c r="P392" s="72">
        <v>73</v>
      </c>
    </row>
    <row r="393" spans="1:16" x14ac:dyDescent="0.2">
      <c r="A393" s="72" t="s">
        <v>420</v>
      </c>
      <c r="B393" s="72">
        <v>19</v>
      </c>
      <c r="C393" s="72" t="s">
        <v>17</v>
      </c>
      <c r="D393" s="72">
        <v>3.2</v>
      </c>
      <c r="E393" s="72">
        <v>0.2</v>
      </c>
      <c r="F393" s="72">
        <v>0.1</v>
      </c>
      <c r="G393" s="72" t="s">
        <v>22</v>
      </c>
      <c r="H393" s="72">
        <v>87.2</v>
      </c>
      <c r="I393" s="72">
        <v>7.2</v>
      </c>
      <c r="J393" s="72" t="s">
        <v>24</v>
      </c>
      <c r="K393" s="72">
        <v>4</v>
      </c>
      <c r="L393" s="72" t="s">
        <v>38</v>
      </c>
      <c r="M393" s="72" t="s">
        <v>21</v>
      </c>
      <c r="N393" s="72">
        <v>3</v>
      </c>
      <c r="O393" s="72" t="s">
        <v>18</v>
      </c>
      <c r="P393" s="72">
        <v>72.599999999999994</v>
      </c>
    </row>
    <row r="394" spans="1:16" x14ac:dyDescent="0.2">
      <c r="A394" s="72" t="s">
        <v>421</v>
      </c>
      <c r="B394" s="72">
        <v>24</v>
      </c>
      <c r="C394" s="72" t="s">
        <v>17</v>
      </c>
      <c r="D394" s="72">
        <v>2.2000000000000002</v>
      </c>
      <c r="E394" s="72">
        <v>4.7</v>
      </c>
      <c r="F394" s="72">
        <v>2.2000000000000002</v>
      </c>
      <c r="G394" s="72" t="s">
        <v>18</v>
      </c>
      <c r="H394" s="72">
        <v>89.8</v>
      </c>
      <c r="I394" s="72">
        <v>8.1999999999999993</v>
      </c>
      <c r="J394" s="72" t="s">
        <v>24</v>
      </c>
      <c r="K394" s="72">
        <v>0</v>
      </c>
      <c r="L394" s="72" t="s">
        <v>25</v>
      </c>
      <c r="M394" s="72" t="s">
        <v>28</v>
      </c>
      <c r="N394" s="72">
        <v>3</v>
      </c>
      <c r="O394" s="72" t="s">
        <v>18</v>
      </c>
      <c r="P394" s="72">
        <v>45.2</v>
      </c>
    </row>
    <row r="395" spans="1:16" x14ac:dyDescent="0.2">
      <c r="A395" s="72" t="s">
        <v>422</v>
      </c>
      <c r="B395" s="72">
        <v>24</v>
      </c>
      <c r="C395" s="72" t="s">
        <v>27</v>
      </c>
      <c r="D395" s="72">
        <v>2.2999999999999998</v>
      </c>
      <c r="E395" s="72">
        <v>3</v>
      </c>
      <c r="F395" s="72">
        <v>4.5999999999999996</v>
      </c>
      <c r="G395" s="72" t="s">
        <v>18</v>
      </c>
      <c r="H395" s="72">
        <v>67.5</v>
      </c>
      <c r="I395" s="72">
        <v>6.6</v>
      </c>
      <c r="J395" s="72" t="s">
        <v>19</v>
      </c>
      <c r="K395" s="72">
        <v>3</v>
      </c>
      <c r="L395" s="72" t="s">
        <v>34</v>
      </c>
      <c r="M395" s="72" t="s">
        <v>21</v>
      </c>
      <c r="N395" s="72">
        <v>9</v>
      </c>
      <c r="O395" s="72" t="s">
        <v>18</v>
      </c>
      <c r="P395" s="72">
        <v>51.8</v>
      </c>
    </row>
    <row r="396" spans="1:16" x14ac:dyDescent="0.2">
      <c r="A396" s="72" t="s">
        <v>423</v>
      </c>
      <c r="B396" s="72">
        <v>19</v>
      </c>
      <c r="C396" s="72" t="s">
        <v>17</v>
      </c>
      <c r="D396" s="72">
        <v>3.2</v>
      </c>
      <c r="E396" s="72">
        <v>1.5</v>
      </c>
      <c r="F396" s="72">
        <v>0</v>
      </c>
      <c r="G396" s="72" t="s">
        <v>18</v>
      </c>
      <c r="H396" s="72">
        <v>79.599999999999994</v>
      </c>
      <c r="I396" s="72">
        <v>8.1</v>
      </c>
      <c r="J396" s="72" t="s">
        <v>24</v>
      </c>
      <c r="K396" s="72">
        <v>5</v>
      </c>
      <c r="L396" s="72" t="s">
        <v>34</v>
      </c>
      <c r="M396" s="72" t="s">
        <v>24</v>
      </c>
      <c r="N396" s="72">
        <v>10</v>
      </c>
      <c r="O396" s="72" t="s">
        <v>18</v>
      </c>
      <c r="P396" s="72">
        <v>92</v>
      </c>
    </row>
    <row r="397" spans="1:16" x14ac:dyDescent="0.2">
      <c r="A397" s="72" t="s">
        <v>424</v>
      </c>
      <c r="B397" s="72">
        <v>20</v>
      </c>
      <c r="C397" s="72" t="s">
        <v>27</v>
      </c>
      <c r="D397" s="72">
        <v>4.0999999999999996</v>
      </c>
      <c r="E397" s="72">
        <v>3.1</v>
      </c>
      <c r="F397" s="72">
        <v>1.8</v>
      </c>
      <c r="G397" s="72" t="s">
        <v>18</v>
      </c>
      <c r="H397" s="72">
        <v>82.5</v>
      </c>
      <c r="I397" s="72">
        <v>4.9000000000000004</v>
      </c>
      <c r="J397" s="72" t="s">
        <v>19</v>
      </c>
      <c r="K397" s="72">
        <v>4</v>
      </c>
      <c r="L397" s="72" t="s">
        <v>25</v>
      </c>
      <c r="M397" s="72" t="s">
        <v>24</v>
      </c>
      <c r="N397" s="72">
        <v>8</v>
      </c>
      <c r="O397" s="72" t="s">
        <v>18</v>
      </c>
      <c r="P397" s="72">
        <v>77.8</v>
      </c>
    </row>
    <row r="398" spans="1:16" x14ac:dyDescent="0.2">
      <c r="A398" s="72" t="s">
        <v>425</v>
      </c>
      <c r="B398" s="72">
        <v>24</v>
      </c>
      <c r="C398" s="72" t="s">
        <v>27</v>
      </c>
      <c r="D398" s="72">
        <v>4.9000000000000004</v>
      </c>
      <c r="E398" s="72">
        <v>0</v>
      </c>
      <c r="F398" s="72">
        <v>2.5</v>
      </c>
      <c r="G398" s="72" t="s">
        <v>22</v>
      </c>
      <c r="H398" s="72">
        <v>87.6</v>
      </c>
      <c r="I398" s="72">
        <v>6</v>
      </c>
      <c r="J398" s="72" t="s">
        <v>19</v>
      </c>
      <c r="K398" s="72">
        <v>5</v>
      </c>
      <c r="L398" s="72" t="s">
        <v>20</v>
      </c>
      <c r="M398" s="72" t="s">
        <v>21</v>
      </c>
      <c r="N398" s="72">
        <v>1</v>
      </c>
      <c r="O398" s="72" t="s">
        <v>18</v>
      </c>
      <c r="P398" s="72">
        <v>97.2</v>
      </c>
    </row>
    <row r="399" spans="1:16" x14ac:dyDescent="0.2">
      <c r="A399" s="72" t="s">
        <v>426</v>
      </c>
      <c r="B399" s="72">
        <v>22</v>
      </c>
      <c r="C399" s="72" t="s">
        <v>17</v>
      </c>
      <c r="D399" s="72">
        <v>2.2999999999999998</v>
      </c>
      <c r="E399" s="72">
        <v>2.5</v>
      </c>
      <c r="F399" s="72">
        <v>1.9</v>
      </c>
      <c r="G399" s="72" t="s">
        <v>22</v>
      </c>
      <c r="H399" s="72">
        <v>96.9</v>
      </c>
      <c r="I399" s="72">
        <v>6.2</v>
      </c>
      <c r="J399" s="72" t="s">
        <v>19</v>
      </c>
      <c r="K399" s="72">
        <v>4</v>
      </c>
      <c r="L399" s="72" t="s">
        <v>34</v>
      </c>
      <c r="M399" s="72" t="s">
        <v>24</v>
      </c>
      <c r="N399" s="72">
        <v>10</v>
      </c>
      <c r="O399" s="72" t="s">
        <v>22</v>
      </c>
      <c r="P399" s="72">
        <v>71.900000000000006</v>
      </c>
    </row>
    <row r="400" spans="1:16" x14ac:dyDescent="0.2">
      <c r="A400" s="72" t="s">
        <v>427</v>
      </c>
      <c r="B400" s="72">
        <v>24</v>
      </c>
      <c r="C400" s="72" t="s">
        <v>27</v>
      </c>
      <c r="D400" s="72">
        <v>5.7</v>
      </c>
      <c r="E400" s="72">
        <v>2.9</v>
      </c>
      <c r="F400" s="72">
        <v>1.7</v>
      </c>
      <c r="G400" s="72" t="s">
        <v>18</v>
      </c>
      <c r="H400" s="72">
        <v>77.3</v>
      </c>
      <c r="I400" s="72">
        <v>6.4</v>
      </c>
      <c r="J400" s="72" t="s">
        <v>24</v>
      </c>
      <c r="K400" s="72">
        <v>0</v>
      </c>
      <c r="L400" s="72" t="s">
        <v>20</v>
      </c>
      <c r="M400" s="72" t="s">
        <v>24</v>
      </c>
      <c r="N400" s="72">
        <v>2</v>
      </c>
      <c r="O400" s="72" t="s">
        <v>22</v>
      </c>
      <c r="P400" s="72">
        <v>69.099999999999994</v>
      </c>
    </row>
    <row r="401" spans="1:16" x14ac:dyDescent="0.2">
      <c r="A401" s="72" t="s">
        <v>428</v>
      </c>
      <c r="B401" s="72">
        <v>17</v>
      </c>
      <c r="C401" s="72" t="s">
        <v>27</v>
      </c>
      <c r="D401" s="72">
        <v>3.1</v>
      </c>
      <c r="E401" s="72">
        <v>3.6</v>
      </c>
      <c r="F401" s="72">
        <v>0.4</v>
      </c>
      <c r="G401" s="72" t="s">
        <v>18</v>
      </c>
      <c r="H401" s="72">
        <v>80</v>
      </c>
      <c r="I401" s="72">
        <v>6.6</v>
      </c>
      <c r="J401" s="72" t="s">
        <v>28</v>
      </c>
      <c r="K401" s="72">
        <v>3</v>
      </c>
      <c r="L401" s="72" t="s">
        <v>34</v>
      </c>
      <c r="M401" s="72" t="s">
        <v>24</v>
      </c>
      <c r="N401" s="72">
        <v>3</v>
      </c>
      <c r="O401" s="72" t="s">
        <v>22</v>
      </c>
      <c r="P401" s="72">
        <v>59.6</v>
      </c>
    </row>
    <row r="402" spans="1:16" x14ac:dyDescent="0.2">
      <c r="A402" s="72" t="s">
        <v>429</v>
      </c>
      <c r="B402" s="72">
        <v>24</v>
      </c>
      <c r="C402" s="72" t="s">
        <v>27</v>
      </c>
      <c r="D402" s="72">
        <v>3.5</v>
      </c>
      <c r="E402" s="72">
        <v>1.3</v>
      </c>
      <c r="F402" s="72">
        <v>2.1</v>
      </c>
      <c r="G402" s="72" t="s">
        <v>18</v>
      </c>
      <c r="H402" s="72">
        <v>79.900000000000006</v>
      </c>
      <c r="I402" s="72">
        <v>7.3</v>
      </c>
      <c r="J402" s="72" t="s">
        <v>19</v>
      </c>
      <c r="K402" s="72">
        <v>0</v>
      </c>
      <c r="L402" s="72" t="s">
        <v>34</v>
      </c>
      <c r="M402" s="72" t="s">
        <v>24</v>
      </c>
      <c r="N402" s="72">
        <v>2</v>
      </c>
      <c r="O402" s="72" t="s">
        <v>18</v>
      </c>
      <c r="P402" s="72">
        <v>60.4</v>
      </c>
    </row>
    <row r="403" spans="1:16" x14ac:dyDescent="0.2">
      <c r="A403" s="72" t="s">
        <v>430</v>
      </c>
      <c r="B403" s="72">
        <v>20</v>
      </c>
      <c r="C403" s="72" t="s">
        <v>27</v>
      </c>
      <c r="D403" s="72">
        <v>2.4</v>
      </c>
      <c r="E403" s="72">
        <v>2.6</v>
      </c>
      <c r="F403" s="72">
        <v>1</v>
      </c>
      <c r="G403" s="72" t="s">
        <v>18</v>
      </c>
      <c r="H403" s="72">
        <v>77</v>
      </c>
      <c r="I403" s="72">
        <v>6</v>
      </c>
      <c r="J403" s="72" t="s">
        <v>24</v>
      </c>
      <c r="K403" s="72">
        <v>2</v>
      </c>
      <c r="L403" s="72" t="s">
        <v>38</v>
      </c>
      <c r="M403" s="72" t="s">
        <v>24</v>
      </c>
      <c r="N403" s="72">
        <v>3</v>
      </c>
      <c r="O403" s="72" t="s">
        <v>22</v>
      </c>
      <c r="P403" s="72">
        <v>48.3</v>
      </c>
    </row>
    <row r="404" spans="1:16" x14ac:dyDescent="0.2">
      <c r="A404" s="72" t="s">
        <v>431</v>
      </c>
      <c r="B404" s="72">
        <v>19</v>
      </c>
      <c r="C404" s="72" t="s">
        <v>27</v>
      </c>
      <c r="D404" s="72">
        <v>0</v>
      </c>
      <c r="E404" s="72">
        <v>1.4</v>
      </c>
      <c r="F404" s="72">
        <v>0</v>
      </c>
      <c r="G404" s="72" t="s">
        <v>18</v>
      </c>
      <c r="H404" s="72">
        <v>81.5</v>
      </c>
      <c r="I404" s="72">
        <v>6.7</v>
      </c>
      <c r="J404" s="72" t="s">
        <v>24</v>
      </c>
      <c r="K404" s="72">
        <v>5</v>
      </c>
      <c r="L404" s="72" t="s">
        <v>25</v>
      </c>
      <c r="M404" s="72" t="s">
        <v>24</v>
      </c>
      <c r="N404" s="72">
        <v>8</v>
      </c>
      <c r="O404" s="72" t="s">
        <v>22</v>
      </c>
      <c r="P404" s="72">
        <v>50.1</v>
      </c>
    </row>
    <row r="405" spans="1:16" x14ac:dyDescent="0.2">
      <c r="A405" s="72" t="s">
        <v>432</v>
      </c>
      <c r="B405" s="72">
        <v>17</v>
      </c>
      <c r="C405" s="72" t="s">
        <v>17</v>
      </c>
      <c r="D405" s="72">
        <v>4.8</v>
      </c>
      <c r="E405" s="72">
        <v>2.8</v>
      </c>
      <c r="F405" s="72">
        <v>3.1</v>
      </c>
      <c r="G405" s="72" t="s">
        <v>18</v>
      </c>
      <c r="H405" s="72">
        <v>92.7</v>
      </c>
      <c r="I405" s="72">
        <v>6.4</v>
      </c>
      <c r="J405" s="72" t="s">
        <v>19</v>
      </c>
      <c r="K405" s="72">
        <v>1</v>
      </c>
      <c r="L405" s="72" t="s">
        <v>38</v>
      </c>
      <c r="M405" s="72" t="s">
        <v>24</v>
      </c>
      <c r="N405" s="72">
        <v>6</v>
      </c>
      <c r="O405" s="72" t="s">
        <v>18</v>
      </c>
      <c r="P405" s="72">
        <v>74.900000000000006</v>
      </c>
    </row>
    <row r="406" spans="1:16" x14ac:dyDescent="0.2">
      <c r="A406" s="72" t="s">
        <v>433</v>
      </c>
      <c r="B406" s="72">
        <v>24</v>
      </c>
      <c r="C406" s="72" t="s">
        <v>27</v>
      </c>
      <c r="D406" s="72">
        <v>4.5999999999999996</v>
      </c>
      <c r="E406" s="72">
        <v>1.4</v>
      </c>
      <c r="F406" s="72">
        <v>2.9</v>
      </c>
      <c r="G406" s="72" t="s">
        <v>22</v>
      </c>
      <c r="H406" s="72">
        <v>74.5</v>
      </c>
      <c r="I406" s="72">
        <v>5.4</v>
      </c>
      <c r="J406" s="72" t="s">
        <v>24</v>
      </c>
      <c r="K406" s="72">
        <v>6</v>
      </c>
      <c r="L406" s="72" t="s">
        <v>34</v>
      </c>
      <c r="M406" s="72" t="s">
        <v>21</v>
      </c>
      <c r="N406" s="72">
        <v>7</v>
      </c>
      <c r="O406" s="72" t="s">
        <v>22</v>
      </c>
      <c r="P406" s="72">
        <v>85.6</v>
      </c>
    </row>
    <row r="407" spans="1:16" x14ac:dyDescent="0.2">
      <c r="A407" s="72" t="s">
        <v>434</v>
      </c>
      <c r="B407" s="72">
        <v>20</v>
      </c>
      <c r="C407" s="72" t="s">
        <v>17</v>
      </c>
      <c r="D407" s="72">
        <v>3.1</v>
      </c>
      <c r="E407" s="72">
        <v>2</v>
      </c>
      <c r="F407" s="72">
        <v>1.9</v>
      </c>
      <c r="G407" s="72" t="s">
        <v>18</v>
      </c>
      <c r="H407" s="72">
        <v>89.3</v>
      </c>
      <c r="I407" s="72">
        <v>6.4</v>
      </c>
      <c r="J407" s="72" t="s">
        <v>24</v>
      </c>
      <c r="K407" s="72">
        <v>2</v>
      </c>
      <c r="L407" s="72" t="s">
        <v>25</v>
      </c>
      <c r="M407" s="72" t="s">
        <v>24</v>
      </c>
      <c r="N407" s="72">
        <v>10</v>
      </c>
      <c r="O407" s="72" t="s">
        <v>22</v>
      </c>
      <c r="P407" s="72">
        <v>65.400000000000006</v>
      </c>
    </row>
    <row r="408" spans="1:16" x14ac:dyDescent="0.2">
      <c r="A408" s="72" t="s">
        <v>435</v>
      </c>
      <c r="B408" s="72">
        <v>22</v>
      </c>
      <c r="C408" s="72" t="s">
        <v>17</v>
      </c>
      <c r="D408" s="72">
        <v>3.6</v>
      </c>
      <c r="E408" s="72">
        <v>1.3</v>
      </c>
      <c r="F408" s="72">
        <v>2.1</v>
      </c>
      <c r="G408" s="72" t="s">
        <v>18</v>
      </c>
      <c r="H408" s="72">
        <v>68</v>
      </c>
      <c r="I408" s="72">
        <v>6.3</v>
      </c>
      <c r="J408" s="72" t="s">
        <v>28</v>
      </c>
      <c r="K408" s="72">
        <v>2</v>
      </c>
      <c r="L408" s="72" t="s">
        <v>34</v>
      </c>
      <c r="M408" s="72" t="s">
        <v>24</v>
      </c>
      <c r="N408" s="72">
        <v>10</v>
      </c>
      <c r="O408" s="72" t="s">
        <v>22</v>
      </c>
      <c r="P408" s="72">
        <v>82.4</v>
      </c>
    </row>
    <row r="409" spans="1:16" x14ac:dyDescent="0.2">
      <c r="A409" s="72" t="s">
        <v>436</v>
      </c>
      <c r="B409" s="72">
        <v>24</v>
      </c>
      <c r="C409" s="72" t="s">
        <v>27</v>
      </c>
      <c r="D409" s="72">
        <v>4.3</v>
      </c>
      <c r="E409" s="72">
        <v>3.3</v>
      </c>
      <c r="F409" s="72">
        <v>3</v>
      </c>
      <c r="G409" s="72" t="s">
        <v>18</v>
      </c>
      <c r="H409" s="72">
        <v>79.400000000000006</v>
      </c>
      <c r="I409" s="72">
        <v>6.3</v>
      </c>
      <c r="J409" s="72" t="s">
        <v>19</v>
      </c>
      <c r="K409" s="72">
        <v>5</v>
      </c>
      <c r="L409" s="72" t="s">
        <v>25</v>
      </c>
      <c r="M409" s="72" t="s">
        <v>28</v>
      </c>
      <c r="N409" s="72">
        <v>6</v>
      </c>
      <c r="O409" s="72" t="s">
        <v>22</v>
      </c>
      <c r="P409" s="72">
        <v>67.3</v>
      </c>
    </row>
    <row r="410" spans="1:16" x14ac:dyDescent="0.2">
      <c r="A410" s="72" t="s">
        <v>437</v>
      </c>
      <c r="B410" s="72">
        <v>20</v>
      </c>
      <c r="C410" s="72" t="s">
        <v>27</v>
      </c>
      <c r="D410" s="72">
        <v>1.2</v>
      </c>
      <c r="E410" s="72">
        <v>3.5</v>
      </c>
      <c r="F410" s="72">
        <v>2</v>
      </c>
      <c r="G410" s="72" t="s">
        <v>18</v>
      </c>
      <c r="H410" s="72">
        <v>81.7</v>
      </c>
      <c r="I410" s="72">
        <v>6.5</v>
      </c>
      <c r="J410" s="72" t="s">
        <v>28</v>
      </c>
      <c r="K410" s="72">
        <v>4</v>
      </c>
      <c r="L410" s="72" t="s">
        <v>34</v>
      </c>
      <c r="M410" s="72" t="s">
        <v>24</v>
      </c>
      <c r="N410" s="72">
        <v>1</v>
      </c>
      <c r="O410" s="72" t="s">
        <v>18</v>
      </c>
      <c r="P410" s="72">
        <v>34.299999999999997</v>
      </c>
    </row>
    <row r="411" spans="1:16" x14ac:dyDescent="0.2">
      <c r="A411" s="72" t="s">
        <v>438</v>
      </c>
      <c r="B411" s="72">
        <v>22</v>
      </c>
      <c r="C411" s="72" t="s">
        <v>27</v>
      </c>
      <c r="D411" s="72">
        <v>2.7</v>
      </c>
      <c r="E411" s="72">
        <v>2.2000000000000002</v>
      </c>
      <c r="F411" s="72">
        <v>2.8</v>
      </c>
      <c r="G411" s="72" t="s">
        <v>18</v>
      </c>
      <c r="H411" s="72">
        <v>100</v>
      </c>
      <c r="I411" s="72">
        <v>6.6</v>
      </c>
      <c r="J411" s="72" t="s">
        <v>19</v>
      </c>
      <c r="K411" s="72">
        <v>2</v>
      </c>
      <c r="L411" s="72" t="s">
        <v>25</v>
      </c>
      <c r="M411" s="72" t="s">
        <v>21</v>
      </c>
      <c r="N411" s="72">
        <v>3</v>
      </c>
      <c r="O411" s="72" t="s">
        <v>18</v>
      </c>
      <c r="P411" s="72">
        <v>53</v>
      </c>
    </row>
    <row r="412" spans="1:16" x14ac:dyDescent="0.2">
      <c r="A412" s="72" t="s">
        <v>439</v>
      </c>
      <c r="B412" s="72">
        <v>19</v>
      </c>
      <c r="C412" s="72" t="s">
        <v>17</v>
      </c>
      <c r="D412" s="72">
        <v>4.7</v>
      </c>
      <c r="E412" s="72">
        <v>2.5</v>
      </c>
      <c r="F412" s="72">
        <v>1.5</v>
      </c>
      <c r="G412" s="72" t="s">
        <v>18</v>
      </c>
      <c r="H412" s="72">
        <v>82.3</v>
      </c>
      <c r="I412" s="72">
        <v>6</v>
      </c>
      <c r="J412" s="72" t="s">
        <v>19</v>
      </c>
      <c r="K412" s="72">
        <v>6</v>
      </c>
      <c r="L412" s="72" t="s">
        <v>25</v>
      </c>
      <c r="M412" s="72" t="s">
        <v>21</v>
      </c>
      <c r="N412" s="72">
        <v>1</v>
      </c>
      <c r="O412" s="72" t="s">
        <v>18</v>
      </c>
      <c r="P412" s="72">
        <v>78</v>
      </c>
    </row>
    <row r="413" spans="1:16" x14ac:dyDescent="0.2">
      <c r="A413" s="72" t="s">
        <v>440</v>
      </c>
      <c r="B413" s="72">
        <v>24</v>
      </c>
      <c r="C413" s="72" t="s">
        <v>27</v>
      </c>
      <c r="D413" s="72">
        <v>1.6</v>
      </c>
      <c r="E413" s="72">
        <v>0.8</v>
      </c>
      <c r="F413" s="72">
        <v>3.2</v>
      </c>
      <c r="G413" s="72" t="s">
        <v>22</v>
      </c>
      <c r="H413" s="72">
        <v>63</v>
      </c>
      <c r="I413" s="72">
        <v>8</v>
      </c>
      <c r="J413" s="72" t="s">
        <v>24</v>
      </c>
      <c r="K413" s="72">
        <v>3</v>
      </c>
      <c r="L413" s="72" t="s">
        <v>25</v>
      </c>
      <c r="M413" s="72" t="s">
        <v>24</v>
      </c>
      <c r="N413" s="72">
        <v>10</v>
      </c>
      <c r="O413" s="72" t="s">
        <v>18</v>
      </c>
      <c r="P413" s="72">
        <v>58.2</v>
      </c>
    </row>
    <row r="414" spans="1:16" x14ac:dyDescent="0.2">
      <c r="A414" s="72" t="s">
        <v>441</v>
      </c>
      <c r="B414" s="72">
        <v>22</v>
      </c>
      <c r="C414" s="72" t="s">
        <v>17</v>
      </c>
      <c r="D414" s="72">
        <v>3.9</v>
      </c>
      <c r="E414" s="72">
        <v>2.1</v>
      </c>
      <c r="F414" s="72">
        <v>2.2000000000000002</v>
      </c>
      <c r="G414" s="72" t="s">
        <v>18</v>
      </c>
      <c r="H414" s="72">
        <v>65</v>
      </c>
      <c r="I414" s="72">
        <v>5.0999999999999996</v>
      </c>
      <c r="J414" s="72" t="s">
        <v>24</v>
      </c>
      <c r="K414" s="72">
        <v>2</v>
      </c>
      <c r="L414" s="72" t="s">
        <v>25</v>
      </c>
      <c r="M414" s="72" t="s">
        <v>21</v>
      </c>
      <c r="N414" s="72">
        <v>9</v>
      </c>
      <c r="O414" s="72" t="s">
        <v>18</v>
      </c>
      <c r="P414" s="72">
        <v>73.7</v>
      </c>
    </row>
    <row r="415" spans="1:16" x14ac:dyDescent="0.2">
      <c r="A415" s="72" t="s">
        <v>442</v>
      </c>
      <c r="B415" s="72">
        <v>17</v>
      </c>
      <c r="C415" s="72" t="s">
        <v>27</v>
      </c>
      <c r="D415" s="72">
        <v>1.5</v>
      </c>
      <c r="E415" s="72">
        <v>2.4</v>
      </c>
      <c r="F415" s="72">
        <v>2</v>
      </c>
      <c r="G415" s="72" t="s">
        <v>22</v>
      </c>
      <c r="H415" s="72">
        <v>85.3</v>
      </c>
      <c r="I415" s="72">
        <v>5.6</v>
      </c>
      <c r="J415" s="72" t="s">
        <v>28</v>
      </c>
      <c r="K415" s="72">
        <v>3</v>
      </c>
      <c r="L415" s="72" t="s">
        <v>25</v>
      </c>
      <c r="M415" s="72" t="s">
        <v>21</v>
      </c>
      <c r="N415" s="72">
        <v>9</v>
      </c>
      <c r="O415" s="72" t="s">
        <v>18</v>
      </c>
      <c r="P415" s="72">
        <v>60.3</v>
      </c>
    </row>
    <row r="416" spans="1:16" x14ac:dyDescent="0.2">
      <c r="A416" s="72" t="s">
        <v>443</v>
      </c>
      <c r="B416" s="72">
        <v>19</v>
      </c>
      <c r="C416" s="72" t="s">
        <v>17</v>
      </c>
      <c r="D416" s="72">
        <v>4.2</v>
      </c>
      <c r="E416" s="72">
        <v>5.6</v>
      </c>
      <c r="F416" s="72">
        <v>0.4</v>
      </c>
      <c r="G416" s="72" t="s">
        <v>18</v>
      </c>
      <c r="H416" s="72">
        <v>91.1</v>
      </c>
      <c r="I416" s="72">
        <v>9.8000000000000007</v>
      </c>
      <c r="J416" s="72" t="s">
        <v>28</v>
      </c>
      <c r="K416" s="72">
        <v>0</v>
      </c>
      <c r="L416" s="72" t="s">
        <v>34</v>
      </c>
      <c r="M416" s="72" t="s">
        <v>28</v>
      </c>
      <c r="N416" s="72">
        <v>5</v>
      </c>
      <c r="O416" s="72" t="s">
        <v>22</v>
      </c>
      <c r="P416" s="72">
        <v>78.7</v>
      </c>
    </row>
    <row r="417" spans="1:16" x14ac:dyDescent="0.2">
      <c r="A417" s="72" t="s">
        <v>444</v>
      </c>
      <c r="B417" s="72">
        <v>17</v>
      </c>
      <c r="C417" s="72" t="s">
        <v>27</v>
      </c>
      <c r="D417" s="72">
        <v>3.4</v>
      </c>
      <c r="E417" s="72">
        <v>1.2</v>
      </c>
      <c r="F417" s="72">
        <v>2.1</v>
      </c>
      <c r="G417" s="72" t="s">
        <v>22</v>
      </c>
      <c r="H417" s="72">
        <v>88.8</v>
      </c>
      <c r="I417" s="72">
        <v>5.3</v>
      </c>
      <c r="J417" s="72" t="s">
        <v>19</v>
      </c>
      <c r="K417" s="72">
        <v>4</v>
      </c>
      <c r="L417" s="72" t="s">
        <v>38</v>
      </c>
      <c r="M417" s="72" t="s">
        <v>21</v>
      </c>
      <c r="N417" s="72">
        <v>4</v>
      </c>
      <c r="O417" s="72" t="s">
        <v>22</v>
      </c>
      <c r="P417" s="72">
        <v>68.3</v>
      </c>
    </row>
    <row r="418" spans="1:16" x14ac:dyDescent="0.2">
      <c r="A418" s="72" t="s">
        <v>445</v>
      </c>
      <c r="B418" s="72">
        <v>21</v>
      </c>
      <c r="C418" s="72" t="s">
        <v>27</v>
      </c>
      <c r="D418" s="72">
        <v>1.1000000000000001</v>
      </c>
      <c r="E418" s="72">
        <v>4.3</v>
      </c>
      <c r="F418" s="72">
        <v>0.9</v>
      </c>
      <c r="G418" s="72" t="s">
        <v>18</v>
      </c>
      <c r="H418" s="72">
        <v>86.7</v>
      </c>
      <c r="I418" s="72">
        <v>4.9000000000000004</v>
      </c>
      <c r="J418" s="72" t="s">
        <v>19</v>
      </c>
      <c r="K418" s="72">
        <v>3</v>
      </c>
      <c r="L418" s="72" t="s">
        <v>25</v>
      </c>
      <c r="M418" s="72" t="s">
        <v>21</v>
      </c>
      <c r="N418" s="72">
        <v>9</v>
      </c>
      <c r="O418" s="72" t="s">
        <v>18</v>
      </c>
      <c r="P418" s="72">
        <v>49.9</v>
      </c>
    </row>
    <row r="419" spans="1:16" x14ac:dyDescent="0.2">
      <c r="A419" s="72" t="s">
        <v>446</v>
      </c>
      <c r="B419" s="72">
        <v>18</v>
      </c>
      <c r="C419" s="72" t="s">
        <v>17</v>
      </c>
      <c r="D419" s="72">
        <v>5.2</v>
      </c>
      <c r="E419" s="72">
        <v>3.7</v>
      </c>
      <c r="F419" s="72">
        <v>1.1000000000000001</v>
      </c>
      <c r="G419" s="72" t="s">
        <v>18</v>
      </c>
      <c r="H419" s="72">
        <v>96.6</v>
      </c>
      <c r="I419" s="72">
        <v>7.4</v>
      </c>
      <c r="J419" s="72" t="s">
        <v>19</v>
      </c>
      <c r="K419" s="72">
        <v>2</v>
      </c>
      <c r="L419" s="72" t="s">
        <v>34</v>
      </c>
      <c r="M419" s="72" t="s">
        <v>21</v>
      </c>
      <c r="N419" s="72">
        <v>9</v>
      </c>
      <c r="O419" s="72" t="s">
        <v>22</v>
      </c>
      <c r="P419" s="72">
        <v>100</v>
      </c>
    </row>
    <row r="420" spans="1:16" x14ac:dyDescent="0.2">
      <c r="A420" s="72" t="s">
        <v>447</v>
      </c>
      <c r="B420" s="72">
        <v>24</v>
      </c>
      <c r="C420" s="72" t="s">
        <v>17</v>
      </c>
      <c r="D420" s="72">
        <v>2.4</v>
      </c>
      <c r="E420" s="72">
        <v>2.8</v>
      </c>
      <c r="F420" s="72">
        <v>0.9</v>
      </c>
      <c r="G420" s="72" t="s">
        <v>18</v>
      </c>
      <c r="H420" s="72">
        <v>79.599999999999994</v>
      </c>
      <c r="I420" s="72">
        <v>4</v>
      </c>
      <c r="J420" s="72" t="s">
        <v>24</v>
      </c>
      <c r="K420" s="72">
        <v>4</v>
      </c>
      <c r="L420" s="72" t="s">
        <v>38</v>
      </c>
      <c r="M420" s="72" t="s">
        <v>21</v>
      </c>
      <c r="N420" s="72">
        <v>3</v>
      </c>
      <c r="O420" s="72" t="s">
        <v>22</v>
      </c>
      <c r="P420" s="72">
        <v>54.7</v>
      </c>
    </row>
    <row r="421" spans="1:16" x14ac:dyDescent="0.2">
      <c r="A421" s="72" t="s">
        <v>448</v>
      </c>
      <c r="B421" s="72">
        <v>22</v>
      </c>
      <c r="C421" s="72" t="s">
        <v>27</v>
      </c>
      <c r="D421" s="72">
        <v>2.2999999999999998</v>
      </c>
      <c r="E421" s="72">
        <v>4.5999999999999996</v>
      </c>
      <c r="F421" s="72">
        <v>0.6</v>
      </c>
      <c r="G421" s="72" t="s">
        <v>18</v>
      </c>
      <c r="H421" s="72">
        <v>93.9</v>
      </c>
      <c r="I421" s="72">
        <v>6.2</v>
      </c>
      <c r="J421" s="72" t="s">
        <v>24</v>
      </c>
      <c r="K421" s="72">
        <v>6</v>
      </c>
      <c r="L421" s="72" t="s">
        <v>20</v>
      </c>
      <c r="M421" s="72" t="s">
        <v>24</v>
      </c>
      <c r="N421" s="72">
        <v>5</v>
      </c>
      <c r="O421" s="72" t="s">
        <v>18</v>
      </c>
      <c r="P421" s="72">
        <v>58.7</v>
      </c>
    </row>
    <row r="422" spans="1:16" x14ac:dyDescent="0.2">
      <c r="A422" s="72" t="s">
        <v>449</v>
      </c>
      <c r="B422" s="72">
        <v>18</v>
      </c>
      <c r="C422" s="72" t="s">
        <v>17</v>
      </c>
      <c r="D422" s="72">
        <v>3.8</v>
      </c>
      <c r="E422" s="72">
        <v>2.9</v>
      </c>
      <c r="F422" s="72">
        <v>4.0999999999999996</v>
      </c>
      <c r="G422" s="72" t="s">
        <v>22</v>
      </c>
      <c r="H422" s="72">
        <v>68.7</v>
      </c>
      <c r="I422" s="72">
        <v>9.1</v>
      </c>
      <c r="J422" s="72" t="s">
        <v>19</v>
      </c>
      <c r="K422" s="72">
        <v>4</v>
      </c>
      <c r="L422" s="72" t="s">
        <v>20</v>
      </c>
      <c r="M422" s="72" t="s">
        <v>24</v>
      </c>
      <c r="N422" s="72">
        <v>3</v>
      </c>
      <c r="O422" s="72" t="s">
        <v>18</v>
      </c>
      <c r="P422" s="72">
        <v>70.8</v>
      </c>
    </row>
    <row r="423" spans="1:16" x14ac:dyDescent="0.2">
      <c r="A423" s="72" t="s">
        <v>450</v>
      </c>
      <c r="B423" s="72">
        <v>18</v>
      </c>
      <c r="C423" s="72" t="s">
        <v>17</v>
      </c>
      <c r="D423" s="72">
        <v>5.2</v>
      </c>
      <c r="E423" s="72">
        <v>3</v>
      </c>
      <c r="F423" s="72">
        <v>3.3</v>
      </c>
      <c r="G423" s="72" t="s">
        <v>18</v>
      </c>
      <c r="H423" s="72">
        <v>76</v>
      </c>
      <c r="I423" s="72">
        <v>4.5999999999999996</v>
      </c>
      <c r="J423" s="72" t="s">
        <v>24</v>
      </c>
      <c r="K423" s="72">
        <v>3</v>
      </c>
      <c r="L423" s="72" t="s">
        <v>38</v>
      </c>
      <c r="M423" s="72" t="s">
        <v>28</v>
      </c>
      <c r="N423" s="72">
        <v>10</v>
      </c>
      <c r="O423" s="72" t="s">
        <v>22</v>
      </c>
      <c r="P423" s="72">
        <v>87.1</v>
      </c>
    </row>
    <row r="424" spans="1:16" x14ac:dyDescent="0.2">
      <c r="A424" s="72" t="s">
        <v>451</v>
      </c>
      <c r="B424" s="72">
        <v>22</v>
      </c>
      <c r="C424" s="72" t="s">
        <v>17</v>
      </c>
      <c r="D424" s="72">
        <v>2</v>
      </c>
      <c r="E424" s="72">
        <v>2.4</v>
      </c>
      <c r="F424" s="72">
        <v>3.9</v>
      </c>
      <c r="G424" s="72" t="s">
        <v>18</v>
      </c>
      <c r="H424" s="72">
        <v>66.900000000000006</v>
      </c>
      <c r="I424" s="72">
        <v>4.0999999999999996</v>
      </c>
      <c r="J424" s="72" t="s">
        <v>19</v>
      </c>
      <c r="K424" s="72">
        <v>3</v>
      </c>
      <c r="L424" s="72" t="s">
        <v>25</v>
      </c>
      <c r="M424" s="72" t="s">
        <v>24</v>
      </c>
      <c r="N424" s="72">
        <v>2</v>
      </c>
      <c r="O424" s="72" t="s">
        <v>22</v>
      </c>
      <c r="P424" s="72">
        <v>29.5</v>
      </c>
    </row>
    <row r="425" spans="1:16" x14ac:dyDescent="0.2">
      <c r="A425" s="72" t="s">
        <v>452</v>
      </c>
      <c r="B425" s="72">
        <v>19</v>
      </c>
      <c r="C425" s="72" t="s">
        <v>17</v>
      </c>
      <c r="D425" s="72">
        <v>3.6</v>
      </c>
      <c r="E425" s="72">
        <v>4</v>
      </c>
      <c r="F425" s="72">
        <v>0.5</v>
      </c>
      <c r="G425" s="72" t="s">
        <v>18</v>
      </c>
      <c r="H425" s="72">
        <v>82.3</v>
      </c>
      <c r="I425" s="72">
        <v>4.7</v>
      </c>
      <c r="J425" s="72" t="s">
        <v>24</v>
      </c>
      <c r="K425" s="72">
        <v>1</v>
      </c>
      <c r="L425" s="72" t="s">
        <v>25</v>
      </c>
      <c r="M425" s="72" t="s">
        <v>28</v>
      </c>
      <c r="N425" s="72">
        <v>1</v>
      </c>
      <c r="O425" s="72" t="s">
        <v>18</v>
      </c>
      <c r="P425" s="72">
        <v>53.2</v>
      </c>
    </row>
    <row r="426" spans="1:16" x14ac:dyDescent="0.2">
      <c r="A426" s="72" t="s">
        <v>453</v>
      </c>
      <c r="B426" s="72">
        <v>24</v>
      </c>
      <c r="C426" s="72" t="s">
        <v>27</v>
      </c>
      <c r="D426" s="72">
        <v>4.0999999999999996</v>
      </c>
      <c r="E426" s="72">
        <v>3.8</v>
      </c>
      <c r="F426" s="72">
        <v>1.9</v>
      </c>
      <c r="G426" s="72" t="s">
        <v>22</v>
      </c>
      <c r="H426" s="72">
        <v>84.5</v>
      </c>
      <c r="I426" s="72">
        <v>7.6</v>
      </c>
      <c r="J426" s="72" t="s">
        <v>19</v>
      </c>
      <c r="K426" s="72">
        <v>1</v>
      </c>
      <c r="L426" s="72" t="s">
        <v>34</v>
      </c>
      <c r="M426" s="72" t="s">
        <v>28</v>
      </c>
      <c r="N426" s="72">
        <v>10</v>
      </c>
      <c r="O426" s="72" t="s">
        <v>18</v>
      </c>
      <c r="P426" s="72">
        <v>73</v>
      </c>
    </row>
    <row r="427" spans="1:16" x14ac:dyDescent="0.2">
      <c r="A427" s="72" t="s">
        <v>454</v>
      </c>
      <c r="B427" s="72">
        <v>21</v>
      </c>
      <c r="C427" s="72" t="s">
        <v>27</v>
      </c>
      <c r="D427" s="72">
        <v>4.5</v>
      </c>
      <c r="E427" s="72">
        <v>1.7</v>
      </c>
      <c r="F427" s="72">
        <v>0.4</v>
      </c>
      <c r="G427" s="72" t="s">
        <v>18</v>
      </c>
      <c r="H427" s="72">
        <v>86.1</v>
      </c>
      <c r="I427" s="72">
        <v>7.8</v>
      </c>
      <c r="J427" s="72" t="s">
        <v>28</v>
      </c>
      <c r="K427" s="72">
        <v>4</v>
      </c>
      <c r="L427" s="72" t="s">
        <v>34</v>
      </c>
      <c r="M427" s="72" t="s">
        <v>28</v>
      </c>
      <c r="N427" s="72">
        <v>2</v>
      </c>
      <c r="O427" s="72" t="s">
        <v>22</v>
      </c>
      <c r="P427" s="72">
        <v>71.099999999999994</v>
      </c>
    </row>
    <row r="428" spans="1:16" x14ac:dyDescent="0.2">
      <c r="A428" s="72" t="s">
        <v>455</v>
      </c>
      <c r="B428" s="72">
        <v>17</v>
      </c>
      <c r="C428" s="72" t="s">
        <v>27</v>
      </c>
      <c r="D428" s="72">
        <v>3.8</v>
      </c>
      <c r="E428" s="72">
        <v>0.9</v>
      </c>
      <c r="F428" s="72">
        <v>1</v>
      </c>
      <c r="G428" s="72" t="s">
        <v>18</v>
      </c>
      <c r="H428" s="72">
        <v>85.6</v>
      </c>
      <c r="I428" s="72">
        <v>5.9</v>
      </c>
      <c r="J428" s="72" t="s">
        <v>24</v>
      </c>
      <c r="K428" s="72">
        <v>5</v>
      </c>
      <c r="L428" s="72" t="s">
        <v>34</v>
      </c>
      <c r="M428" s="72" t="s">
        <v>24</v>
      </c>
      <c r="N428" s="72">
        <v>8</v>
      </c>
      <c r="O428" s="72" t="s">
        <v>18</v>
      </c>
      <c r="P428" s="72">
        <v>80.900000000000006</v>
      </c>
    </row>
    <row r="429" spans="1:16" x14ac:dyDescent="0.2">
      <c r="A429" s="72" t="s">
        <v>456</v>
      </c>
      <c r="B429" s="72">
        <v>20</v>
      </c>
      <c r="C429" s="72" t="s">
        <v>17</v>
      </c>
      <c r="D429" s="72">
        <v>2.9</v>
      </c>
      <c r="E429" s="72">
        <v>2.2999999999999998</v>
      </c>
      <c r="F429" s="72">
        <v>0.8</v>
      </c>
      <c r="G429" s="72" t="s">
        <v>22</v>
      </c>
      <c r="H429" s="72">
        <v>75.7</v>
      </c>
      <c r="I429" s="72">
        <v>7.3</v>
      </c>
      <c r="J429" s="72" t="s">
        <v>19</v>
      </c>
      <c r="K429" s="72">
        <v>5</v>
      </c>
      <c r="L429" s="72" t="s">
        <v>34</v>
      </c>
      <c r="M429" s="72" t="s">
        <v>24</v>
      </c>
      <c r="N429" s="72">
        <v>8</v>
      </c>
      <c r="O429" s="72" t="s">
        <v>18</v>
      </c>
      <c r="P429" s="72">
        <v>75.099999999999994</v>
      </c>
    </row>
    <row r="430" spans="1:16" x14ac:dyDescent="0.2">
      <c r="A430" s="72" t="s">
        <v>457</v>
      </c>
      <c r="B430" s="72">
        <v>17</v>
      </c>
      <c r="C430" s="72" t="s">
        <v>17</v>
      </c>
      <c r="D430" s="72">
        <v>2.2999999999999998</v>
      </c>
      <c r="E430" s="72">
        <v>1.5</v>
      </c>
      <c r="F430" s="72">
        <v>3.2</v>
      </c>
      <c r="G430" s="72" t="s">
        <v>18</v>
      </c>
      <c r="H430" s="72">
        <v>83.1</v>
      </c>
      <c r="I430" s="72">
        <v>8.1999999999999993</v>
      </c>
      <c r="J430" s="72" t="s">
        <v>24</v>
      </c>
      <c r="K430" s="72">
        <v>1</v>
      </c>
      <c r="L430" s="72" t="s">
        <v>25</v>
      </c>
      <c r="M430" s="72" t="s">
        <v>21</v>
      </c>
      <c r="N430" s="72">
        <v>3</v>
      </c>
      <c r="O430" s="72" t="s">
        <v>18</v>
      </c>
      <c r="P430" s="72">
        <v>52.4</v>
      </c>
    </row>
    <row r="431" spans="1:16" x14ac:dyDescent="0.2">
      <c r="A431" s="72" t="s">
        <v>458</v>
      </c>
      <c r="B431" s="72">
        <v>20</v>
      </c>
      <c r="C431" s="72" t="s">
        <v>27</v>
      </c>
      <c r="D431" s="72">
        <v>3.6</v>
      </c>
      <c r="E431" s="72">
        <v>2.4</v>
      </c>
      <c r="F431" s="72">
        <v>1.4</v>
      </c>
      <c r="G431" s="72" t="s">
        <v>18</v>
      </c>
      <c r="H431" s="72">
        <v>70</v>
      </c>
      <c r="I431" s="72">
        <v>8.6</v>
      </c>
      <c r="J431" s="72" t="s">
        <v>19</v>
      </c>
      <c r="K431" s="72">
        <v>2</v>
      </c>
      <c r="L431" s="72" t="s">
        <v>34</v>
      </c>
      <c r="M431" s="72" t="s">
        <v>21</v>
      </c>
      <c r="N431" s="72">
        <v>7</v>
      </c>
      <c r="O431" s="72" t="s">
        <v>18</v>
      </c>
      <c r="P431" s="72">
        <v>67.599999999999994</v>
      </c>
    </row>
    <row r="432" spans="1:16" x14ac:dyDescent="0.2">
      <c r="A432" s="72" t="s">
        <v>459</v>
      </c>
      <c r="B432" s="72">
        <v>17</v>
      </c>
      <c r="C432" s="72" t="s">
        <v>27</v>
      </c>
      <c r="D432" s="72">
        <v>1.9</v>
      </c>
      <c r="E432" s="72">
        <v>4</v>
      </c>
      <c r="F432" s="72">
        <v>3</v>
      </c>
      <c r="G432" s="72" t="s">
        <v>18</v>
      </c>
      <c r="H432" s="72">
        <v>98.6</v>
      </c>
      <c r="I432" s="72">
        <v>6.2</v>
      </c>
      <c r="J432" s="72" t="s">
        <v>28</v>
      </c>
      <c r="K432" s="72">
        <v>0</v>
      </c>
      <c r="L432" s="72" t="s">
        <v>34</v>
      </c>
      <c r="M432" s="72" t="s">
        <v>21</v>
      </c>
      <c r="N432" s="72">
        <v>7</v>
      </c>
      <c r="O432" s="72" t="s">
        <v>22</v>
      </c>
      <c r="P432" s="72">
        <v>35.700000000000003</v>
      </c>
    </row>
    <row r="433" spans="1:16" x14ac:dyDescent="0.2">
      <c r="A433" s="72" t="s">
        <v>460</v>
      </c>
      <c r="B433" s="72">
        <v>22</v>
      </c>
      <c r="C433" s="72" t="s">
        <v>17</v>
      </c>
      <c r="D433" s="72">
        <v>0</v>
      </c>
      <c r="E433" s="72">
        <v>2</v>
      </c>
      <c r="F433" s="72">
        <v>2.5</v>
      </c>
      <c r="G433" s="72" t="s">
        <v>18</v>
      </c>
      <c r="H433" s="72">
        <v>82</v>
      </c>
      <c r="I433" s="72">
        <v>3.7</v>
      </c>
      <c r="J433" s="72" t="s">
        <v>28</v>
      </c>
      <c r="K433" s="72">
        <v>4</v>
      </c>
      <c r="L433" s="72" t="s">
        <v>34</v>
      </c>
      <c r="M433" s="72" t="s">
        <v>21</v>
      </c>
      <c r="N433" s="72">
        <v>2</v>
      </c>
      <c r="O433" s="72" t="s">
        <v>18</v>
      </c>
      <c r="P433" s="72">
        <v>29.9</v>
      </c>
    </row>
    <row r="434" spans="1:16" x14ac:dyDescent="0.2">
      <c r="A434" s="72" t="s">
        <v>461</v>
      </c>
      <c r="B434" s="72">
        <v>21</v>
      </c>
      <c r="C434" s="72" t="s">
        <v>47</v>
      </c>
      <c r="D434" s="72">
        <v>4.2</v>
      </c>
      <c r="E434" s="72">
        <v>2.4</v>
      </c>
      <c r="F434" s="72">
        <v>4.3</v>
      </c>
      <c r="G434" s="72" t="s">
        <v>18</v>
      </c>
      <c r="H434" s="72">
        <v>80.099999999999994</v>
      </c>
      <c r="I434" s="72">
        <v>5.5</v>
      </c>
      <c r="J434" s="72" t="s">
        <v>19</v>
      </c>
      <c r="K434" s="72">
        <v>0</v>
      </c>
      <c r="L434" s="72" t="s">
        <v>20</v>
      </c>
      <c r="M434" s="72" t="s">
        <v>24</v>
      </c>
      <c r="N434" s="72">
        <v>9</v>
      </c>
      <c r="O434" s="72" t="s">
        <v>18</v>
      </c>
      <c r="P434" s="72">
        <v>70.7</v>
      </c>
    </row>
    <row r="435" spans="1:16" x14ac:dyDescent="0.2">
      <c r="A435" s="72" t="s">
        <v>462</v>
      </c>
      <c r="B435" s="72">
        <v>24</v>
      </c>
      <c r="C435" s="72" t="s">
        <v>17</v>
      </c>
      <c r="D435" s="72">
        <v>4.9000000000000004</v>
      </c>
      <c r="E435" s="72">
        <v>2.6</v>
      </c>
      <c r="F435" s="72">
        <v>0.2</v>
      </c>
      <c r="G435" s="72" t="s">
        <v>18</v>
      </c>
      <c r="H435" s="72">
        <v>100</v>
      </c>
      <c r="I435" s="72">
        <v>6</v>
      </c>
      <c r="J435" s="72" t="s">
        <v>24</v>
      </c>
      <c r="K435" s="72">
        <v>1</v>
      </c>
      <c r="L435" s="72" t="s">
        <v>34</v>
      </c>
      <c r="M435" s="72" t="s">
        <v>21</v>
      </c>
      <c r="N435" s="72">
        <v>3</v>
      </c>
      <c r="O435" s="72" t="s">
        <v>22</v>
      </c>
      <c r="P435" s="72">
        <v>89.3</v>
      </c>
    </row>
    <row r="436" spans="1:16" x14ac:dyDescent="0.2">
      <c r="A436" s="72" t="s">
        <v>463</v>
      </c>
      <c r="B436" s="72">
        <v>20</v>
      </c>
      <c r="C436" s="72" t="s">
        <v>27</v>
      </c>
      <c r="D436" s="72">
        <v>0</v>
      </c>
      <c r="E436" s="72">
        <v>3.5</v>
      </c>
      <c r="F436" s="72">
        <v>3.2</v>
      </c>
      <c r="G436" s="72" t="s">
        <v>18</v>
      </c>
      <c r="H436" s="72">
        <v>72.599999999999994</v>
      </c>
      <c r="I436" s="72">
        <v>6.2</v>
      </c>
      <c r="J436" s="72" t="s">
        <v>19</v>
      </c>
      <c r="K436" s="72">
        <v>3</v>
      </c>
      <c r="L436" s="72" t="s">
        <v>25</v>
      </c>
      <c r="M436" s="72" t="s">
        <v>24</v>
      </c>
      <c r="N436" s="72">
        <v>2</v>
      </c>
      <c r="O436" s="72" t="s">
        <v>18</v>
      </c>
      <c r="P436" s="72">
        <v>26.2</v>
      </c>
    </row>
    <row r="437" spans="1:16" x14ac:dyDescent="0.2">
      <c r="A437" s="72" t="s">
        <v>464</v>
      </c>
      <c r="B437" s="72">
        <v>24</v>
      </c>
      <c r="C437" s="72" t="s">
        <v>27</v>
      </c>
      <c r="D437" s="72">
        <v>2</v>
      </c>
      <c r="E437" s="72">
        <v>0</v>
      </c>
      <c r="F437" s="72">
        <v>3.1</v>
      </c>
      <c r="G437" s="72" t="s">
        <v>18</v>
      </c>
      <c r="H437" s="72">
        <v>73.7</v>
      </c>
      <c r="I437" s="72">
        <v>6.3</v>
      </c>
      <c r="J437" s="72" t="s">
        <v>24</v>
      </c>
      <c r="K437" s="72">
        <v>6</v>
      </c>
      <c r="L437" s="72" t="s">
        <v>25</v>
      </c>
      <c r="M437" s="72" t="s">
        <v>21</v>
      </c>
      <c r="N437" s="72">
        <v>3</v>
      </c>
      <c r="O437" s="72" t="s">
        <v>22</v>
      </c>
      <c r="P437" s="72">
        <v>58.3</v>
      </c>
    </row>
    <row r="438" spans="1:16" x14ac:dyDescent="0.2">
      <c r="A438" s="72" t="s">
        <v>465</v>
      </c>
      <c r="B438" s="72">
        <v>24</v>
      </c>
      <c r="C438" s="72" t="s">
        <v>27</v>
      </c>
      <c r="D438" s="72">
        <v>4.4000000000000004</v>
      </c>
      <c r="E438" s="72">
        <v>1.8</v>
      </c>
      <c r="F438" s="72">
        <v>0.7</v>
      </c>
      <c r="G438" s="72" t="s">
        <v>18</v>
      </c>
      <c r="H438" s="72">
        <v>74</v>
      </c>
      <c r="I438" s="72">
        <v>7.8</v>
      </c>
      <c r="J438" s="72" t="s">
        <v>24</v>
      </c>
      <c r="K438" s="72">
        <v>4</v>
      </c>
      <c r="L438" s="72" t="s">
        <v>25</v>
      </c>
      <c r="M438" s="72" t="s">
        <v>24</v>
      </c>
      <c r="N438" s="72">
        <v>2</v>
      </c>
      <c r="O438" s="72" t="s">
        <v>22</v>
      </c>
      <c r="P438" s="72">
        <v>78.400000000000006</v>
      </c>
    </row>
    <row r="439" spans="1:16" x14ac:dyDescent="0.2">
      <c r="A439" s="72" t="s">
        <v>466</v>
      </c>
      <c r="B439" s="72">
        <v>24</v>
      </c>
      <c r="C439" s="72" t="s">
        <v>17</v>
      </c>
      <c r="D439" s="72">
        <v>6.6</v>
      </c>
      <c r="E439" s="72">
        <v>2.8</v>
      </c>
      <c r="F439" s="72">
        <v>2.9</v>
      </c>
      <c r="G439" s="72" t="s">
        <v>18</v>
      </c>
      <c r="H439" s="72">
        <v>84.3</v>
      </c>
      <c r="I439" s="72">
        <v>8</v>
      </c>
      <c r="J439" s="72" t="s">
        <v>24</v>
      </c>
      <c r="K439" s="72">
        <v>1</v>
      </c>
      <c r="L439" s="72" t="s">
        <v>38</v>
      </c>
      <c r="M439" s="72" t="s">
        <v>24</v>
      </c>
      <c r="N439" s="72">
        <v>8</v>
      </c>
      <c r="O439" s="72" t="s">
        <v>18</v>
      </c>
      <c r="P439" s="72">
        <v>100</v>
      </c>
    </row>
    <row r="440" spans="1:16" x14ac:dyDescent="0.2">
      <c r="A440" s="72" t="s">
        <v>467</v>
      </c>
      <c r="B440" s="72">
        <v>23</v>
      </c>
      <c r="C440" s="72" t="s">
        <v>27</v>
      </c>
      <c r="D440" s="72">
        <v>3.5</v>
      </c>
      <c r="E440" s="72">
        <v>3.9</v>
      </c>
      <c r="F440" s="72">
        <v>2.2000000000000002</v>
      </c>
      <c r="G440" s="72" t="s">
        <v>18</v>
      </c>
      <c r="H440" s="72">
        <v>89.3</v>
      </c>
      <c r="I440" s="72">
        <v>6.3</v>
      </c>
      <c r="J440" s="72" t="s">
        <v>19</v>
      </c>
      <c r="K440" s="72">
        <v>2</v>
      </c>
      <c r="L440" s="72" t="s">
        <v>20</v>
      </c>
      <c r="M440" s="72" t="s">
        <v>21</v>
      </c>
      <c r="N440" s="72">
        <v>5</v>
      </c>
      <c r="O440" s="72" t="s">
        <v>22</v>
      </c>
      <c r="P440" s="72">
        <v>66.8</v>
      </c>
    </row>
    <row r="441" spans="1:16" x14ac:dyDescent="0.2">
      <c r="A441" s="72" t="s">
        <v>468</v>
      </c>
      <c r="B441" s="72">
        <v>19</v>
      </c>
      <c r="C441" s="72" t="s">
        <v>17</v>
      </c>
      <c r="D441" s="72">
        <v>2.4</v>
      </c>
      <c r="E441" s="72">
        <v>1.9</v>
      </c>
      <c r="F441" s="72">
        <v>1.5</v>
      </c>
      <c r="G441" s="72" t="s">
        <v>18</v>
      </c>
      <c r="H441" s="72">
        <v>92.4</v>
      </c>
      <c r="I441" s="72">
        <v>7.8</v>
      </c>
      <c r="J441" s="72" t="s">
        <v>24</v>
      </c>
      <c r="K441" s="72">
        <v>6</v>
      </c>
      <c r="L441" s="72" t="s">
        <v>25</v>
      </c>
      <c r="M441" s="72" t="s">
        <v>24</v>
      </c>
      <c r="N441" s="72">
        <v>3</v>
      </c>
      <c r="O441" s="72" t="s">
        <v>18</v>
      </c>
      <c r="P441" s="72">
        <v>63.8</v>
      </c>
    </row>
    <row r="442" spans="1:16" x14ac:dyDescent="0.2">
      <c r="A442" s="72" t="s">
        <v>469</v>
      </c>
      <c r="B442" s="72">
        <v>17</v>
      </c>
      <c r="C442" s="72" t="s">
        <v>27</v>
      </c>
      <c r="D442" s="72">
        <v>3.2</v>
      </c>
      <c r="E442" s="72">
        <v>0.2</v>
      </c>
      <c r="F442" s="72">
        <v>0.9</v>
      </c>
      <c r="G442" s="72" t="s">
        <v>18</v>
      </c>
      <c r="H442" s="72">
        <v>100</v>
      </c>
      <c r="I442" s="72">
        <v>6.9</v>
      </c>
      <c r="J442" s="72" t="s">
        <v>19</v>
      </c>
      <c r="K442" s="72">
        <v>4</v>
      </c>
      <c r="L442" s="72" t="s">
        <v>34</v>
      </c>
      <c r="M442" s="72" t="s">
        <v>24</v>
      </c>
      <c r="N442" s="72">
        <v>5</v>
      </c>
      <c r="O442" s="72" t="s">
        <v>18</v>
      </c>
      <c r="P442" s="72">
        <v>76.099999999999994</v>
      </c>
    </row>
    <row r="443" spans="1:16" x14ac:dyDescent="0.2">
      <c r="A443" s="72" t="s">
        <v>470</v>
      </c>
      <c r="B443" s="72">
        <v>24</v>
      </c>
      <c r="C443" s="72" t="s">
        <v>17</v>
      </c>
      <c r="D443" s="72">
        <v>5.6</v>
      </c>
      <c r="E443" s="72">
        <v>3.2</v>
      </c>
      <c r="F443" s="72">
        <v>1</v>
      </c>
      <c r="G443" s="72" t="s">
        <v>18</v>
      </c>
      <c r="H443" s="72">
        <v>62.5</v>
      </c>
      <c r="I443" s="72">
        <v>6.6</v>
      </c>
      <c r="J443" s="72" t="s">
        <v>19</v>
      </c>
      <c r="K443" s="72">
        <v>4</v>
      </c>
      <c r="L443" s="72" t="s">
        <v>34</v>
      </c>
      <c r="M443" s="72" t="s">
        <v>21</v>
      </c>
      <c r="N443" s="72">
        <v>8</v>
      </c>
      <c r="O443" s="72" t="s">
        <v>18</v>
      </c>
      <c r="P443" s="72">
        <v>82.7</v>
      </c>
    </row>
    <row r="444" spans="1:16" x14ac:dyDescent="0.2">
      <c r="A444" s="72" t="s">
        <v>471</v>
      </c>
      <c r="B444" s="72">
        <v>17</v>
      </c>
      <c r="C444" s="72" t="s">
        <v>17</v>
      </c>
      <c r="D444" s="72">
        <v>2.5</v>
      </c>
      <c r="E444" s="72">
        <v>1.7</v>
      </c>
      <c r="F444" s="72">
        <v>4.0999999999999996</v>
      </c>
      <c r="G444" s="72" t="s">
        <v>18</v>
      </c>
      <c r="H444" s="72">
        <v>91.1</v>
      </c>
      <c r="I444" s="72">
        <v>7.6</v>
      </c>
      <c r="J444" s="72" t="s">
        <v>28</v>
      </c>
      <c r="K444" s="72">
        <v>5</v>
      </c>
      <c r="L444" s="72" t="s">
        <v>38</v>
      </c>
      <c r="M444" s="72" t="s">
        <v>21</v>
      </c>
      <c r="N444" s="72">
        <v>7</v>
      </c>
      <c r="O444" s="72" t="s">
        <v>18</v>
      </c>
      <c r="P444" s="72">
        <v>65</v>
      </c>
    </row>
    <row r="445" spans="1:16" x14ac:dyDescent="0.2">
      <c r="A445" s="72" t="s">
        <v>472</v>
      </c>
      <c r="B445" s="72">
        <v>24</v>
      </c>
      <c r="C445" s="72" t="s">
        <v>17</v>
      </c>
      <c r="D445" s="72">
        <v>2.2999999999999998</v>
      </c>
      <c r="E445" s="72">
        <v>1.1000000000000001</v>
      </c>
      <c r="F445" s="72">
        <v>1.8</v>
      </c>
      <c r="G445" s="72" t="s">
        <v>22</v>
      </c>
      <c r="H445" s="72">
        <v>79.400000000000006</v>
      </c>
      <c r="I445" s="72">
        <v>6.6</v>
      </c>
      <c r="J445" s="72" t="s">
        <v>19</v>
      </c>
      <c r="K445" s="72">
        <v>3</v>
      </c>
      <c r="L445" s="72" t="s">
        <v>20</v>
      </c>
      <c r="M445" s="72" t="s">
        <v>24</v>
      </c>
      <c r="N445" s="72">
        <v>6</v>
      </c>
      <c r="O445" s="72" t="s">
        <v>18</v>
      </c>
      <c r="P445" s="72">
        <v>66.8</v>
      </c>
    </row>
    <row r="446" spans="1:16" x14ac:dyDescent="0.2">
      <c r="A446" s="72" t="s">
        <v>473</v>
      </c>
      <c r="B446" s="72">
        <v>20</v>
      </c>
      <c r="C446" s="72" t="s">
        <v>27</v>
      </c>
      <c r="D446" s="72">
        <v>2.8</v>
      </c>
      <c r="E446" s="72">
        <v>1.8</v>
      </c>
      <c r="F446" s="72">
        <v>2.7</v>
      </c>
      <c r="G446" s="72" t="s">
        <v>18</v>
      </c>
      <c r="H446" s="72">
        <v>79.099999999999994</v>
      </c>
      <c r="I446" s="72">
        <v>9</v>
      </c>
      <c r="J446" s="72" t="s">
        <v>28</v>
      </c>
      <c r="K446" s="72">
        <v>4</v>
      </c>
      <c r="L446" s="72" t="s">
        <v>20</v>
      </c>
      <c r="M446" s="72" t="s">
        <v>21</v>
      </c>
      <c r="N446" s="72">
        <v>1</v>
      </c>
      <c r="O446" s="72" t="s">
        <v>22</v>
      </c>
      <c r="P446" s="72">
        <v>64.900000000000006</v>
      </c>
    </row>
    <row r="447" spans="1:16" x14ac:dyDescent="0.2">
      <c r="A447" s="72" t="s">
        <v>474</v>
      </c>
      <c r="B447" s="72">
        <v>19</v>
      </c>
      <c r="C447" s="72" t="s">
        <v>27</v>
      </c>
      <c r="D447" s="72">
        <v>2.1</v>
      </c>
      <c r="E447" s="72">
        <v>2.2999999999999998</v>
      </c>
      <c r="F447" s="72">
        <v>0.9</v>
      </c>
      <c r="G447" s="72" t="s">
        <v>18</v>
      </c>
      <c r="H447" s="72">
        <v>78.8</v>
      </c>
      <c r="I447" s="72">
        <v>4.8</v>
      </c>
      <c r="J447" s="72" t="s">
        <v>24</v>
      </c>
      <c r="K447" s="72">
        <v>3</v>
      </c>
      <c r="L447" s="72" t="s">
        <v>34</v>
      </c>
      <c r="M447" s="72" t="s">
        <v>28</v>
      </c>
      <c r="N447" s="72">
        <v>10</v>
      </c>
      <c r="O447" s="72" t="s">
        <v>18</v>
      </c>
      <c r="P447" s="72">
        <v>63.1</v>
      </c>
    </row>
    <row r="448" spans="1:16" x14ac:dyDescent="0.2">
      <c r="A448" s="72" t="s">
        <v>475</v>
      </c>
      <c r="B448" s="72">
        <v>19</v>
      </c>
      <c r="C448" s="72" t="s">
        <v>27</v>
      </c>
      <c r="D448" s="72">
        <v>3.7</v>
      </c>
      <c r="E448" s="72">
        <v>1.8</v>
      </c>
      <c r="F448" s="72">
        <v>0.9</v>
      </c>
      <c r="G448" s="72" t="s">
        <v>22</v>
      </c>
      <c r="H448" s="72">
        <v>75.900000000000006</v>
      </c>
      <c r="I448" s="72">
        <v>5.9</v>
      </c>
      <c r="J448" s="72" t="s">
        <v>19</v>
      </c>
      <c r="K448" s="72">
        <v>1</v>
      </c>
      <c r="L448" s="72" t="s">
        <v>25</v>
      </c>
      <c r="M448" s="72" t="s">
        <v>21</v>
      </c>
      <c r="N448" s="72">
        <v>1</v>
      </c>
      <c r="O448" s="72" t="s">
        <v>18</v>
      </c>
      <c r="P448" s="72">
        <v>56.3</v>
      </c>
    </row>
    <row r="449" spans="1:16" x14ac:dyDescent="0.2">
      <c r="A449" s="72" t="s">
        <v>476</v>
      </c>
      <c r="B449" s="72">
        <v>22</v>
      </c>
      <c r="C449" s="72" t="s">
        <v>17</v>
      </c>
      <c r="D449" s="72">
        <v>5.9</v>
      </c>
      <c r="E449" s="72">
        <v>0</v>
      </c>
      <c r="F449" s="72">
        <v>3</v>
      </c>
      <c r="G449" s="72" t="s">
        <v>18</v>
      </c>
      <c r="H449" s="72">
        <v>100</v>
      </c>
      <c r="I449" s="72">
        <v>6.3</v>
      </c>
      <c r="J449" s="72" t="s">
        <v>19</v>
      </c>
      <c r="K449" s="72">
        <v>2</v>
      </c>
      <c r="L449" s="72" t="s">
        <v>25</v>
      </c>
      <c r="M449" s="72" t="s">
        <v>24</v>
      </c>
      <c r="N449" s="72">
        <v>1</v>
      </c>
      <c r="O449" s="72" t="s">
        <v>22</v>
      </c>
      <c r="P449" s="72">
        <v>93.6</v>
      </c>
    </row>
    <row r="450" spans="1:16" x14ac:dyDescent="0.2">
      <c r="A450" s="72" t="s">
        <v>477</v>
      </c>
      <c r="B450" s="72">
        <v>23</v>
      </c>
      <c r="C450" s="72" t="s">
        <v>17</v>
      </c>
      <c r="D450" s="72">
        <v>4</v>
      </c>
      <c r="E450" s="72">
        <v>3.6</v>
      </c>
      <c r="F450" s="72">
        <v>0.3</v>
      </c>
      <c r="G450" s="72" t="s">
        <v>18</v>
      </c>
      <c r="H450" s="72">
        <v>93.4</v>
      </c>
      <c r="I450" s="72">
        <v>7</v>
      </c>
      <c r="J450" s="72" t="s">
        <v>24</v>
      </c>
      <c r="K450" s="72">
        <v>6</v>
      </c>
      <c r="L450" s="72" t="s">
        <v>25</v>
      </c>
      <c r="M450" s="72" t="s">
        <v>24</v>
      </c>
      <c r="N450" s="72">
        <v>10</v>
      </c>
      <c r="O450" s="72" t="s">
        <v>22</v>
      </c>
      <c r="P450" s="72">
        <v>91.9</v>
      </c>
    </row>
    <row r="451" spans="1:16" x14ac:dyDescent="0.2">
      <c r="A451" s="72" t="s">
        <v>478</v>
      </c>
      <c r="B451" s="72">
        <v>22</v>
      </c>
      <c r="C451" s="72" t="s">
        <v>17</v>
      </c>
      <c r="D451" s="72">
        <v>3.1</v>
      </c>
      <c r="E451" s="72">
        <v>4</v>
      </c>
      <c r="F451" s="72">
        <v>1.3</v>
      </c>
      <c r="G451" s="72" t="s">
        <v>18</v>
      </c>
      <c r="H451" s="72">
        <v>85.2</v>
      </c>
      <c r="I451" s="72">
        <v>8</v>
      </c>
      <c r="J451" s="72" t="s">
        <v>19</v>
      </c>
      <c r="K451" s="72">
        <v>6</v>
      </c>
      <c r="L451" s="72" t="s">
        <v>25</v>
      </c>
      <c r="M451" s="72" t="s">
        <v>24</v>
      </c>
      <c r="N451" s="72">
        <v>8</v>
      </c>
      <c r="O451" s="72" t="s">
        <v>22</v>
      </c>
      <c r="P451" s="72">
        <v>74</v>
      </c>
    </row>
    <row r="452" spans="1:16" x14ac:dyDescent="0.2">
      <c r="A452" s="72" t="s">
        <v>479</v>
      </c>
      <c r="B452" s="72">
        <v>22</v>
      </c>
      <c r="C452" s="72" t="s">
        <v>17</v>
      </c>
      <c r="D452" s="72">
        <v>3.1</v>
      </c>
      <c r="E452" s="72">
        <v>3.3</v>
      </c>
      <c r="F452" s="72">
        <v>1.8</v>
      </c>
      <c r="G452" s="72" t="s">
        <v>18</v>
      </c>
      <c r="H452" s="72">
        <v>98.5</v>
      </c>
      <c r="I452" s="72">
        <v>6.5</v>
      </c>
      <c r="J452" s="72" t="s">
        <v>19</v>
      </c>
      <c r="K452" s="72">
        <v>2</v>
      </c>
      <c r="L452" s="72" t="s">
        <v>34</v>
      </c>
      <c r="M452" s="72" t="s">
        <v>21</v>
      </c>
      <c r="N452" s="72">
        <v>8</v>
      </c>
      <c r="O452" s="72" t="s">
        <v>18</v>
      </c>
      <c r="P452" s="72">
        <v>62.7</v>
      </c>
    </row>
    <row r="453" spans="1:16" x14ac:dyDescent="0.2">
      <c r="A453" s="72" t="s">
        <v>480</v>
      </c>
      <c r="B453" s="72">
        <v>22</v>
      </c>
      <c r="C453" s="72" t="s">
        <v>17</v>
      </c>
      <c r="D453" s="72">
        <v>1.2</v>
      </c>
      <c r="E453" s="72">
        <v>1.1000000000000001</v>
      </c>
      <c r="F453" s="72">
        <v>1.9</v>
      </c>
      <c r="G453" s="72" t="s">
        <v>18</v>
      </c>
      <c r="H453" s="72">
        <v>69.900000000000006</v>
      </c>
      <c r="I453" s="72">
        <v>4.8</v>
      </c>
      <c r="J453" s="72" t="s">
        <v>28</v>
      </c>
      <c r="K453" s="72">
        <v>4</v>
      </c>
      <c r="L453" s="72" t="s">
        <v>20</v>
      </c>
      <c r="M453" s="72" t="s">
        <v>28</v>
      </c>
      <c r="N453" s="72">
        <v>7</v>
      </c>
      <c r="O453" s="72" t="s">
        <v>18</v>
      </c>
      <c r="P453" s="72">
        <v>58.6</v>
      </c>
    </row>
    <row r="454" spans="1:16" x14ac:dyDescent="0.2">
      <c r="A454" s="72" t="s">
        <v>481</v>
      </c>
      <c r="B454" s="72">
        <v>22</v>
      </c>
      <c r="C454" s="72" t="s">
        <v>27</v>
      </c>
      <c r="D454" s="72">
        <v>4.8</v>
      </c>
      <c r="E454" s="72">
        <v>2.2999999999999998</v>
      </c>
      <c r="F454" s="72">
        <v>1.6</v>
      </c>
      <c r="G454" s="72" t="s">
        <v>22</v>
      </c>
      <c r="H454" s="72">
        <v>71.7</v>
      </c>
      <c r="I454" s="72">
        <v>7.5</v>
      </c>
      <c r="J454" s="72" t="s">
        <v>24</v>
      </c>
      <c r="K454" s="72">
        <v>4</v>
      </c>
      <c r="L454" s="72" t="s">
        <v>34</v>
      </c>
      <c r="M454" s="72" t="s">
        <v>24</v>
      </c>
      <c r="N454" s="72">
        <v>6</v>
      </c>
      <c r="O454" s="72" t="s">
        <v>18</v>
      </c>
      <c r="P454" s="72">
        <v>89.3</v>
      </c>
    </row>
    <row r="455" spans="1:16" x14ac:dyDescent="0.2">
      <c r="A455" s="72" t="s">
        <v>482</v>
      </c>
      <c r="B455" s="72">
        <v>22</v>
      </c>
      <c r="C455" s="72" t="s">
        <v>17</v>
      </c>
      <c r="D455" s="72">
        <v>3.4</v>
      </c>
      <c r="E455" s="72">
        <v>2.5</v>
      </c>
      <c r="F455" s="72">
        <v>2.2000000000000002</v>
      </c>
      <c r="G455" s="72" t="s">
        <v>18</v>
      </c>
      <c r="H455" s="72">
        <v>63.2</v>
      </c>
      <c r="I455" s="72">
        <v>7.4</v>
      </c>
      <c r="J455" s="72" t="s">
        <v>28</v>
      </c>
      <c r="K455" s="72">
        <v>1</v>
      </c>
      <c r="L455" s="72" t="s">
        <v>20</v>
      </c>
      <c r="M455" s="72" t="s">
        <v>24</v>
      </c>
      <c r="N455" s="72">
        <v>4</v>
      </c>
      <c r="O455" s="72" t="s">
        <v>18</v>
      </c>
      <c r="P455" s="72">
        <v>63.4</v>
      </c>
    </row>
    <row r="456" spans="1:16" x14ac:dyDescent="0.2">
      <c r="A456" s="72" t="s">
        <v>483</v>
      </c>
      <c r="B456" s="72">
        <v>21</v>
      </c>
      <c r="C456" s="72" t="s">
        <v>27</v>
      </c>
      <c r="D456" s="72">
        <v>3.2</v>
      </c>
      <c r="E456" s="72">
        <v>3.2</v>
      </c>
      <c r="F456" s="72">
        <v>2.6</v>
      </c>
      <c r="G456" s="72" t="s">
        <v>22</v>
      </c>
      <c r="H456" s="72">
        <v>78</v>
      </c>
      <c r="I456" s="72">
        <v>4.2</v>
      </c>
      <c r="J456" s="72" t="s">
        <v>19</v>
      </c>
      <c r="K456" s="72">
        <v>5</v>
      </c>
      <c r="L456" s="72" t="s">
        <v>34</v>
      </c>
      <c r="M456" s="72" t="s">
        <v>28</v>
      </c>
      <c r="N456" s="72">
        <v>1</v>
      </c>
      <c r="O456" s="72" t="s">
        <v>18</v>
      </c>
      <c r="P456" s="72">
        <v>46.7</v>
      </c>
    </row>
    <row r="457" spans="1:16" x14ac:dyDescent="0.2">
      <c r="A457" s="72" t="s">
        <v>484</v>
      </c>
      <c r="B457" s="72">
        <v>19</v>
      </c>
      <c r="C457" s="72" t="s">
        <v>27</v>
      </c>
      <c r="D457" s="72">
        <v>8.3000000000000007</v>
      </c>
      <c r="E457" s="72">
        <v>3.3</v>
      </c>
      <c r="F457" s="72">
        <v>2.6</v>
      </c>
      <c r="G457" s="72" t="s">
        <v>22</v>
      </c>
      <c r="H457" s="72">
        <v>86.6</v>
      </c>
      <c r="I457" s="72">
        <v>6.5</v>
      </c>
      <c r="J457" s="72" t="s">
        <v>19</v>
      </c>
      <c r="K457" s="72">
        <v>5</v>
      </c>
      <c r="L457" s="72" t="s">
        <v>25</v>
      </c>
      <c r="M457" s="72" t="s">
        <v>21</v>
      </c>
      <c r="N457" s="72">
        <v>9</v>
      </c>
      <c r="O457" s="72" t="s">
        <v>18</v>
      </c>
      <c r="P457" s="72">
        <v>100</v>
      </c>
    </row>
    <row r="458" spans="1:16" x14ac:dyDescent="0.2">
      <c r="A458" s="72" t="s">
        <v>485</v>
      </c>
      <c r="B458" s="72">
        <v>22</v>
      </c>
      <c r="C458" s="72" t="s">
        <v>17</v>
      </c>
      <c r="D458" s="72">
        <v>3.9</v>
      </c>
      <c r="E458" s="72">
        <v>1.6</v>
      </c>
      <c r="F458" s="72">
        <v>0.7</v>
      </c>
      <c r="G458" s="72" t="s">
        <v>22</v>
      </c>
      <c r="H458" s="72">
        <v>86</v>
      </c>
      <c r="I458" s="72">
        <v>4.5999999999999996</v>
      </c>
      <c r="J458" s="72" t="s">
        <v>24</v>
      </c>
      <c r="K458" s="72">
        <v>5</v>
      </c>
      <c r="L458" s="72" t="s">
        <v>20</v>
      </c>
      <c r="M458" s="72" t="s">
        <v>28</v>
      </c>
      <c r="N458" s="72">
        <v>1</v>
      </c>
      <c r="O458" s="72" t="s">
        <v>18</v>
      </c>
      <c r="P458" s="72">
        <v>68.7</v>
      </c>
    </row>
    <row r="459" spans="1:16" x14ac:dyDescent="0.2">
      <c r="A459" s="72" t="s">
        <v>486</v>
      </c>
      <c r="B459" s="72">
        <v>24</v>
      </c>
      <c r="C459" s="72" t="s">
        <v>27</v>
      </c>
      <c r="D459" s="72">
        <v>2.4</v>
      </c>
      <c r="E459" s="72">
        <v>2.6</v>
      </c>
      <c r="F459" s="72">
        <v>1.5</v>
      </c>
      <c r="G459" s="72" t="s">
        <v>18</v>
      </c>
      <c r="H459" s="72">
        <v>86.5</v>
      </c>
      <c r="I459" s="72">
        <v>5.7</v>
      </c>
      <c r="J459" s="72" t="s">
        <v>24</v>
      </c>
      <c r="K459" s="72">
        <v>3</v>
      </c>
      <c r="L459" s="72" t="s">
        <v>25</v>
      </c>
      <c r="M459" s="72" t="s">
        <v>24</v>
      </c>
      <c r="N459" s="72">
        <v>4</v>
      </c>
      <c r="O459" s="72" t="s">
        <v>18</v>
      </c>
      <c r="P459" s="72">
        <v>58.9</v>
      </c>
    </row>
    <row r="460" spans="1:16" x14ac:dyDescent="0.2">
      <c r="A460" s="72" t="s">
        <v>487</v>
      </c>
      <c r="B460" s="72">
        <v>19</v>
      </c>
      <c r="C460" s="72" t="s">
        <v>27</v>
      </c>
      <c r="D460" s="72">
        <v>2.9</v>
      </c>
      <c r="E460" s="72">
        <v>3</v>
      </c>
      <c r="F460" s="72">
        <v>3.1</v>
      </c>
      <c r="G460" s="72" t="s">
        <v>18</v>
      </c>
      <c r="H460" s="72">
        <v>70.900000000000006</v>
      </c>
      <c r="I460" s="72">
        <v>5.4</v>
      </c>
      <c r="J460" s="72" t="s">
        <v>24</v>
      </c>
      <c r="K460" s="72">
        <v>5</v>
      </c>
      <c r="L460" s="72" t="s">
        <v>20</v>
      </c>
      <c r="M460" s="72" t="s">
        <v>24</v>
      </c>
      <c r="N460" s="72">
        <v>3</v>
      </c>
      <c r="O460" s="72" t="s">
        <v>18</v>
      </c>
      <c r="P460" s="72">
        <v>59</v>
      </c>
    </row>
    <row r="461" spans="1:16" x14ac:dyDescent="0.2">
      <c r="A461" s="72" t="s">
        <v>488</v>
      </c>
      <c r="B461" s="72">
        <v>19</v>
      </c>
      <c r="C461" s="72" t="s">
        <v>17</v>
      </c>
      <c r="D461" s="72">
        <v>5.2</v>
      </c>
      <c r="E461" s="72">
        <v>4.2</v>
      </c>
      <c r="F461" s="72">
        <v>2.8</v>
      </c>
      <c r="G461" s="72" t="s">
        <v>22</v>
      </c>
      <c r="H461" s="72">
        <v>93</v>
      </c>
      <c r="I461" s="72">
        <v>7.5</v>
      </c>
      <c r="J461" s="72" t="s">
        <v>28</v>
      </c>
      <c r="K461" s="72">
        <v>2</v>
      </c>
      <c r="L461" s="72" t="s">
        <v>25</v>
      </c>
      <c r="M461" s="72" t="s">
        <v>24</v>
      </c>
      <c r="N461" s="72">
        <v>7</v>
      </c>
      <c r="O461" s="72" t="s">
        <v>18</v>
      </c>
      <c r="P461" s="72">
        <v>77.900000000000006</v>
      </c>
    </row>
    <row r="462" spans="1:16" x14ac:dyDescent="0.2">
      <c r="A462" s="72" t="s">
        <v>489</v>
      </c>
      <c r="B462" s="72">
        <v>18</v>
      </c>
      <c r="C462" s="72" t="s">
        <v>27</v>
      </c>
      <c r="D462" s="72">
        <v>3.7</v>
      </c>
      <c r="E462" s="72">
        <v>3.3</v>
      </c>
      <c r="F462" s="72">
        <v>0.3</v>
      </c>
      <c r="G462" s="72" t="s">
        <v>22</v>
      </c>
      <c r="H462" s="72">
        <v>87.4</v>
      </c>
      <c r="I462" s="72">
        <v>6.6</v>
      </c>
      <c r="J462" s="72" t="s">
        <v>19</v>
      </c>
      <c r="K462" s="72">
        <v>6</v>
      </c>
      <c r="L462" s="72" t="s">
        <v>25</v>
      </c>
      <c r="M462" s="72" t="s">
        <v>24</v>
      </c>
      <c r="N462" s="72">
        <v>5</v>
      </c>
      <c r="O462" s="72" t="s">
        <v>18</v>
      </c>
      <c r="P462" s="72">
        <v>72.3</v>
      </c>
    </row>
    <row r="463" spans="1:16" x14ac:dyDescent="0.2">
      <c r="A463" s="72" t="s">
        <v>490</v>
      </c>
      <c r="B463" s="72">
        <v>21</v>
      </c>
      <c r="C463" s="72" t="s">
        <v>17</v>
      </c>
      <c r="D463" s="72">
        <v>1.3</v>
      </c>
      <c r="E463" s="72">
        <v>3.4</v>
      </c>
      <c r="F463" s="72">
        <v>2.2000000000000002</v>
      </c>
      <c r="G463" s="72" t="s">
        <v>18</v>
      </c>
      <c r="H463" s="72">
        <v>92.3</v>
      </c>
      <c r="I463" s="72">
        <v>5</v>
      </c>
      <c r="J463" s="72" t="s">
        <v>19</v>
      </c>
      <c r="K463" s="72">
        <v>6</v>
      </c>
      <c r="L463" s="72" t="s">
        <v>20</v>
      </c>
      <c r="M463" s="72" t="s">
        <v>28</v>
      </c>
      <c r="N463" s="72">
        <v>5</v>
      </c>
      <c r="O463" s="72" t="s">
        <v>18</v>
      </c>
      <c r="P463" s="72">
        <v>49.7</v>
      </c>
    </row>
    <row r="464" spans="1:16" x14ac:dyDescent="0.2">
      <c r="A464" s="72" t="s">
        <v>491</v>
      </c>
      <c r="B464" s="72">
        <v>22</v>
      </c>
      <c r="C464" s="72" t="s">
        <v>27</v>
      </c>
      <c r="D464" s="72">
        <v>4.9000000000000004</v>
      </c>
      <c r="E464" s="72">
        <v>2.6</v>
      </c>
      <c r="F464" s="72">
        <v>0</v>
      </c>
      <c r="G464" s="72" t="s">
        <v>22</v>
      </c>
      <c r="H464" s="72">
        <v>66.099999999999994</v>
      </c>
      <c r="I464" s="72">
        <v>7.6</v>
      </c>
      <c r="J464" s="72" t="s">
        <v>28</v>
      </c>
      <c r="K464" s="72">
        <v>3</v>
      </c>
      <c r="L464" s="72" t="s">
        <v>34</v>
      </c>
      <c r="M464" s="72" t="s">
        <v>24</v>
      </c>
      <c r="N464" s="72">
        <v>4</v>
      </c>
      <c r="O464" s="72" t="s">
        <v>18</v>
      </c>
      <c r="P464" s="72">
        <v>80.900000000000006</v>
      </c>
    </row>
    <row r="465" spans="1:16" x14ac:dyDescent="0.2">
      <c r="A465" s="72" t="s">
        <v>492</v>
      </c>
      <c r="B465" s="72">
        <v>17</v>
      </c>
      <c r="C465" s="72" t="s">
        <v>27</v>
      </c>
      <c r="D465" s="72">
        <v>2.5</v>
      </c>
      <c r="E465" s="72">
        <v>4.2</v>
      </c>
      <c r="F465" s="72">
        <v>1.9</v>
      </c>
      <c r="G465" s="72" t="s">
        <v>22</v>
      </c>
      <c r="H465" s="72">
        <v>88.1</v>
      </c>
      <c r="I465" s="72">
        <v>4.8</v>
      </c>
      <c r="J465" s="72" t="s">
        <v>19</v>
      </c>
      <c r="K465" s="72">
        <v>1</v>
      </c>
      <c r="L465" s="72" t="s">
        <v>20</v>
      </c>
      <c r="M465" s="72" t="s">
        <v>24</v>
      </c>
      <c r="N465" s="72">
        <v>1</v>
      </c>
      <c r="O465" s="72" t="s">
        <v>18</v>
      </c>
      <c r="P465" s="72">
        <v>44.5</v>
      </c>
    </row>
    <row r="466" spans="1:16" x14ac:dyDescent="0.2">
      <c r="A466" s="72" t="s">
        <v>493</v>
      </c>
      <c r="B466" s="72">
        <v>20</v>
      </c>
      <c r="C466" s="72" t="s">
        <v>27</v>
      </c>
      <c r="D466" s="72">
        <v>6.3</v>
      </c>
      <c r="E466" s="72">
        <v>3</v>
      </c>
      <c r="F466" s="72">
        <v>3.9</v>
      </c>
      <c r="G466" s="72" t="s">
        <v>22</v>
      </c>
      <c r="H466" s="72">
        <v>73.099999999999994</v>
      </c>
      <c r="I466" s="72">
        <v>6.9</v>
      </c>
      <c r="J466" s="72" t="s">
        <v>19</v>
      </c>
      <c r="K466" s="72">
        <v>2</v>
      </c>
      <c r="L466" s="72" t="s">
        <v>20</v>
      </c>
      <c r="M466" s="72" t="s">
        <v>21</v>
      </c>
      <c r="N466" s="72">
        <v>5</v>
      </c>
      <c r="O466" s="72" t="s">
        <v>18</v>
      </c>
      <c r="P466" s="72">
        <v>85.3</v>
      </c>
    </row>
    <row r="467" spans="1:16" x14ac:dyDescent="0.2">
      <c r="A467" s="72" t="s">
        <v>494</v>
      </c>
      <c r="B467" s="72">
        <v>23</v>
      </c>
      <c r="C467" s="72" t="s">
        <v>27</v>
      </c>
      <c r="D467" s="72">
        <v>5.0999999999999996</v>
      </c>
      <c r="E467" s="72">
        <v>1.5</v>
      </c>
      <c r="F467" s="72">
        <v>0.8</v>
      </c>
      <c r="G467" s="72" t="s">
        <v>18</v>
      </c>
      <c r="H467" s="72">
        <v>81</v>
      </c>
      <c r="I467" s="72">
        <v>5.5</v>
      </c>
      <c r="J467" s="72" t="s">
        <v>19</v>
      </c>
      <c r="K467" s="72">
        <v>6</v>
      </c>
      <c r="L467" s="72" t="s">
        <v>38</v>
      </c>
      <c r="M467" s="72" t="s">
        <v>24</v>
      </c>
      <c r="N467" s="72">
        <v>4</v>
      </c>
      <c r="O467" s="72" t="s">
        <v>18</v>
      </c>
      <c r="P467" s="72">
        <v>83.2</v>
      </c>
    </row>
    <row r="468" spans="1:16" x14ac:dyDescent="0.2">
      <c r="A468" s="72" t="s">
        <v>495</v>
      </c>
      <c r="B468" s="72">
        <v>24</v>
      </c>
      <c r="C468" s="72" t="s">
        <v>17</v>
      </c>
      <c r="D468" s="72">
        <v>2.8</v>
      </c>
      <c r="E468" s="72">
        <v>4.2</v>
      </c>
      <c r="F468" s="72">
        <v>0.9</v>
      </c>
      <c r="G468" s="72" t="s">
        <v>18</v>
      </c>
      <c r="H468" s="72">
        <v>90.3</v>
      </c>
      <c r="I468" s="72">
        <v>6.1</v>
      </c>
      <c r="J468" s="72" t="s">
        <v>24</v>
      </c>
      <c r="K468" s="72">
        <v>2</v>
      </c>
      <c r="L468" s="72" t="s">
        <v>34</v>
      </c>
      <c r="M468" s="72" t="s">
        <v>21</v>
      </c>
      <c r="N468" s="72">
        <v>10</v>
      </c>
      <c r="O468" s="72" t="s">
        <v>18</v>
      </c>
      <c r="P468" s="72">
        <v>59.7</v>
      </c>
    </row>
    <row r="469" spans="1:16" x14ac:dyDescent="0.2">
      <c r="A469" s="72" t="s">
        <v>496</v>
      </c>
      <c r="B469" s="72">
        <v>17</v>
      </c>
      <c r="C469" s="72" t="s">
        <v>27</v>
      </c>
      <c r="D469" s="72">
        <v>5.4</v>
      </c>
      <c r="E469" s="72">
        <v>3.3</v>
      </c>
      <c r="F469" s="72">
        <v>2.6</v>
      </c>
      <c r="G469" s="72" t="s">
        <v>18</v>
      </c>
      <c r="H469" s="72">
        <v>85.9</v>
      </c>
      <c r="I469" s="72">
        <v>7.1</v>
      </c>
      <c r="J469" s="72" t="s">
        <v>19</v>
      </c>
      <c r="K469" s="72">
        <v>6</v>
      </c>
      <c r="L469" s="72" t="s">
        <v>25</v>
      </c>
      <c r="M469" s="72" t="s">
        <v>24</v>
      </c>
      <c r="N469" s="72">
        <v>8</v>
      </c>
      <c r="O469" s="72" t="s">
        <v>18</v>
      </c>
      <c r="P469" s="72">
        <v>98.1</v>
      </c>
    </row>
    <row r="470" spans="1:16" x14ac:dyDescent="0.2">
      <c r="A470" s="72" t="s">
        <v>497</v>
      </c>
      <c r="B470" s="72">
        <v>21</v>
      </c>
      <c r="C470" s="72" t="s">
        <v>17</v>
      </c>
      <c r="D470" s="72">
        <v>3.6</v>
      </c>
      <c r="E470" s="72">
        <v>2</v>
      </c>
      <c r="F470" s="72">
        <v>0.1</v>
      </c>
      <c r="G470" s="72" t="s">
        <v>18</v>
      </c>
      <c r="H470" s="72">
        <v>76.5</v>
      </c>
      <c r="I470" s="72">
        <v>7.1</v>
      </c>
      <c r="J470" s="72" t="s">
        <v>24</v>
      </c>
      <c r="K470" s="72">
        <v>0</v>
      </c>
      <c r="L470" s="72" t="s">
        <v>34</v>
      </c>
      <c r="M470" s="72" t="s">
        <v>24</v>
      </c>
      <c r="N470" s="72">
        <v>2</v>
      </c>
      <c r="O470" s="72" t="s">
        <v>22</v>
      </c>
      <c r="P470" s="72">
        <v>66.8</v>
      </c>
    </row>
    <row r="471" spans="1:16" x14ac:dyDescent="0.2">
      <c r="A471" s="72" t="s">
        <v>498</v>
      </c>
      <c r="B471" s="72">
        <v>20</v>
      </c>
      <c r="C471" s="72" t="s">
        <v>27</v>
      </c>
      <c r="D471" s="72">
        <v>4.8</v>
      </c>
      <c r="E471" s="72">
        <v>1.9</v>
      </c>
      <c r="F471" s="72">
        <v>1.1000000000000001</v>
      </c>
      <c r="G471" s="72" t="s">
        <v>18</v>
      </c>
      <c r="H471" s="72">
        <v>85.1</v>
      </c>
      <c r="I471" s="72">
        <v>8.1</v>
      </c>
      <c r="J471" s="72" t="s">
        <v>19</v>
      </c>
      <c r="K471" s="72">
        <v>1</v>
      </c>
      <c r="L471" s="72" t="s">
        <v>34</v>
      </c>
      <c r="M471" s="72" t="s">
        <v>24</v>
      </c>
      <c r="N471" s="72">
        <v>8</v>
      </c>
      <c r="O471" s="72" t="s">
        <v>22</v>
      </c>
      <c r="P471" s="72">
        <v>96.1</v>
      </c>
    </row>
    <row r="472" spans="1:16" x14ac:dyDescent="0.2">
      <c r="A472" s="72" t="s">
        <v>499</v>
      </c>
      <c r="B472" s="72">
        <v>21</v>
      </c>
      <c r="C472" s="72" t="s">
        <v>17</v>
      </c>
      <c r="D472" s="72">
        <v>4.2</v>
      </c>
      <c r="E472" s="72">
        <v>2.9</v>
      </c>
      <c r="F472" s="72">
        <v>2.5</v>
      </c>
      <c r="G472" s="72" t="s">
        <v>18</v>
      </c>
      <c r="H472" s="72">
        <v>69.7</v>
      </c>
      <c r="I472" s="72">
        <v>6.4</v>
      </c>
      <c r="J472" s="72" t="s">
        <v>19</v>
      </c>
      <c r="K472" s="72">
        <v>1</v>
      </c>
      <c r="L472" s="72" t="s">
        <v>25</v>
      </c>
      <c r="M472" s="72" t="s">
        <v>24</v>
      </c>
      <c r="N472" s="72">
        <v>1</v>
      </c>
      <c r="O472" s="72" t="s">
        <v>18</v>
      </c>
      <c r="P472" s="72">
        <v>60.4</v>
      </c>
    </row>
    <row r="473" spans="1:16" x14ac:dyDescent="0.2">
      <c r="A473" s="72" t="s">
        <v>500</v>
      </c>
      <c r="B473" s="72">
        <v>24</v>
      </c>
      <c r="C473" s="72" t="s">
        <v>17</v>
      </c>
      <c r="D473" s="72">
        <v>2.2000000000000002</v>
      </c>
      <c r="E473" s="72">
        <v>3.1</v>
      </c>
      <c r="F473" s="72">
        <v>1.1000000000000001</v>
      </c>
      <c r="G473" s="72" t="s">
        <v>18</v>
      </c>
      <c r="H473" s="72">
        <v>96.5</v>
      </c>
      <c r="I473" s="72">
        <v>6.9</v>
      </c>
      <c r="J473" s="72" t="s">
        <v>19</v>
      </c>
      <c r="K473" s="72">
        <v>0</v>
      </c>
      <c r="L473" s="72" t="s">
        <v>34</v>
      </c>
      <c r="M473" s="72" t="s">
        <v>28</v>
      </c>
      <c r="N473" s="72">
        <v>4</v>
      </c>
      <c r="O473" s="72" t="s">
        <v>18</v>
      </c>
      <c r="P473" s="72">
        <v>33.799999999999997</v>
      </c>
    </row>
    <row r="474" spans="1:16" x14ac:dyDescent="0.2">
      <c r="A474" s="72" t="s">
        <v>501</v>
      </c>
      <c r="B474" s="72">
        <v>19</v>
      </c>
      <c r="C474" s="72" t="s">
        <v>17</v>
      </c>
      <c r="D474" s="72">
        <v>2.5</v>
      </c>
      <c r="E474" s="72">
        <v>2.7</v>
      </c>
      <c r="F474" s="72">
        <v>1.5</v>
      </c>
      <c r="G474" s="72" t="s">
        <v>18</v>
      </c>
      <c r="H474" s="72">
        <v>82.9</v>
      </c>
      <c r="I474" s="72">
        <v>6</v>
      </c>
      <c r="J474" s="72" t="s">
        <v>28</v>
      </c>
      <c r="K474" s="72">
        <v>3</v>
      </c>
      <c r="L474" s="72" t="s">
        <v>34</v>
      </c>
      <c r="M474" s="72" t="s">
        <v>21</v>
      </c>
      <c r="N474" s="72">
        <v>3</v>
      </c>
      <c r="O474" s="72" t="s">
        <v>18</v>
      </c>
      <c r="P474" s="72">
        <v>56.1</v>
      </c>
    </row>
    <row r="475" spans="1:16" x14ac:dyDescent="0.2">
      <c r="A475" s="72" t="s">
        <v>502</v>
      </c>
      <c r="B475" s="72">
        <v>20</v>
      </c>
      <c r="C475" s="72" t="s">
        <v>27</v>
      </c>
      <c r="D475" s="72">
        <v>5</v>
      </c>
      <c r="E475" s="72">
        <v>2.9</v>
      </c>
      <c r="F475" s="72">
        <v>2.6</v>
      </c>
      <c r="G475" s="72" t="s">
        <v>18</v>
      </c>
      <c r="H475" s="72">
        <v>96.2</v>
      </c>
      <c r="I475" s="72">
        <v>6.7</v>
      </c>
      <c r="J475" s="72" t="s">
        <v>28</v>
      </c>
      <c r="K475" s="72">
        <v>6</v>
      </c>
      <c r="L475" s="72" t="s">
        <v>25</v>
      </c>
      <c r="M475" s="72" t="s">
        <v>21</v>
      </c>
      <c r="N475" s="72">
        <v>5</v>
      </c>
      <c r="O475" s="72" t="s">
        <v>18</v>
      </c>
      <c r="P475" s="72">
        <v>80.599999999999994</v>
      </c>
    </row>
    <row r="476" spans="1:16" x14ac:dyDescent="0.2">
      <c r="A476" s="72" t="s">
        <v>503</v>
      </c>
      <c r="B476" s="72">
        <v>19</v>
      </c>
      <c r="C476" s="72" t="s">
        <v>27</v>
      </c>
      <c r="D476" s="72">
        <v>3</v>
      </c>
      <c r="E476" s="72">
        <v>4.5</v>
      </c>
      <c r="F476" s="72">
        <v>2.2999999999999998</v>
      </c>
      <c r="G476" s="72" t="s">
        <v>22</v>
      </c>
      <c r="H476" s="72">
        <v>79.7</v>
      </c>
      <c r="I476" s="72">
        <v>7</v>
      </c>
      <c r="J476" s="72" t="s">
        <v>19</v>
      </c>
      <c r="K476" s="72">
        <v>6</v>
      </c>
      <c r="L476" s="72" t="s">
        <v>34</v>
      </c>
      <c r="M476" s="72" t="s">
        <v>24</v>
      </c>
      <c r="N476" s="72">
        <v>5</v>
      </c>
      <c r="O476" s="72" t="s">
        <v>18</v>
      </c>
      <c r="P476" s="72">
        <v>52.6</v>
      </c>
    </row>
    <row r="477" spans="1:16" x14ac:dyDescent="0.2">
      <c r="A477" s="72" t="s">
        <v>504</v>
      </c>
      <c r="B477" s="72">
        <v>24</v>
      </c>
      <c r="C477" s="72" t="s">
        <v>27</v>
      </c>
      <c r="D477" s="72">
        <v>2.9</v>
      </c>
      <c r="E477" s="72">
        <v>3.8</v>
      </c>
      <c r="F477" s="72">
        <v>2.1</v>
      </c>
      <c r="G477" s="72" t="s">
        <v>18</v>
      </c>
      <c r="H477" s="72">
        <v>79.8</v>
      </c>
      <c r="I477" s="72">
        <v>6.4</v>
      </c>
      <c r="J477" s="72" t="s">
        <v>24</v>
      </c>
      <c r="K477" s="72">
        <v>6</v>
      </c>
      <c r="L477" s="72" t="s">
        <v>34</v>
      </c>
      <c r="M477" s="72" t="s">
        <v>24</v>
      </c>
      <c r="N477" s="72">
        <v>5</v>
      </c>
      <c r="O477" s="72" t="s">
        <v>22</v>
      </c>
      <c r="P477" s="72">
        <v>52.1</v>
      </c>
    </row>
    <row r="478" spans="1:16" x14ac:dyDescent="0.2">
      <c r="A478" s="72" t="s">
        <v>505</v>
      </c>
      <c r="B478" s="72">
        <v>17</v>
      </c>
      <c r="C478" s="72" t="s">
        <v>17</v>
      </c>
      <c r="D478" s="72">
        <v>2.1</v>
      </c>
      <c r="E478" s="72">
        <v>2.7</v>
      </c>
      <c r="F478" s="72">
        <v>1.4</v>
      </c>
      <c r="G478" s="72" t="s">
        <v>18</v>
      </c>
      <c r="H478" s="72">
        <v>77.400000000000006</v>
      </c>
      <c r="I478" s="72">
        <v>4.3</v>
      </c>
      <c r="J478" s="72" t="s">
        <v>24</v>
      </c>
      <c r="K478" s="72">
        <v>5</v>
      </c>
      <c r="L478" s="72" t="s">
        <v>20</v>
      </c>
      <c r="M478" s="72" t="s">
        <v>24</v>
      </c>
      <c r="N478" s="72">
        <v>4</v>
      </c>
      <c r="O478" s="72" t="s">
        <v>22</v>
      </c>
      <c r="P478" s="72">
        <v>39.9</v>
      </c>
    </row>
    <row r="479" spans="1:16" x14ac:dyDescent="0.2">
      <c r="A479" s="72" t="s">
        <v>506</v>
      </c>
      <c r="B479" s="72">
        <v>24</v>
      </c>
      <c r="C479" s="72" t="s">
        <v>27</v>
      </c>
      <c r="D479" s="72">
        <v>4.0999999999999996</v>
      </c>
      <c r="E479" s="72">
        <v>3.6</v>
      </c>
      <c r="F479" s="72">
        <v>2.2000000000000002</v>
      </c>
      <c r="G479" s="72" t="s">
        <v>18</v>
      </c>
      <c r="H479" s="72">
        <v>93.8</v>
      </c>
      <c r="I479" s="72">
        <v>6.9</v>
      </c>
      <c r="J479" s="72" t="s">
        <v>28</v>
      </c>
      <c r="K479" s="72">
        <v>5</v>
      </c>
      <c r="L479" s="72" t="s">
        <v>25</v>
      </c>
      <c r="M479" s="72" t="s">
        <v>28</v>
      </c>
      <c r="N479" s="72">
        <v>8</v>
      </c>
      <c r="O479" s="72" t="s">
        <v>18</v>
      </c>
      <c r="P479" s="72">
        <v>84</v>
      </c>
    </row>
    <row r="480" spans="1:16" x14ac:dyDescent="0.2">
      <c r="A480" s="72" t="s">
        <v>507</v>
      </c>
      <c r="B480" s="72">
        <v>17</v>
      </c>
      <c r="C480" s="72" t="s">
        <v>17</v>
      </c>
      <c r="D480" s="72">
        <v>6.6</v>
      </c>
      <c r="E480" s="72">
        <v>1.3</v>
      </c>
      <c r="F480" s="72">
        <v>1.7</v>
      </c>
      <c r="G480" s="72" t="s">
        <v>18</v>
      </c>
      <c r="H480" s="72">
        <v>77.900000000000006</v>
      </c>
      <c r="I480" s="72">
        <v>6.9</v>
      </c>
      <c r="J480" s="72" t="s">
        <v>24</v>
      </c>
      <c r="K480" s="72">
        <v>5</v>
      </c>
      <c r="L480" s="72" t="s">
        <v>25</v>
      </c>
      <c r="M480" s="72" t="s">
        <v>24</v>
      </c>
      <c r="N480" s="72">
        <v>3</v>
      </c>
      <c r="O480" s="72" t="s">
        <v>22</v>
      </c>
      <c r="P480" s="72">
        <v>97.7</v>
      </c>
    </row>
    <row r="481" spans="1:16" x14ac:dyDescent="0.2">
      <c r="A481" s="72" t="s">
        <v>508</v>
      </c>
      <c r="B481" s="72">
        <v>20</v>
      </c>
      <c r="C481" s="72" t="s">
        <v>17</v>
      </c>
      <c r="D481" s="72">
        <v>1.9</v>
      </c>
      <c r="E481" s="72">
        <v>3</v>
      </c>
      <c r="F481" s="72">
        <v>2.2999999999999998</v>
      </c>
      <c r="G481" s="72" t="s">
        <v>18</v>
      </c>
      <c r="H481" s="72">
        <v>91.4</v>
      </c>
      <c r="I481" s="72">
        <v>5.7</v>
      </c>
      <c r="J481" s="72" t="s">
        <v>24</v>
      </c>
      <c r="K481" s="72">
        <v>5</v>
      </c>
      <c r="L481" s="72" t="s">
        <v>34</v>
      </c>
      <c r="M481" s="72" t="s">
        <v>24</v>
      </c>
      <c r="N481" s="72">
        <v>4</v>
      </c>
      <c r="O481" s="72" t="s">
        <v>18</v>
      </c>
      <c r="P481" s="72">
        <v>43.3</v>
      </c>
    </row>
    <row r="482" spans="1:16" x14ac:dyDescent="0.2">
      <c r="A482" s="72" t="s">
        <v>509</v>
      </c>
      <c r="B482" s="72">
        <v>20</v>
      </c>
      <c r="C482" s="72" t="s">
        <v>27</v>
      </c>
      <c r="D482" s="72">
        <v>3.5</v>
      </c>
      <c r="E482" s="72">
        <v>4.7</v>
      </c>
      <c r="F482" s="72">
        <v>1.3</v>
      </c>
      <c r="G482" s="72" t="s">
        <v>22</v>
      </c>
      <c r="H482" s="72">
        <v>81.2</v>
      </c>
      <c r="I482" s="72">
        <v>5</v>
      </c>
      <c r="J482" s="72" t="s">
        <v>24</v>
      </c>
      <c r="K482" s="72">
        <v>5</v>
      </c>
      <c r="L482" s="72" t="s">
        <v>38</v>
      </c>
      <c r="M482" s="72" t="s">
        <v>24</v>
      </c>
      <c r="N482" s="72">
        <v>1</v>
      </c>
      <c r="O482" s="72" t="s">
        <v>18</v>
      </c>
      <c r="P482" s="72">
        <v>55.9</v>
      </c>
    </row>
    <row r="483" spans="1:16" x14ac:dyDescent="0.2">
      <c r="A483" s="72" t="s">
        <v>510</v>
      </c>
      <c r="B483" s="72">
        <v>22</v>
      </c>
      <c r="C483" s="72" t="s">
        <v>17</v>
      </c>
      <c r="D483" s="72">
        <v>5.6</v>
      </c>
      <c r="E483" s="72">
        <v>2.2000000000000002</v>
      </c>
      <c r="F483" s="72">
        <v>1.6</v>
      </c>
      <c r="G483" s="72" t="s">
        <v>18</v>
      </c>
      <c r="H483" s="72">
        <v>65.2</v>
      </c>
      <c r="I483" s="72">
        <v>8.3000000000000007</v>
      </c>
      <c r="J483" s="72" t="s">
        <v>24</v>
      </c>
      <c r="K483" s="72">
        <v>0</v>
      </c>
      <c r="L483" s="72" t="s">
        <v>20</v>
      </c>
      <c r="M483" s="72" t="s">
        <v>28</v>
      </c>
      <c r="N483" s="72">
        <v>7</v>
      </c>
      <c r="O483" s="72" t="s">
        <v>18</v>
      </c>
      <c r="P483" s="72">
        <v>84.6</v>
      </c>
    </row>
    <row r="484" spans="1:16" x14ac:dyDescent="0.2">
      <c r="A484" s="72" t="s">
        <v>511</v>
      </c>
      <c r="B484" s="72">
        <v>21</v>
      </c>
      <c r="C484" s="72" t="s">
        <v>27</v>
      </c>
      <c r="D484" s="72">
        <v>3.4</v>
      </c>
      <c r="E484" s="72">
        <v>1.5</v>
      </c>
      <c r="F484" s="72">
        <v>0.7</v>
      </c>
      <c r="G484" s="72" t="s">
        <v>18</v>
      </c>
      <c r="H484" s="72">
        <v>79.3</v>
      </c>
      <c r="I484" s="72">
        <v>7.1</v>
      </c>
      <c r="J484" s="72" t="s">
        <v>19</v>
      </c>
      <c r="K484" s="72">
        <v>1</v>
      </c>
      <c r="L484" s="72" t="s">
        <v>38</v>
      </c>
      <c r="M484" s="72" t="s">
        <v>28</v>
      </c>
      <c r="N484" s="72">
        <v>1</v>
      </c>
      <c r="O484" s="72" t="s">
        <v>18</v>
      </c>
      <c r="P484" s="72">
        <v>67</v>
      </c>
    </row>
    <row r="485" spans="1:16" x14ac:dyDescent="0.2">
      <c r="A485" s="72" t="s">
        <v>512</v>
      </c>
      <c r="B485" s="72">
        <v>22</v>
      </c>
      <c r="C485" s="72" t="s">
        <v>27</v>
      </c>
      <c r="D485" s="72">
        <v>4.2</v>
      </c>
      <c r="E485" s="72">
        <v>1.7</v>
      </c>
      <c r="F485" s="72">
        <v>1.8</v>
      </c>
      <c r="G485" s="72" t="s">
        <v>18</v>
      </c>
      <c r="H485" s="72">
        <v>73.2</v>
      </c>
      <c r="I485" s="72">
        <v>6.2</v>
      </c>
      <c r="J485" s="72" t="s">
        <v>19</v>
      </c>
      <c r="K485" s="72">
        <v>3</v>
      </c>
      <c r="L485" s="72" t="s">
        <v>34</v>
      </c>
      <c r="M485" s="72" t="s">
        <v>28</v>
      </c>
      <c r="N485" s="72">
        <v>2</v>
      </c>
      <c r="O485" s="72" t="s">
        <v>18</v>
      </c>
      <c r="P485" s="72">
        <v>76</v>
      </c>
    </row>
    <row r="486" spans="1:16" x14ac:dyDescent="0.2">
      <c r="A486" s="72" t="s">
        <v>513</v>
      </c>
      <c r="B486" s="72">
        <v>21</v>
      </c>
      <c r="C486" s="72" t="s">
        <v>17</v>
      </c>
      <c r="D486" s="72">
        <v>1.9</v>
      </c>
      <c r="E486" s="72">
        <v>1.2</v>
      </c>
      <c r="F486" s="72">
        <v>0.9</v>
      </c>
      <c r="G486" s="72" t="s">
        <v>18</v>
      </c>
      <c r="H486" s="72">
        <v>85.3</v>
      </c>
      <c r="I486" s="72">
        <v>5.0999999999999996</v>
      </c>
      <c r="J486" s="72" t="s">
        <v>19</v>
      </c>
      <c r="K486" s="72">
        <v>2</v>
      </c>
      <c r="L486" s="72" t="s">
        <v>34</v>
      </c>
      <c r="M486" s="72" t="s">
        <v>24</v>
      </c>
      <c r="N486" s="72">
        <v>7</v>
      </c>
      <c r="O486" s="72" t="s">
        <v>22</v>
      </c>
      <c r="P486" s="72">
        <v>56.9</v>
      </c>
    </row>
    <row r="487" spans="1:16" x14ac:dyDescent="0.2">
      <c r="A487" s="72" t="s">
        <v>514</v>
      </c>
      <c r="B487" s="72">
        <v>22</v>
      </c>
      <c r="C487" s="72" t="s">
        <v>17</v>
      </c>
      <c r="D487" s="72">
        <v>4.0999999999999996</v>
      </c>
      <c r="E487" s="72">
        <v>1.6</v>
      </c>
      <c r="F487" s="72">
        <v>0.6</v>
      </c>
      <c r="G487" s="72" t="s">
        <v>18</v>
      </c>
      <c r="H487" s="72">
        <v>73.099999999999994</v>
      </c>
      <c r="I487" s="72">
        <v>5.5</v>
      </c>
      <c r="J487" s="72" t="s">
        <v>19</v>
      </c>
      <c r="K487" s="72">
        <v>5</v>
      </c>
      <c r="L487" s="72" t="s">
        <v>25</v>
      </c>
      <c r="M487" s="72" t="s">
        <v>24</v>
      </c>
      <c r="N487" s="72">
        <v>1</v>
      </c>
      <c r="O487" s="72" t="s">
        <v>18</v>
      </c>
      <c r="P487" s="72">
        <v>77.5</v>
      </c>
    </row>
    <row r="488" spans="1:16" x14ac:dyDescent="0.2">
      <c r="A488" s="72" t="s">
        <v>515</v>
      </c>
      <c r="B488" s="72">
        <v>19</v>
      </c>
      <c r="C488" s="72" t="s">
        <v>17</v>
      </c>
      <c r="D488" s="72">
        <v>3.2</v>
      </c>
      <c r="E488" s="72">
        <v>2.1</v>
      </c>
      <c r="F488" s="72">
        <v>2.1</v>
      </c>
      <c r="G488" s="72" t="s">
        <v>18</v>
      </c>
      <c r="H488" s="72">
        <v>94.3</v>
      </c>
      <c r="I488" s="72">
        <v>8.1</v>
      </c>
      <c r="J488" s="72" t="s">
        <v>19</v>
      </c>
      <c r="K488" s="72">
        <v>0</v>
      </c>
      <c r="L488" s="72" t="s">
        <v>38</v>
      </c>
      <c r="M488" s="72" t="s">
        <v>24</v>
      </c>
      <c r="N488" s="72">
        <v>3</v>
      </c>
      <c r="O488" s="72" t="s">
        <v>18</v>
      </c>
      <c r="P488" s="72">
        <v>69.400000000000006</v>
      </c>
    </row>
    <row r="489" spans="1:16" x14ac:dyDescent="0.2">
      <c r="A489" s="72" t="s">
        <v>516</v>
      </c>
      <c r="B489" s="72">
        <v>20</v>
      </c>
      <c r="C489" s="72" t="s">
        <v>27</v>
      </c>
      <c r="D489" s="72">
        <v>5</v>
      </c>
      <c r="E489" s="72">
        <v>0.8</v>
      </c>
      <c r="F489" s="72">
        <v>2</v>
      </c>
      <c r="G489" s="72" t="s">
        <v>18</v>
      </c>
      <c r="H489" s="72">
        <v>84.1</v>
      </c>
      <c r="I489" s="72">
        <v>6.7</v>
      </c>
      <c r="J489" s="72" t="s">
        <v>19</v>
      </c>
      <c r="K489" s="72">
        <v>6</v>
      </c>
      <c r="L489" s="72" t="s">
        <v>34</v>
      </c>
      <c r="M489" s="72" t="s">
        <v>21</v>
      </c>
      <c r="N489" s="72">
        <v>6</v>
      </c>
      <c r="O489" s="72" t="s">
        <v>22</v>
      </c>
      <c r="P489" s="72">
        <v>94.6</v>
      </c>
    </row>
    <row r="490" spans="1:16" x14ac:dyDescent="0.2">
      <c r="A490" s="72" t="s">
        <v>517</v>
      </c>
      <c r="B490" s="72">
        <v>17</v>
      </c>
      <c r="C490" s="72" t="s">
        <v>27</v>
      </c>
      <c r="D490" s="72">
        <v>5.3</v>
      </c>
      <c r="E490" s="72">
        <v>2.5</v>
      </c>
      <c r="F490" s="72">
        <v>2.7</v>
      </c>
      <c r="G490" s="72" t="s">
        <v>22</v>
      </c>
      <c r="H490" s="72">
        <v>83.2</v>
      </c>
      <c r="I490" s="72">
        <v>5.8</v>
      </c>
      <c r="J490" s="72" t="s">
        <v>24</v>
      </c>
      <c r="K490" s="72">
        <v>3</v>
      </c>
      <c r="L490" s="72" t="s">
        <v>34</v>
      </c>
      <c r="M490" s="72" t="s">
        <v>21</v>
      </c>
      <c r="N490" s="72">
        <v>6</v>
      </c>
      <c r="O490" s="72" t="s">
        <v>22</v>
      </c>
      <c r="P490" s="72">
        <v>93.4</v>
      </c>
    </row>
    <row r="491" spans="1:16" x14ac:dyDescent="0.2">
      <c r="A491" s="72" t="s">
        <v>518</v>
      </c>
      <c r="B491" s="72">
        <v>21</v>
      </c>
      <c r="C491" s="72" t="s">
        <v>17</v>
      </c>
      <c r="D491" s="72">
        <v>7.4</v>
      </c>
      <c r="E491" s="72">
        <v>3.6</v>
      </c>
      <c r="F491" s="72">
        <v>1.3</v>
      </c>
      <c r="G491" s="72" t="s">
        <v>18</v>
      </c>
      <c r="H491" s="72">
        <v>91.6</v>
      </c>
      <c r="I491" s="72">
        <v>7.1</v>
      </c>
      <c r="J491" s="72" t="s">
        <v>24</v>
      </c>
      <c r="K491" s="72">
        <v>3</v>
      </c>
      <c r="L491" s="72" t="s">
        <v>25</v>
      </c>
      <c r="M491" s="72" t="s">
        <v>24</v>
      </c>
      <c r="N491" s="72">
        <v>6</v>
      </c>
      <c r="O491" s="72" t="s">
        <v>22</v>
      </c>
      <c r="P491" s="72">
        <v>100</v>
      </c>
    </row>
    <row r="492" spans="1:16" x14ac:dyDescent="0.2">
      <c r="A492" s="72" t="s">
        <v>519</v>
      </c>
      <c r="B492" s="72">
        <v>24</v>
      </c>
      <c r="C492" s="72" t="s">
        <v>17</v>
      </c>
      <c r="D492" s="72">
        <v>4.4000000000000004</v>
      </c>
      <c r="E492" s="72">
        <v>1.4</v>
      </c>
      <c r="F492" s="72">
        <v>2.2000000000000002</v>
      </c>
      <c r="G492" s="72" t="s">
        <v>18</v>
      </c>
      <c r="H492" s="72">
        <v>94.6</v>
      </c>
      <c r="I492" s="72">
        <v>5.5</v>
      </c>
      <c r="J492" s="72" t="s">
        <v>24</v>
      </c>
      <c r="K492" s="72">
        <v>3</v>
      </c>
      <c r="L492" s="72" t="s">
        <v>20</v>
      </c>
      <c r="M492" s="72" t="s">
        <v>24</v>
      </c>
      <c r="N492" s="72">
        <v>2</v>
      </c>
      <c r="O492" s="72" t="s">
        <v>22</v>
      </c>
      <c r="P492" s="72">
        <v>63.6</v>
      </c>
    </row>
    <row r="493" spans="1:16" x14ac:dyDescent="0.2">
      <c r="A493" s="72" t="s">
        <v>520</v>
      </c>
      <c r="B493" s="72">
        <v>21</v>
      </c>
      <c r="C493" s="72" t="s">
        <v>17</v>
      </c>
      <c r="D493" s="72">
        <v>4</v>
      </c>
      <c r="E493" s="72">
        <v>4.3</v>
      </c>
      <c r="F493" s="72">
        <v>2.4</v>
      </c>
      <c r="G493" s="72" t="s">
        <v>18</v>
      </c>
      <c r="H493" s="72">
        <v>84.8</v>
      </c>
      <c r="I493" s="72">
        <v>8.3000000000000007</v>
      </c>
      <c r="J493" s="72" t="s">
        <v>24</v>
      </c>
      <c r="K493" s="72">
        <v>0</v>
      </c>
      <c r="L493" s="72" t="s">
        <v>25</v>
      </c>
      <c r="M493" s="72" t="s">
        <v>24</v>
      </c>
      <c r="N493" s="72">
        <v>2</v>
      </c>
      <c r="O493" s="72" t="s">
        <v>18</v>
      </c>
      <c r="P493" s="72">
        <v>53</v>
      </c>
    </row>
    <row r="494" spans="1:16" x14ac:dyDescent="0.2">
      <c r="A494" s="72" t="s">
        <v>521</v>
      </c>
      <c r="B494" s="72">
        <v>17</v>
      </c>
      <c r="C494" s="72" t="s">
        <v>27</v>
      </c>
      <c r="D494" s="72">
        <v>3.8</v>
      </c>
      <c r="E494" s="72">
        <v>3.1</v>
      </c>
      <c r="F494" s="72">
        <v>2.2999999999999998</v>
      </c>
      <c r="G494" s="72" t="s">
        <v>18</v>
      </c>
      <c r="H494" s="72">
        <v>77.3</v>
      </c>
      <c r="I494" s="72">
        <v>8.1</v>
      </c>
      <c r="J494" s="72" t="s">
        <v>24</v>
      </c>
      <c r="K494" s="72">
        <v>2</v>
      </c>
      <c r="L494" s="72" t="s">
        <v>25</v>
      </c>
      <c r="M494" s="72" t="s">
        <v>24</v>
      </c>
      <c r="N494" s="72">
        <v>6</v>
      </c>
      <c r="O494" s="72" t="s">
        <v>18</v>
      </c>
      <c r="P494" s="72">
        <v>67.8</v>
      </c>
    </row>
    <row r="495" spans="1:16" x14ac:dyDescent="0.2">
      <c r="A495" s="72" t="s">
        <v>522</v>
      </c>
      <c r="B495" s="72">
        <v>22</v>
      </c>
      <c r="C495" s="72" t="s">
        <v>17</v>
      </c>
      <c r="D495" s="72">
        <v>3</v>
      </c>
      <c r="E495" s="72">
        <v>3.7</v>
      </c>
      <c r="F495" s="72">
        <v>0.9</v>
      </c>
      <c r="G495" s="72" t="s">
        <v>18</v>
      </c>
      <c r="H495" s="72">
        <v>67.3</v>
      </c>
      <c r="I495" s="72">
        <v>5.9</v>
      </c>
      <c r="J495" s="72" t="s">
        <v>28</v>
      </c>
      <c r="K495" s="72">
        <v>5</v>
      </c>
      <c r="L495" s="72" t="s">
        <v>34</v>
      </c>
      <c r="M495" s="72" t="s">
        <v>21</v>
      </c>
      <c r="N495" s="72">
        <v>10</v>
      </c>
      <c r="O495" s="72" t="s">
        <v>18</v>
      </c>
      <c r="P495" s="72">
        <v>73.900000000000006</v>
      </c>
    </row>
    <row r="496" spans="1:16" x14ac:dyDescent="0.2">
      <c r="A496" s="72" t="s">
        <v>523</v>
      </c>
      <c r="B496" s="72">
        <v>21</v>
      </c>
      <c r="C496" s="72" t="s">
        <v>27</v>
      </c>
      <c r="D496" s="72">
        <v>4</v>
      </c>
      <c r="E496" s="72">
        <v>1.7</v>
      </c>
      <c r="F496" s="72">
        <v>2</v>
      </c>
      <c r="G496" s="72" t="s">
        <v>18</v>
      </c>
      <c r="H496" s="72">
        <v>78.099999999999994</v>
      </c>
      <c r="I496" s="72">
        <v>5.7</v>
      </c>
      <c r="J496" s="72" t="s">
        <v>19</v>
      </c>
      <c r="K496" s="72">
        <v>3</v>
      </c>
      <c r="L496" s="72" t="s">
        <v>25</v>
      </c>
      <c r="M496" s="72" t="s">
        <v>24</v>
      </c>
      <c r="N496" s="72">
        <v>5</v>
      </c>
      <c r="O496" s="72" t="s">
        <v>18</v>
      </c>
      <c r="P496" s="72">
        <v>66.5</v>
      </c>
    </row>
    <row r="497" spans="1:16" x14ac:dyDescent="0.2">
      <c r="A497" s="72" t="s">
        <v>524</v>
      </c>
      <c r="B497" s="72">
        <v>23</v>
      </c>
      <c r="C497" s="72" t="s">
        <v>27</v>
      </c>
      <c r="D497" s="72">
        <v>3.1</v>
      </c>
      <c r="E497" s="72">
        <v>3.5</v>
      </c>
      <c r="F497" s="72">
        <v>2.2000000000000002</v>
      </c>
      <c r="G497" s="72" t="s">
        <v>18</v>
      </c>
      <c r="H497" s="72">
        <v>78.8</v>
      </c>
      <c r="I497" s="72">
        <v>3.4</v>
      </c>
      <c r="J497" s="72" t="s">
        <v>19</v>
      </c>
      <c r="K497" s="72">
        <v>0</v>
      </c>
      <c r="L497" s="72" t="s">
        <v>20</v>
      </c>
      <c r="M497" s="72" t="s">
        <v>24</v>
      </c>
      <c r="N497" s="72">
        <v>7</v>
      </c>
      <c r="O497" s="72" t="s">
        <v>18</v>
      </c>
      <c r="P497" s="72">
        <v>49.9</v>
      </c>
    </row>
    <row r="498" spans="1:16" x14ac:dyDescent="0.2">
      <c r="A498" s="72" t="s">
        <v>525</v>
      </c>
      <c r="B498" s="72">
        <v>19</v>
      </c>
      <c r="C498" s="72" t="s">
        <v>17</v>
      </c>
      <c r="D498" s="72">
        <v>3.8</v>
      </c>
      <c r="E498" s="72">
        <v>1.2</v>
      </c>
      <c r="F498" s="72">
        <v>1.8</v>
      </c>
      <c r="G498" s="72" t="s">
        <v>18</v>
      </c>
      <c r="H498" s="72">
        <v>86.1</v>
      </c>
      <c r="I498" s="72">
        <v>4.7</v>
      </c>
      <c r="J498" s="72" t="s">
        <v>24</v>
      </c>
      <c r="K498" s="72">
        <v>6</v>
      </c>
      <c r="L498" s="72" t="s">
        <v>25</v>
      </c>
      <c r="M498" s="72" t="s">
        <v>21</v>
      </c>
      <c r="N498" s="72">
        <v>7</v>
      </c>
      <c r="O498" s="72" t="s">
        <v>18</v>
      </c>
      <c r="P498" s="72">
        <v>73.900000000000006</v>
      </c>
    </row>
    <row r="499" spans="1:16" x14ac:dyDescent="0.2">
      <c r="A499" s="72" t="s">
        <v>526</v>
      </c>
      <c r="B499" s="72">
        <v>20</v>
      </c>
      <c r="C499" s="72" t="s">
        <v>27</v>
      </c>
      <c r="D499" s="72">
        <v>5.5</v>
      </c>
      <c r="E499" s="72">
        <v>3.6</v>
      </c>
      <c r="F499" s="72">
        <v>0</v>
      </c>
      <c r="G499" s="72" t="s">
        <v>18</v>
      </c>
      <c r="H499" s="72">
        <v>81.5</v>
      </c>
      <c r="I499" s="72">
        <v>4.9000000000000004</v>
      </c>
      <c r="J499" s="72" t="s">
        <v>19</v>
      </c>
      <c r="K499" s="72">
        <v>1</v>
      </c>
      <c r="L499" s="72" t="s">
        <v>38</v>
      </c>
      <c r="M499" s="72" t="s">
        <v>21</v>
      </c>
      <c r="N499" s="72">
        <v>5</v>
      </c>
      <c r="O499" s="72" t="s">
        <v>18</v>
      </c>
      <c r="P499" s="72">
        <v>80.3</v>
      </c>
    </row>
    <row r="500" spans="1:16" x14ac:dyDescent="0.2">
      <c r="A500" s="72" t="s">
        <v>527</v>
      </c>
      <c r="B500" s="72">
        <v>17</v>
      </c>
      <c r="C500" s="72" t="s">
        <v>17</v>
      </c>
      <c r="D500" s="72">
        <v>2</v>
      </c>
      <c r="E500" s="72">
        <v>2.7</v>
      </c>
      <c r="F500" s="72">
        <v>2</v>
      </c>
      <c r="G500" s="72" t="s">
        <v>18</v>
      </c>
      <c r="H500" s="72">
        <v>91.9</v>
      </c>
      <c r="I500" s="72">
        <v>6.7</v>
      </c>
      <c r="J500" s="72" t="s">
        <v>24</v>
      </c>
      <c r="K500" s="72">
        <v>6</v>
      </c>
      <c r="L500" s="72" t="s">
        <v>25</v>
      </c>
      <c r="M500" s="72" t="s">
        <v>21</v>
      </c>
      <c r="N500" s="72">
        <v>8</v>
      </c>
      <c r="O500" s="72" t="s">
        <v>18</v>
      </c>
      <c r="P500" s="72">
        <v>71.7</v>
      </c>
    </row>
    <row r="501" spans="1:16" x14ac:dyDescent="0.2">
      <c r="A501" s="72" t="s">
        <v>528</v>
      </c>
      <c r="B501" s="72">
        <v>20</v>
      </c>
      <c r="C501" s="72" t="s">
        <v>27</v>
      </c>
      <c r="D501" s="72">
        <v>5.2</v>
      </c>
      <c r="E501" s="72">
        <v>3.2</v>
      </c>
      <c r="F501" s="72">
        <v>4.2</v>
      </c>
      <c r="G501" s="72" t="s">
        <v>22</v>
      </c>
      <c r="H501" s="72">
        <v>78.900000000000006</v>
      </c>
      <c r="I501" s="72">
        <v>6.1</v>
      </c>
      <c r="J501" s="72" t="s">
        <v>28</v>
      </c>
      <c r="K501" s="72">
        <v>0</v>
      </c>
      <c r="L501" s="72" t="s">
        <v>34</v>
      </c>
      <c r="M501" s="72" t="s">
        <v>28</v>
      </c>
      <c r="N501" s="72">
        <v>10</v>
      </c>
      <c r="O501" s="72" t="s">
        <v>18</v>
      </c>
      <c r="P501" s="72">
        <v>83.3</v>
      </c>
    </row>
    <row r="502" spans="1:16" x14ac:dyDescent="0.2">
      <c r="A502" s="72" t="s">
        <v>529</v>
      </c>
      <c r="B502" s="72">
        <v>23</v>
      </c>
      <c r="C502" s="72" t="s">
        <v>27</v>
      </c>
      <c r="D502" s="72">
        <v>5.5</v>
      </c>
      <c r="E502" s="72">
        <v>1.1000000000000001</v>
      </c>
      <c r="F502" s="72">
        <v>1.4</v>
      </c>
      <c r="G502" s="72" t="s">
        <v>18</v>
      </c>
      <c r="H502" s="72">
        <v>84.4</v>
      </c>
      <c r="I502" s="72">
        <v>4.9000000000000004</v>
      </c>
      <c r="J502" s="72" t="s">
        <v>19</v>
      </c>
      <c r="K502" s="72">
        <v>0</v>
      </c>
      <c r="L502" s="72" t="s">
        <v>34</v>
      </c>
      <c r="M502" s="72" t="s">
        <v>24</v>
      </c>
      <c r="N502" s="72">
        <v>6</v>
      </c>
      <c r="O502" s="72" t="s">
        <v>18</v>
      </c>
      <c r="P502" s="72">
        <v>84.5</v>
      </c>
    </row>
    <row r="503" spans="1:16" x14ac:dyDescent="0.2">
      <c r="A503" s="72" t="s">
        <v>530</v>
      </c>
      <c r="B503" s="72">
        <v>21</v>
      </c>
      <c r="C503" s="72" t="s">
        <v>17</v>
      </c>
      <c r="D503" s="72">
        <v>3.3</v>
      </c>
      <c r="E503" s="72">
        <v>1.4</v>
      </c>
      <c r="F503" s="72">
        <v>1</v>
      </c>
      <c r="G503" s="72" t="s">
        <v>18</v>
      </c>
      <c r="H503" s="72">
        <v>96.8</v>
      </c>
      <c r="I503" s="72">
        <v>6.2</v>
      </c>
      <c r="J503" s="72" t="s">
        <v>24</v>
      </c>
      <c r="K503" s="72">
        <v>0</v>
      </c>
      <c r="L503" s="72" t="s">
        <v>34</v>
      </c>
      <c r="M503" s="72" t="s">
        <v>28</v>
      </c>
      <c r="N503" s="72">
        <v>5</v>
      </c>
      <c r="O503" s="72" t="s">
        <v>18</v>
      </c>
      <c r="P503" s="72">
        <v>74.900000000000006</v>
      </c>
    </row>
    <row r="504" spans="1:16" x14ac:dyDescent="0.2">
      <c r="A504" s="72" t="s">
        <v>531</v>
      </c>
      <c r="B504" s="72">
        <v>21</v>
      </c>
      <c r="C504" s="72" t="s">
        <v>17</v>
      </c>
      <c r="D504" s="72">
        <v>0.3</v>
      </c>
      <c r="E504" s="72">
        <v>3.2</v>
      </c>
      <c r="F504" s="72">
        <v>2.2000000000000002</v>
      </c>
      <c r="G504" s="72" t="s">
        <v>18</v>
      </c>
      <c r="H504" s="72">
        <v>88.4</v>
      </c>
      <c r="I504" s="72">
        <v>7.1</v>
      </c>
      <c r="J504" s="72" t="s">
        <v>28</v>
      </c>
      <c r="K504" s="72">
        <v>3</v>
      </c>
      <c r="L504" s="72" t="s">
        <v>38</v>
      </c>
      <c r="M504" s="72" t="s">
        <v>21</v>
      </c>
      <c r="N504" s="72">
        <v>4</v>
      </c>
      <c r="O504" s="72" t="s">
        <v>22</v>
      </c>
      <c r="P504" s="72">
        <v>34</v>
      </c>
    </row>
    <row r="505" spans="1:16" x14ac:dyDescent="0.2">
      <c r="A505" s="72" t="s">
        <v>532</v>
      </c>
      <c r="B505" s="72">
        <v>24</v>
      </c>
      <c r="C505" s="72" t="s">
        <v>17</v>
      </c>
      <c r="D505" s="72">
        <v>2.6</v>
      </c>
      <c r="E505" s="72">
        <v>1.4</v>
      </c>
      <c r="F505" s="72">
        <v>2.1</v>
      </c>
      <c r="G505" s="72" t="s">
        <v>22</v>
      </c>
      <c r="H505" s="72">
        <v>84.4</v>
      </c>
      <c r="I505" s="72">
        <v>7.1</v>
      </c>
      <c r="J505" s="72" t="s">
        <v>19</v>
      </c>
      <c r="K505" s="72">
        <v>0</v>
      </c>
      <c r="L505" s="72" t="s">
        <v>25</v>
      </c>
      <c r="M505" s="72" t="s">
        <v>21</v>
      </c>
      <c r="N505" s="72">
        <v>7</v>
      </c>
      <c r="O505" s="72" t="s">
        <v>18</v>
      </c>
      <c r="P505" s="72">
        <v>63</v>
      </c>
    </row>
    <row r="506" spans="1:16" x14ac:dyDescent="0.2">
      <c r="A506" s="72" t="s">
        <v>533</v>
      </c>
      <c r="B506" s="72">
        <v>23</v>
      </c>
      <c r="C506" s="72" t="s">
        <v>17</v>
      </c>
      <c r="D506" s="72">
        <v>5.4</v>
      </c>
      <c r="E506" s="72">
        <v>3.1</v>
      </c>
      <c r="F506" s="72">
        <v>3.1</v>
      </c>
      <c r="G506" s="72" t="s">
        <v>18</v>
      </c>
      <c r="H506" s="72">
        <v>79</v>
      </c>
      <c r="I506" s="72">
        <v>4.2</v>
      </c>
      <c r="J506" s="72" t="s">
        <v>19</v>
      </c>
      <c r="K506" s="72">
        <v>1</v>
      </c>
      <c r="L506" s="72" t="s">
        <v>34</v>
      </c>
      <c r="M506" s="72" t="s">
        <v>24</v>
      </c>
      <c r="N506" s="72">
        <v>4</v>
      </c>
      <c r="O506" s="72" t="s">
        <v>18</v>
      </c>
      <c r="P506" s="72">
        <v>77.900000000000006</v>
      </c>
    </row>
    <row r="507" spans="1:16" x14ac:dyDescent="0.2">
      <c r="A507" s="72" t="s">
        <v>534</v>
      </c>
      <c r="B507" s="72">
        <v>17</v>
      </c>
      <c r="C507" s="72" t="s">
        <v>17</v>
      </c>
      <c r="D507" s="72">
        <v>3.5</v>
      </c>
      <c r="E507" s="72">
        <v>0.9</v>
      </c>
      <c r="F507" s="72">
        <v>0.4</v>
      </c>
      <c r="G507" s="72" t="s">
        <v>18</v>
      </c>
      <c r="H507" s="72">
        <v>78.7</v>
      </c>
      <c r="I507" s="72">
        <v>6.3</v>
      </c>
      <c r="J507" s="72" t="s">
        <v>19</v>
      </c>
      <c r="K507" s="72">
        <v>3</v>
      </c>
      <c r="L507" s="72" t="s">
        <v>38</v>
      </c>
      <c r="M507" s="72" t="s">
        <v>21</v>
      </c>
      <c r="N507" s="72">
        <v>5</v>
      </c>
      <c r="O507" s="72" t="s">
        <v>22</v>
      </c>
      <c r="P507" s="72">
        <v>72.900000000000006</v>
      </c>
    </row>
    <row r="508" spans="1:16" x14ac:dyDescent="0.2">
      <c r="A508" s="72" t="s">
        <v>535</v>
      </c>
      <c r="B508" s="72">
        <v>24</v>
      </c>
      <c r="C508" s="72" t="s">
        <v>17</v>
      </c>
      <c r="D508" s="72">
        <v>2</v>
      </c>
      <c r="E508" s="72">
        <v>3.5</v>
      </c>
      <c r="F508" s="72">
        <v>2.6</v>
      </c>
      <c r="G508" s="72" t="s">
        <v>18</v>
      </c>
      <c r="H508" s="72">
        <v>76.5</v>
      </c>
      <c r="I508" s="72">
        <v>4.8</v>
      </c>
      <c r="J508" s="72" t="s">
        <v>24</v>
      </c>
      <c r="K508" s="72">
        <v>6</v>
      </c>
      <c r="L508" s="72" t="s">
        <v>20</v>
      </c>
      <c r="M508" s="72" t="s">
        <v>24</v>
      </c>
      <c r="N508" s="72">
        <v>5</v>
      </c>
      <c r="O508" s="72" t="s">
        <v>18</v>
      </c>
      <c r="P508" s="72">
        <v>53.2</v>
      </c>
    </row>
    <row r="509" spans="1:16" x14ac:dyDescent="0.2">
      <c r="A509" s="72" t="s">
        <v>536</v>
      </c>
      <c r="B509" s="72">
        <v>19</v>
      </c>
      <c r="C509" s="72" t="s">
        <v>17</v>
      </c>
      <c r="D509" s="72">
        <v>2.7</v>
      </c>
      <c r="E509" s="72">
        <v>1</v>
      </c>
      <c r="F509" s="72">
        <v>2.4</v>
      </c>
      <c r="G509" s="72" t="s">
        <v>18</v>
      </c>
      <c r="H509" s="72">
        <v>79.599999999999994</v>
      </c>
      <c r="I509" s="72">
        <v>7.6</v>
      </c>
      <c r="J509" s="72" t="s">
        <v>19</v>
      </c>
      <c r="K509" s="72">
        <v>1</v>
      </c>
      <c r="L509" s="72" t="s">
        <v>38</v>
      </c>
      <c r="M509" s="72" t="s">
        <v>28</v>
      </c>
      <c r="N509" s="72">
        <v>1</v>
      </c>
      <c r="O509" s="72" t="s">
        <v>18</v>
      </c>
      <c r="P509" s="72">
        <v>57.3</v>
      </c>
    </row>
    <row r="510" spans="1:16" x14ac:dyDescent="0.2">
      <c r="A510" s="72" t="s">
        <v>537</v>
      </c>
      <c r="B510" s="72">
        <v>24</v>
      </c>
      <c r="C510" s="72" t="s">
        <v>27</v>
      </c>
      <c r="D510" s="72">
        <v>4.8</v>
      </c>
      <c r="E510" s="72">
        <v>3.2</v>
      </c>
      <c r="F510" s="72">
        <v>1.6</v>
      </c>
      <c r="G510" s="72" t="s">
        <v>18</v>
      </c>
      <c r="H510" s="72">
        <v>92.6</v>
      </c>
      <c r="I510" s="72">
        <v>7.4</v>
      </c>
      <c r="J510" s="72" t="s">
        <v>19</v>
      </c>
      <c r="K510" s="72">
        <v>4</v>
      </c>
      <c r="L510" s="72" t="s">
        <v>34</v>
      </c>
      <c r="M510" s="72" t="s">
        <v>28</v>
      </c>
      <c r="N510" s="72">
        <v>1</v>
      </c>
      <c r="O510" s="72" t="s">
        <v>22</v>
      </c>
      <c r="P510" s="72">
        <v>76.599999999999994</v>
      </c>
    </row>
    <row r="511" spans="1:16" x14ac:dyDescent="0.2">
      <c r="A511" s="72" t="s">
        <v>538</v>
      </c>
      <c r="B511" s="72">
        <v>18</v>
      </c>
      <c r="C511" s="72" t="s">
        <v>17</v>
      </c>
      <c r="D511" s="72">
        <v>4.3</v>
      </c>
      <c r="E511" s="72">
        <v>3.3</v>
      </c>
      <c r="F511" s="72">
        <v>2.2000000000000002</v>
      </c>
      <c r="G511" s="72" t="s">
        <v>18</v>
      </c>
      <c r="H511" s="72">
        <v>82.8</v>
      </c>
      <c r="I511" s="72">
        <v>5.4</v>
      </c>
      <c r="J511" s="72" t="s">
        <v>28</v>
      </c>
      <c r="K511" s="72">
        <v>6</v>
      </c>
      <c r="L511" s="72" t="s">
        <v>25</v>
      </c>
      <c r="M511" s="72" t="s">
        <v>21</v>
      </c>
      <c r="N511" s="72">
        <v>3</v>
      </c>
      <c r="O511" s="72" t="s">
        <v>18</v>
      </c>
      <c r="P511" s="72">
        <v>64.599999999999994</v>
      </c>
    </row>
    <row r="512" spans="1:16" x14ac:dyDescent="0.2">
      <c r="A512" s="72" t="s">
        <v>539</v>
      </c>
      <c r="B512" s="72">
        <v>17</v>
      </c>
      <c r="C512" s="72" t="s">
        <v>27</v>
      </c>
      <c r="D512" s="72">
        <v>3.1</v>
      </c>
      <c r="E512" s="72">
        <v>1.7</v>
      </c>
      <c r="F512" s="72">
        <v>2.9</v>
      </c>
      <c r="G512" s="72" t="s">
        <v>22</v>
      </c>
      <c r="H512" s="72">
        <v>71.5</v>
      </c>
      <c r="I512" s="72">
        <v>5.6</v>
      </c>
      <c r="J512" s="72" t="s">
        <v>24</v>
      </c>
      <c r="K512" s="72">
        <v>0</v>
      </c>
      <c r="L512" s="72" t="s">
        <v>34</v>
      </c>
      <c r="M512" s="72" t="s">
        <v>21</v>
      </c>
      <c r="N512" s="72">
        <v>3</v>
      </c>
      <c r="O512" s="72" t="s">
        <v>22</v>
      </c>
      <c r="P512" s="72">
        <v>51.1</v>
      </c>
    </row>
    <row r="513" spans="1:16" x14ac:dyDescent="0.2">
      <c r="A513" s="72" t="s">
        <v>540</v>
      </c>
      <c r="B513" s="72">
        <v>18</v>
      </c>
      <c r="C513" s="72" t="s">
        <v>47</v>
      </c>
      <c r="D513" s="72">
        <v>2.9</v>
      </c>
      <c r="E513" s="72">
        <v>3.2</v>
      </c>
      <c r="F513" s="72">
        <v>2.8</v>
      </c>
      <c r="G513" s="72" t="s">
        <v>18</v>
      </c>
      <c r="H513" s="72">
        <v>100</v>
      </c>
      <c r="I513" s="72">
        <v>5.9</v>
      </c>
      <c r="J513" s="72" t="s">
        <v>19</v>
      </c>
      <c r="K513" s="72">
        <v>5</v>
      </c>
      <c r="L513" s="72" t="s">
        <v>25</v>
      </c>
      <c r="M513" s="72" t="s">
        <v>21</v>
      </c>
      <c r="N513" s="72">
        <v>2</v>
      </c>
      <c r="O513" s="72" t="s">
        <v>18</v>
      </c>
      <c r="P513" s="72">
        <v>63</v>
      </c>
    </row>
    <row r="514" spans="1:16" x14ac:dyDescent="0.2">
      <c r="A514" s="72" t="s">
        <v>541</v>
      </c>
      <c r="B514" s="72">
        <v>23</v>
      </c>
      <c r="C514" s="72" t="s">
        <v>17</v>
      </c>
      <c r="D514" s="72">
        <v>2.9</v>
      </c>
      <c r="E514" s="72">
        <v>2.8</v>
      </c>
      <c r="F514" s="72">
        <v>0.5</v>
      </c>
      <c r="G514" s="72" t="s">
        <v>18</v>
      </c>
      <c r="H514" s="72">
        <v>88.2</v>
      </c>
      <c r="I514" s="72">
        <v>3.8</v>
      </c>
      <c r="J514" s="72" t="s">
        <v>24</v>
      </c>
      <c r="K514" s="72">
        <v>5</v>
      </c>
      <c r="L514" s="72" t="s">
        <v>38</v>
      </c>
      <c r="M514" s="72" t="s">
        <v>28</v>
      </c>
      <c r="N514" s="72">
        <v>2</v>
      </c>
      <c r="O514" s="72" t="s">
        <v>22</v>
      </c>
      <c r="P514" s="72">
        <v>61.6</v>
      </c>
    </row>
    <row r="515" spans="1:16" x14ac:dyDescent="0.2">
      <c r="A515" s="72" t="s">
        <v>542</v>
      </c>
      <c r="B515" s="72">
        <v>22</v>
      </c>
      <c r="C515" s="72" t="s">
        <v>27</v>
      </c>
      <c r="D515" s="72">
        <v>2.1</v>
      </c>
      <c r="E515" s="72">
        <v>1.9</v>
      </c>
      <c r="F515" s="72">
        <v>2.7</v>
      </c>
      <c r="G515" s="72" t="s">
        <v>22</v>
      </c>
      <c r="H515" s="72">
        <v>70.900000000000006</v>
      </c>
      <c r="I515" s="72">
        <v>6.9</v>
      </c>
      <c r="J515" s="72" t="s">
        <v>24</v>
      </c>
      <c r="K515" s="72">
        <v>3</v>
      </c>
      <c r="L515" s="72" t="s">
        <v>25</v>
      </c>
      <c r="M515" s="72" t="s">
        <v>24</v>
      </c>
      <c r="N515" s="72">
        <v>6</v>
      </c>
      <c r="O515" s="72" t="s">
        <v>18</v>
      </c>
      <c r="P515" s="72">
        <v>62.5</v>
      </c>
    </row>
    <row r="516" spans="1:16" x14ac:dyDescent="0.2">
      <c r="A516" s="72" t="s">
        <v>543</v>
      </c>
      <c r="B516" s="72">
        <v>18</v>
      </c>
      <c r="C516" s="72" t="s">
        <v>17</v>
      </c>
      <c r="D516" s="72">
        <v>5.9</v>
      </c>
      <c r="E516" s="72">
        <v>1.3</v>
      </c>
      <c r="F516" s="72">
        <v>1.7</v>
      </c>
      <c r="G516" s="72" t="s">
        <v>18</v>
      </c>
      <c r="H516" s="72">
        <v>80.599999999999994</v>
      </c>
      <c r="I516" s="72">
        <v>6.2</v>
      </c>
      <c r="J516" s="72" t="s">
        <v>19</v>
      </c>
      <c r="K516" s="72">
        <v>5</v>
      </c>
      <c r="L516" s="72" t="s">
        <v>25</v>
      </c>
      <c r="M516" s="72" t="s">
        <v>24</v>
      </c>
      <c r="N516" s="72">
        <v>1</v>
      </c>
      <c r="O516" s="72" t="s">
        <v>22</v>
      </c>
      <c r="P516" s="72">
        <v>87.1</v>
      </c>
    </row>
    <row r="517" spans="1:16" x14ac:dyDescent="0.2">
      <c r="A517" s="72" t="s">
        <v>544</v>
      </c>
      <c r="B517" s="72">
        <v>19</v>
      </c>
      <c r="C517" s="72" t="s">
        <v>17</v>
      </c>
      <c r="D517" s="72">
        <v>3</v>
      </c>
      <c r="E517" s="72">
        <v>0.1</v>
      </c>
      <c r="F517" s="72">
        <v>1.9</v>
      </c>
      <c r="G517" s="72" t="s">
        <v>18</v>
      </c>
      <c r="H517" s="72">
        <v>86.1</v>
      </c>
      <c r="I517" s="72">
        <v>7.7</v>
      </c>
      <c r="J517" s="72" t="s">
        <v>24</v>
      </c>
      <c r="K517" s="72">
        <v>6</v>
      </c>
      <c r="L517" s="72" t="s">
        <v>25</v>
      </c>
      <c r="M517" s="72" t="s">
        <v>28</v>
      </c>
      <c r="N517" s="72">
        <v>6</v>
      </c>
      <c r="O517" s="72" t="s">
        <v>22</v>
      </c>
      <c r="P517" s="72">
        <v>82.5</v>
      </c>
    </row>
    <row r="518" spans="1:16" x14ac:dyDescent="0.2">
      <c r="A518" s="72" t="s">
        <v>545</v>
      </c>
      <c r="B518" s="72">
        <v>24</v>
      </c>
      <c r="C518" s="72" t="s">
        <v>27</v>
      </c>
      <c r="D518" s="72">
        <v>5.3</v>
      </c>
      <c r="E518" s="72">
        <v>2.9</v>
      </c>
      <c r="F518" s="72">
        <v>1.9</v>
      </c>
      <c r="G518" s="72" t="s">
        <v>18</v>
      </c>
      <c r="H518" s="72">
        <v>100</v>
      </c>
      <c r="I518" s="72">
        <v>5.2</v>
      </c>
      <c r="J518" s="72" t="s">
        <v>24</v>
      </c>
      <c r="K518" s="72">
        <v>3</v>
      </c>
      <c r="L518" s="72" t="s">
        <v>34</v>
      </c>
      <c r="M518" s="72" t="s">
        <v>28</v>
      </c>
      <c r="N518" s="72">
        <v>5</v>
      </c>
      <c r="O518" s="72" t="s">
        <v>22</v>
      </c>
      <c r="P518" s="72">
        <v>80.900000000000006</v>
      </c>
    </row>
    <row r="519" spans="1:16" x14ac:dyDescent="0.2">
      <c r="A519" s="72" t="s">
        <v>546</v>
      </c>
      <c r="B519" s="72">
        <v>22</v>
      </c>
      <c r="C519" s="72" t="s">
        <v>17</v>
      </c>
      <c r="D519" s="72">
        <v>5.8</v>
      </c>
      <c r="E519" s="72">
        <v>0.6</v>
      </c>
      <c r="F519" s="72">
        <v>1.6</v>
      </c>
      <c r="G519" s="72" t="s">
        <v>18</v>
      </c>
      <c r="H519" s="72">
        <v>73.900000000000006</v>
      </c>
      <c r="I519" s="72">
        <v>5.8</v>
      </c>
      <c r="J519" s="72" t="s">
        <v>19</v>
      </c>
      <c r="K519" s="72">
        <v>6</v>
      </c>
      <c r="L519" s="72" t="s">
        <v>34</v>
      </c>
      <c r="M519" s="72" t="s">
        <v>24</v>
      </c>
      <c r="N519" s="72">
        <v>6</v>
      </c>
      <c r="O519" s="72" t="s">
        <v>18</v>
      </c>
      <c r="P519" s="72">
        <v>100</v>
      </c>
    </row>
    <row r="520" spans="1:16" x14ac:dyDescent="0.2">
      <c r="A520" s="72" t="s">
        <v>547</v>
      </c>
      <c r="B520" s="72">
        <v>24</v>
      </c>
      <c r="C520" s="72" t="s">
        <v>17</v>
      </c>
      <c r="D520" s="72">
        <v>5</v>
      </c>
      <c r="E520" s="72">
        <v>2.6</v>
      </c>
      <c r="F520" s="72">
        <v>3.1</v>
      </c>
      <c r="G520" s="72" t="s">
        <v>18</v>
      </c>
      <c r="H520" s="72">
        <v>94.8</v>
      </c>
      <c r="I520" s="72">
        <v>4.7</v>
      </c>
      <c r="J520" s="72" t="s">
        <v>28</v>
      </c>
      <c r="K520" s="72">
        <v>0</v>
      </c>
      <c r="L520" s="72" t="s">
        <v>34</v>
      </c>
      <c r="M520" s="72" t="s">
        <v>24</v>
      </c>
      <c r="N520" s="72">
        <v>5</v>
      </c>
      <c r="O520" s="72" t="s">
        <v>18</v>
      </c>
      <c r="P520" s="72">
        <v>79.599999999999994</v>
      </c>
    </row>
    <row r="521" spans="1:16" x14ac:dyDescent="0.2">
      <c r="A521" s="72" t="s">
        <v>548</v>
      </c>
      <c r="B521" s="72">
        <v>18</v>
      </c>
      <c r="C521" s="72" t="s">
        <v>27</v>
      </c>
      <c r="D521" s="72">
        <v>2.9</v>
      </c>
      <c r="E521" s="72">
        <v>2.2000000000000002</v>
      </c>
      <c r="F521" s="72">
        <v>1.7</v>
      </c>
      <c r="G521" s="72" t="s">
        <v>22</v>
      </c>
      <c r="H521" s="72">
        <v>99</v>
      </c>
      <c r="I521" s="72">
        <v>5.3</v>
      </c>
      <c r="J521" s="72" t="s">
        <v>24</v>
      </c>
      <c r="K521" s="72">
        <v>2</v>
      </c>
      <c r="L521" s="72" t="s">
        <v>34</v>
      </c>
      <c r="M521" s="72" t="s">
        <v>21</v>
      </c>
      <c r="N521" s="72">
        <v>7</v>
      </c>
      <c r="O521" s="72" t="s">
        <v>18</v>
      </c>
      <c r="P521" s="72">
        <v>71.2</v>
      </c>
    </row>
    <row r="522" spans="1:16" x14ac:dyDescent="0.2">
      <c r="A522" s="72" t="s">
        <v>549</v>
      </c>
      <c r="B522" s="72">
        <v>24</v>
      </c>
      <c r="C522" s="72" t="s">
        <v>17</v>
      </c>
      <c r="D522" s="72">
        <v>4.0999999999999996</v>
      </c>
      <c r="E522" s="72">
        <v>3.3</v>
      </c>
      <c r="F522" s="72">
        <v>0.6</v>
      </c>
      <c r="G522" s="72" t="s">
        <v>22</v>
      </c>
      <c r="H522" s="72">
        <v>78.7</v>
      </c>
      <c r="I522" s="72">
        <v>5.0999999999999996</v>
      </c>
      <c r="J522" s="72" t="s">
        <v>24</v>
      </c>
      <c r="K522" s="72">
        <v>2</v>
      </c>
      <c r="L522" s="72" t="s">
        <v>34</v>
      </c>
      <c r="M522" s="72" t="s">
        <v>24</v>
      </c>
      <c r="N522" s="72">
        <v>1</v>
      </c>
      <c r="O522" s="72" t="s">
        <v>18</v>
      </c>
      <c r="P522" s="72">
        <v>62.7</v>
      </c>
    </row>
    <row r="523" spans="1:16" x14ac:dyDescent="0.2">
      <c r="A523" s="72" t="s">
        <v>550</v>
      </c>
      <c r="B523" s="72">
        <v>23</v>
      </c>
      <c r="C523" s="72" t="s">
        <v>27</v>
      </c>
      <c r="D523" s="72">
        <v>3.5</v>
      </c>
      <c r="E523" s="72">
        <v>2.1</v>
      </c>
      <c r="F523" s="72">
        <v>1.4</v>
      </c>
      <c r="G523" s="72" t="s">
        <v>18</v>
      </c>
      <c r="H523" s="72">
        <v>82.2</v>
      </c>
      <c r="I523" s="72">
        <v>7.7</v>
      </c>
      <c r="J523" s="72" t="s">
        <v>19</v>
      </c>
      <c r="K523" s="72">
        <v>1</v>
      </c>
      <c r="L523" s="72" t="s">
        <v>25</v>
      </c>
      <c r="M523" s="72" t="s">
        <v>24</v>
      </c>
      <c r="N523" s="72">
        <v>3</v>
      </c>
      <c r="O523" s="72" t="s">
        <v>18</v>
      </c>
      <c r="P523" s="72">
        <v>64.2</v>
      </c>
    </row>
    <row r="524" spans="1:16" x14ac:dyDescent="0.2">
      <c r="A524" s="72" t="s">
        <v>551</v>
      </c>
      <c r="B524" s="72">
        <v>22</v>
      </c>
      <c r="C524" s="72" t="s">
        <v>17</v>
      </c>
      <c r="D524" s="72">
        <v>2.1</v>
      </c>
      <c r="E524" s="72">
        <v>2.1</v>
      </c>
      <c r="F524" s="72">
        <v>2</v>
      </c>
      <c r="G524" s="72" t="s">
        <v>18</v>
      </c>
      <c r="H524" s="72">
        <v>74.599999999999994</v>
      </c>
      <c r="I524" s="72">
        <v>5.7</v>
      </c>
      <c r="J524" s="72" t="s">
        <v>19</v>
      </c>
      <c r="K524" s="72">
        <v>0</v>
      </c>
      <c r="L524" s="72" t="s">
        <v>25</v>
      </c>
      <c r="M524" s="72" t="s">
        <v>24</v>
      </c>
      <c r="N524" s="72">
        <v>6</v>
      </c>
      <c r="O524" s="72" t="s">
        <v>22</v>
      </c>
      <c r="P524" s="72">
        <v>44.1</v>
      </c>
    </row>
    <row r="525" spans="1:16" x14ac:dyDescent="0.2">
      <c r="A525" s="72" t="s">
        <v>552</v>
      </c>
      <c r="B525" s="72">
        <v>23</v>
      </c>
      <c r="C525" s="72" t="s">
        <v>47</v>
      </c>
      <c r="D525" s="72">
        <v>4</v>
      </c>
      <c r="E525" s="72">
        <v>3.4</v>
      </c>
      <c r="F525" s="72">
        <v>3.2</v>
      </c>
      <c r="G525" s="72" t="s">
        <v>18</v>
      </c>
      <c r="H525" s="72">
        <v>83</v>
      </c>
      <c r="I525" s="72">
        <v>6.6</v>
      </c>
      <c r="J525" s="72" t="s">
        <v>24</v>
      </c>
      <c r="K525" s="72">
        <v>5</v>
      </c>
      <c r="L525" s="72" t="s">
        <v>25</v>
      </c>
      <c r="M525" s="72" t="s">
        <v>21</v>
      </c>
      <c r="N525" s="72">
        <v>1</v>
      </c>
      <c r="O525" s="72" t="s">
        <v>18</v>
      </c>
      <c r="P525" s="72">
        <v>61.7</v>
      </c>
    </row>
    <row r="526" spans="1:16" x14ac:dyDescent="0.2">
      <c r="A526" s="72" t="s">
        <v>553</v>
      </c>
      <c r="B526" s="72">
        <v>18</v>
      </c>
      <c r="C526" s="72" t="s">
        <v>17</v>
      </c>
      <c r="D526" s="72">
        <v>1.7</v>
      </c>
      <c r="E526" s="72">
        <v>2.9</v>
      </c>
      <c r="F526" s="72">
        <v>2.5</v>
      </c>
      <c r="G526" s="72" t="s">
        <v>18</v>
      </c>
      <c r="H526" s="72">
        <v>84.6</v>
      </c>
      <c r="I526" s="72">
        <v>6</v>
      </c>
      <c r="J526" s="72" t="s">
        <v>24</v>
      </c>
      <c r="K526" s="72">
        <v>0</v>
      </c>
      <c r="L526" s="72" t="s">
        <v>34</v>
      </c>
      <c r="M526" s="72" t="s">
        <v>21</v>
      </c>
      <c r="N526" s="72">
        <v>7</v>
      </c>
      <c r="O526" s="72" t="s">
        <v>22</v>
      </c>
      <c r="P526" s="72">
        <v>39.9</v>
      </c>
    </row>
    <row r="527" spans="1:16" x14ac:dyDescent="0.2">
      <c r="A527" s="72" t="s">
        <v>554</v>
      </c>
      <c r="B527" s="72">
        <v>23</v>
      </c>
      <c r="C527" s="72" t="s">
        <v>27</v>
      </c>
      <c r="D527" s="72">
        <v>5.3</v>
      </c>
      <c r="E527" s="72">
        <v>2.9</v>
      </c>
      <c r="F527" s="72">
        <v>0.9</v>
      </c>
      <c r="G527" s="72" t="s">
        <v>18</v>
      </c>
      <c r="H527" s="72">
        <v>91.6</v>
      </c>
      <c r="I527" s="72">
        <v>5</v>
      </c>
      <c r="J527" s="72" t="s">
        <v>24</v>
      </c>
      <c r="K527" s="72">
        <v>4</v>
      </c>
      <c r="L527" s="72" t="s">
        <v>25</v>
      </c>
      <c r="M527" s="72" t="s">
        <v>28</v>
      </c>
      <c r="N527" s="72">
        <v>4</v>
      </c>
      <c r="O527" s="72" t="s">
        <v>18</v>
      </c>
      <c r="P527" s="72">
        <v>84.1</v>
      </c>
    </row>
    <row r="528" spans="1:16" x14ac:dyDescent="0.2">
      <c r="A528" s="72" t="s">
        <v>555</v>
      </c>
      <c r="B528" s="72">
        <v>19</v>
      </c>
      <c r="C528" s="72" t="s">
        <v>17</v>
      </c>
      <c r="D528" s="72">
        <v>2.8</v>
      </c>
      <c r="E528" s="72">
        <v>3.1</v>
      </c>
      <c r="F528" s="72">
        <v>4.5</v>
      </c>
      <c r="G528" s="72" t="s">
        <v>18</v>
      </c>
      <c r="H528" s="72">
        <v>95.9</v>
      </c>
      <c r="I528" s="72">
        <v>6.3</v>
      </c>
      <c r="J528" s="72" t="s">
        <v>19</v>
      </c>
      <c r="K528" s="72">
        <v>2</v>
      </c>
      <c r="L528" s="72" t="s">
        <v>38</v>
      </c>
      <c r="M528" s="72" t="s">
        <v>24</v>
      </c>
      <c r="N528" s="72">
        <v>3</v>
      </c>
      <c r="O528" s="72" t="s">
        <v>18</v>
      </c>
      <c r="P528" s="72">
        <v>40.700000000000003</v>
      </c>
    </row>
    <row r="529" spans="1:16" x14ac:dyDescent="0.2">
      <c r="A529" s="72" t="s">
        <v>556</v>
      </c>
      <c r="B529" s="72">
        <v>18</v>
      </c>
      <c r="C529" s="72" t="s">
        <v>17</v>
      </c>
      <c r="D529" s="72">
        <v>3.8</v>
      </c>
      <c r="E529" s="72">
        <v>0.7</v>
      </c>
      <c r="F529" s="72">
        <v>2.1</v>
      </c>
      <c r="G529" s="72" t="s">
        <v>18</v>
      </c>
      <c r="H529" s="72">
        <v>77.5</v>
      </c>
      <c r="I529" s="72">
        <v>7.2</v>
      </c>
      <c r="J529" s="72" t="s">
        <v>24</v>
      </c>
      <c r="K529" s="72">
        <v>5</v>
      </c>
      <c r="L529" s="72" t="s">
        <v>34</v>
      </c>
      <c r="M529" s="72" t="s">
        <v>24</v>
      </c>
      <c r="N529" s="72">
        <v>10</v>
      </c>
      <c r="O529" s="72" t="s">
        <v>18</v>
      </c>
      <c r="P529" s="72">
        <v>81.8</v>
      </c>
    </row>
    <row r="530" spans="1:16" x14ac:dyDescent="0.2">
      <c r="A530" s="72" t="s">
        <v>557</v>
      </c>
      <c r="B530" s="72">
        <v>18</v>
      </c>
      <c r="C530" s="72" t="s">
        <v>27</v>
      </c>
      <c r="D530" s="72">
        <v>3.9</v>
      </c>
      <c r="E530" s="72">
        <v>3.4</v>
      </c>
      <c r="F530" s="72">
        <v>3.2</v>
      </c>
      <c r="G530" s="72" t="s">
        <v>18</v>
      </c>
      <c r="H530" s="72">
        <v>65.3</v>
      </c>
      <c r="I530" s="72">
        <v>5.0999999999999996</v>
      </c>
      <c r="J530" s="72" t="s">
        <v>19</v>
      </c>
      <c r="K530" s="72">
        <v>6</v>
      </c>
      <c r="L530" s="72" t="s">
        <v>25</v>
      </c>
      <c r="M530" s="72" t="s">
        <v>21</v>
      </c>
      <c r="N530" s="72">
        <v>9</v>
      </c>
      <c r="O530" s="72" t="s">
        <v>22</v>
      </c>
      <c r="P530" s="72">
        <v>77</v>
      </c>
    </row>
    <row r="531" spans="1:16" x14ac:dyDescent="0.2">
      <c r="A531" s="72" t="s">
        <v>558</v>
      </c>
      <c r="B531" s="72">
        <v>18</v>
      </c>
      <c r="C531" s="72" t="s">
        <v>17</v>
      </c>
      <c r="D531" s="72">
        <v>3.1</v>
      </c>
      <c r="E531" s="72">
        <v>3.2</v>
      </c>
      <c r="F531" s="72">
        <v>1.6</v>
      </c>
      <c r="G531" s="72" t="s">
        <v>18</v>
      </c>
      <c r="H531" s="72">
        <v>84.8</v>
      </c>
      <c r="I531" s="72">
        <v>7.5</v>
      </c>
      <c r="J531" s="72" t="s">
        <v>19</v>
      </c>
      <c r="K531" s="72">
        <v>6</v>
      </c>
      <c r="L531" s="72" t="s">
        <v>20</v>
      </c>
      <c r="M531" s="72" t="s">
        <v>24</v>
      </c>
      <c r="N531" s="72">
        <v>1</v>
      </c>
      <c r="O531" s="72" t="s">
        <v>18</v>
      </c>
      <c r="P531" s="72">
        <v>65.7</v>
      </c>
    </row>
    <row r="532" spans="1:16" x14ac:dyDescent="0.2">
      <c r="A532" s="72" t="s">
        <v>559</v>
      </c>
      <c r="B532" s="72">
        <v>17</v>
      </c>
      <c r="C532" s="72" t="s">
        <v>27</v>
      </c>
      <c r="D532" s="72">
        <v>4.4000000000000004</v>
      </c>
      <c r="E532" s="72">
        <v>1.3</v>
      </c>
      <c r="F532" s="72">
        <v>2.4</v>
      </c>
      <c r="G532" s="72" t="s">
        <v>18</v>
      </c>
      <c r="H532" s="72">
        <v>87.9</v>
      </c>
      <c r="I532" s="72">
        <v>5.5</v>
      </c>
      <c r="J532" s="72" t="s">
        <v>24</v>
      </c>
      <c r="K532" s="72">
        <v>2</v>
      </c>
      <c r="L532" s="72" t="s">
        <v>20</v>
      </c>
      <c r="M532" s="72" t="s">
        <v>24</v>
      </c>
      <c r="N532" s="72">
        <v>8</v>
      </c>
      <c r="O532" s="72" t="s">
        <v>22</v>
      </c>
      <c r="P532" s="72">
        <v>80.900000000000006</v>
      </c>
    </row>
    <row r="533" spans="1:16" x14ac:dyDescent="0.2">
      <c r="A533" s="72" t="s">
        <v>560</v>
      </c>
      <c r="B533" s="72">
        <v>24</v>
      </c>
      <c r="C533" s="72" t="s">
        <v>17</v>
      </c>
      <c r="D533" s="72">
        <v>2.8</v>
      </c>
      <c r="E533" s="72">
        <v>2.2000000000000002</v>
      </c>
      <c r="F533" s="72">
        <v>2.7</v>
      </c>
      <c r="G533" s="72" t="s">
        <v>18</v>
      </c>
      <c r="H533" s="72">
        <v>87.5</v>
      </c>
      <c r="I533" s="72">
        <v>5.9</v>
      </c>
      <c r="J533" s="72" t="s">
        <v>24</v>
      </c>
      <c r="K533" s="72">
        <v>0</v>
      </c>
      <c r="L533" s="72" t="s">
        <v>38</v>
      </c>
      <c r="M533" s="72" t="s">
        <v>24</v>
      </c>
      <c r="N533" s="72">
        <v>1</v>
      </c>
      <c r="O533" s="72" t="s">
        <v>22</v>
      </c>
      <c r="P533" s="72">
        <v>47.4</v>
      </c>
    </row>
    <row r="534" spans="1:16" x14ac:dyDescent="0.2">
      <c r="A534" s="72" t="s">
        <v>561</v>
      </c>
      <c r="B534" s="72">
        <v>17</v>
      </c>
      <c r="C534" s="72" t="s">
        <v>27</v>
      </c>
      <c r="D534" s="72">
        <v>4.8</v>
      </c>
      <c r="E534" s="72">
        <v>2.5</v>
      </c>
      <c r="F534" s="72">
        <v>3.1</v>
      </c>
      <c r="G534" s="72" t="s">
        <v>22</v>
      </c>
      <c r="H534" s="72">
        <v>81.7</v>
      </c>
      <c r="I534" s="72">
        <v>7.1</v>
      </c>
      <c r="J534" s="72" t="s">
        <v>19</v>
      </c>
      <c r="K534" s="72">
        <v>5</v>
      </c>
      <c r="L534" s="72" t="s">
        <v>25</v>
      </c>
      <c r="M534" s="72" t="s">
        <v>24</v>
      </c>
      <c r="N534" s="72">
        <v>5</v>
      </c>
      <c r="O534" s="72" t="s">
        <v>22</v>
      </c>
      <c r="P534" s="72">
        <v>83</v>
      </c>
    </row>
    <row r="535" spans="1:16" x14ac:dyDescent="0.2">
      <c r="A535" s="72" t="s">
        <v>562</v>
      </c>
      <c r="B535" s="72">
        <v>17</v>
      </c>
      <c r="C535" s="72" t="s">
        <v>27</v>
      </c>
      <c r="D535" s="72">
        <v>1.5</v>
      </c>
      <c r="E535" s="72">
        <v>2.2999999999999998</v>
      </c>
      <c r="F535" s="72">
        <v>3</v>
      </c>
      <c r="G535" s="72" t="s">
        <v>18</v>
      </c>
      <c r="H535" s="72">
        <v>86.2</v>
      </c>
      <c r="I535" s="72">
        <v>5.7</v>
      </c>
      <c r="J535" s="72" t="s">
        <v>19</v>
      </c>
      <c r="K535" s="72">
        <v>1</v>
      </c>
      <c r="L535" s="72" t="s">
        <v>25</v>
      </c>
      <c r="M535" s="72" t="s">
        <v>24</v>
      </c>
      <c r="N535" s="72">
        <v>10</v>
      </c>
      <c r="O535" s="72" t="s">
        <v>18</v>
      </c>
      <c r="P535" s="72">
        <v>54.2</v>
      </c>
    </row>
    <row r="536" spans="1:16" x14ac:dyDescent="0.2">
      <c r="A536" s="72" t="s">
        <v>563</v>
      </c>
      <c r="B536" s="72">
        <v>19</v>
      </c>
      <c r="C536" s="72" t="s">
        <v>27</v>
      </c>
      <c r="D536" s="72">
        <v>3.7</v>
      </c>
      <c r="E536" s="72">
        <v>2.9</v>
      </c>
      <c r="F536" s="72">
        <v>2.8</v>
      </c>
      <c r="G536" s="72" t="s">
        <v>18</v>
      </c>
      <c r="H536" s="72">
        <v>100</v>
      </c>
      <c r="I536" s="72">
        <v>6.5</v>
      </c>
      <c r="J536" s="72" t="s">
        <v>24</v>
      </c>
      <c r="K536" s="72">
        <v>6</v>
      </c>
      <c r="L536" s="72" t="s">
        <v>34</v>
      </c>
      <c r="M536" s="72" t="s">
        <v>21</v>
      </c>
      <c r="N536" s="72">
        <v>8</v>
      </c>
      <c r="O536" s="72" t="s">
        <v>18</v>
      </c>
      <c r="P536" s="72">
        <v>82.5</v>
      </c>
    </row>
    <row r="537" spans="1:16" x14ac:dyDescent="0.2">
      <c r="A537" s="72" t="s">
        <v>564</v>
      </c>
      <c r="B537" s="72">
        <v>22</v>
      </c>
      <c r="C537" s="72" t="s">
        <v>17</v>
      </c>
      <c r="D537" s="72">
        <v>6.4</v>
      </c>
      <c r="E537" s="72">
        <v>4.2</v>
      </c>
      <c r="F537" s="72">
        <v>1.5</v>
      </c>
      <c r="G537" s="72" t="s">
        <v>22</v>
      </c>
      <c r="H537" s="72">
        <v>88.8</v>
      </c>
      <c r="I537" s="72">
        <v>6.1</v>
      </c>
      <c r="J537" s="72" t="s">
        <v>19</v>
      </c>
      <c r="K537" s="72">
        <v>0</v>
      </c>
      <c r="L537" s="72" t="s">
        <v>25</v>
      </c>
      <c r="M537" s="72" t="s">
        <v>24</v>
      </c>
      <c r="N537" s="72">
        <v>6</v>
      </c>
      <c r="O537" s="72" t="s">
        <v>18</v>
      </c>
      <c r="P537" s="72">
        <v>85</v>
      </c>
    </row>
    <row r="538" spans="1:16" x14ac:dyDescent="0.2">
      <c r="A538" s="72" t="s">
        <v>565</v>
      </c>
      <c r="B538" s="72">
        <v>24</v>
      </c>
      <c r="C538" s="72" t="s">
        <v>27</v>
      </c>
      <c r="D538" s="72">
        <v>2</v>
      </c>
      <c r="E538" s="72">
        <v>3.8</v>
      </c>
      <c r="F538" s="72">
        <v>1.2</v>
      </c>
      <c r="G538" s="72" t="s">
        <v>18</v>
      </c>
      <c r="H538" s="72">
        <v>81.3</v>
      </c>
      <c r="I538" s="72">
        <v>6.7</v>
      </c>
      <c r="J538" s="72" t="s">
        <v>24</v>
      </c>
      <c r="K538" s="72">
        <v>1</v>
      </c>
      <c r="L538" s="72" t="s">
        <v>34</v>
      </c>
      <c r="M538" s="72" t="s">
        <v>24</v>
      </c>
      <c r="N538" s="72">
        <v>7</v>
      </c>
      <c r="O538" s="72" t="s">
        <v>22</v>
      </c>
      <c r="P538" s="72">
        <v>40.4</v>
      </c>
    </row>
    <row r="539" spans="1:16" x14ac:dyDescent="0.2">
      <c r="A539" s="72" t="s">
        <v>566</v>
      </c>
      <c r="B539" s="72">
        <v>23</v>
      </c>
      <c r="C539" s="72" t="s">
        <v>17</v>
      </c>
      <c r="D539" s="72">
        <v>2.5</v>
      </c>
      <c r="E539" s="72">
        <v>0.9</v>
      </c>
      <c r="F539" s="72">
        <v>2.2000000000000002</v>
      </c>
      <c r="G539" s="72" t="s">
        <v>22</v>
      </c>
      <c r="H539" s="72">
        <v>80</v>
      </c>
      <c r="I539" s="72">
        <v>3.6</v>
      </c>
      <c r="J539" s="72" t="s">
        <v>24</v>
      </c>
      <c r="K539" s="72">
        <v>5</v>
      </c>
      <c r="L539" s="72" t="s">
        <v>34</v>
      </c>
      <c r="M539" s="72" t="s">
        <v>21</v>
      </c>
      <c r="N539" s="72">
        <v>8</v>
      </c>
      <c r="O539" s="72" t="s">
        <v>18</v>
      </c>
      <c r="P539" s="72">
        <v>58.9</v>
      </c>
    </row>
    <row r="540" spans="1:16" x14ac:dyDescent="0.2">
      <c r="A540" s="72" t="s">
        <v>567</v>
      </c>
      <c r="B540" s="72">
        <v>21</v>
      </c>
      <c r="C540" s="72" t="s">
        <v>27</v>
      </c>
      <c r="D540" s="72">
        <v>4.3</v>
      </c>
      <c r="E540" s="72">
        <v>3.2</v>
      </c>
      <c r="F540" s="72">
        <v>2.8</v>
      </c>
      <c r="G540" s="72" t="s">
        <v>18</v>
      </c>
      <c r="H540" s="72">
        <v>83.3</v>
      </c>
      <c r="I540" s="72">
        <v>4.3</v>
      </c>
      <c r="J540" s="72" t="s">
        <v>28</v>
      </c>
      <c r="K540" s="72">
        <v>2</v>
      </c>
      <c r="L540" s="72" t="s">
        <v>25</v>
      </c>
      <c r="M540" s="72" t="s">
        <v>28</v>
      </c>
      <c r="N540" s="72">
        <v>6</v>
      </c>
      <c r="O540" s="72" t="s">
        <v>18</v>
      </c>
      <c r="P540" s="72">
        <v>67.5</v>
      </c>
    </row>
    <row r="541" spans="1:16" x14ac:dyDescent="0.2">
      <c r="A541" s="72" t="s">
        <v>568</v>
      </c>
      <c r="B541" s="72">
        <v>18</v>
      </c>
      <c r="C541" s="72" t="s">
        <v>27</v>
      </c>
      <c r="D541" s="72">
        <v>3.8</v>
      </c>
      <c r="E541" s="72">
        <v>4.0999999999999996</v>
      </c>
      <c r="F541" s="72">
        <v>1.6</v>
      </c>
      <c r="G541" s="72" t="s">
        <v>18</v>
      </c>
      <c r="H541" s="72">
        <v>100</v>
      </c>
      <c r="I541" s="72">
        <v>7.2</v>
      </c>
      <c r="J541" s="72" t="s">
        <v>24</v>
      </c>
      <c r="K541" s="72">
        <v>4</v>
      </c>
      <c r="L541" s="72" t="s">
        <v>38</v>
      </c>
      <c r="M541" s="72" t="s">
        <v>24</v>
      </c>
      <c r="N541" s="72">
        <v>6</v>
      </c>
      <c r="O541" s="72" t="s">
        <v>22</v>
      </c>
      <c r="P541" s="72">
        <v>81</v>
      </c>
    </row>
    <row r="542" spans="1:16" x14ac:dyDescent="0.2">
      <c r="A542" s="72" t="s">
        <v>569</v>
      </c>
      <c r="B542" s="72">
        <v>23</v>
      </c>
      <c r="C542" s="72" t="s">
        <v>17</v>
      </c>
      <c r="D542" s="72">
        <v>4</v>
      </c>
      <c r="E542" s="72">
        <v>3</v>
      </c>
      <c r="F542" s="72">
        <v>3</v>
      </c>
      <c r="G542" s="72" t="s">
        <v>18</v>
      </c>
      <c r="H542" s="72">
        <v>83.2</v>
      </c>
      <c r="I542" s="72">
        <v>7.7</v>
      </c>
      <c r="J542" s="72" t="s">
        <v>24</v>
      </c>
      <c r="K542" s="72">
        <v>3</v>
      </c>
      <c r="L542" s="72" t="s">
        <v>34</v>
      </c>
      <c r="M542" s="72" t="s">
        <v>21</v>
      </c>
      <c r="N542" s="72">
        <v>6</v>
      </c>
      <c r="O542" s="72" t="s">
        <v>22</v>
      </c>
      <c r="P542" s="72">
        <v>74.7</v>
      </c>
    </row>
    <row r="543" spans="1:16" x14ac:dyDescent="0.2">
      <c r="A543" s="72" t="s">
        <v>570</v>
      </c>
      <c r="B543" s="72">
        <v>18</v>
      </c>
      <c r="C543" s="72" t="s">
        <v>17</v>
      </c>
      <c r="D543" s="72">
        <v>4.2</v>
      </c>
      <c r="E543" s="72">
        <v>3.8</v>
      </c>
      <c r="F543" s="72">
        <v>3.4</v>
      </c>
      <c r="G543" s="72" t="s">
        <v>22</v>
      </c>
      <c r="H543" s="72">
        <v>84.8</v>
      </c>
      <c r="I543" s="72">
        <v>5.4</v>
      </c>
      <c r="J543" s="72" t="s">
        <v>24</v>
      </c>
      <c r="K543" s="72">
        <v>2</v>
      </c>
      <c r="L543" s="72" t="s">
        <v>25</v>
      </c>
      <c r="M543" s="72" t="s">
        <v>24</v>
      </c>
      <c r="N543" s="72">
        <v>5</v>
      </c>
      <c r="O543" s="72" t="s">
        <v>18</v>
      </c>
      <c r="P543" s="72">
        <v>67.400000000000006</v>
      </c>
    </row>
    <row r="544" spans="1:16" x14ac:dyDescent="0.2">
      <c r="A544" s="72" t="s">
        <v>571</v>
      </c>
      <c r="B544" s="72">
        <v>19</v>
      </c>
      <c r="C544" s="72" t="s">
        <v>27</v>
      </c>
      <c r="D544" s="72">
        <v>4.5</v>
      </c>
      <c r="E544" s="72">
        <v>4.9000000000000004</v>
      </c>
      <c r="F544" s="72">
        <v>0.8</v>
      </c>
      <c r="G544" s="72" t="s">
        <v>18</v>
      </c>
      <c r="H544" s="72">
        <v>80.2</v>
      </c>
      <c r="I544" s="72">
        <v>6.2</v>
      </c>
      <c r="J544" s="72" t="s">
        <v>24</v>
      </c>
      <c r="K544" s="72">
        <v>1</v>
      </c>
      <c r="L544" s="72" t="s">
        <v>34</v>
      </c>
      <c r="M544" s="72" t="s">
        <v>28</v>
      </c>
      <c r="N544" s="72">
        <v>8</v>
      </c>
      <c r="O544" s="72" t="s">
        <v>18</v>
      </c>
      <c r="P544" s="72">
        <v>72.2</v>
      </c>
    </row>
    <row r="545" spans="1:16" x14ac:dyDescent="0.2">
      <c r="A545" s="72" t="s">
        <v>572</v>
      </c>
      <c r="B545" s="72">
        <v>18</v>
      </c>
      <c r="C545" s="72" t="s">
        <v>17</v>
      </c>
      <c r="D545" s="72">
        <v>5.2</v>
      </c>
      <c r="E545" s="72">
        <v>3.7</v>
      </c>
      <c r="F545" s="72">
        <v>0.9</v>
      </c>
      <c r="G545" s="72" t="s">
        <v>18</v>
      </c>
      <c r="H545" s="72">
        <v>96</v>
      </c>
      <c r="I545" s="72">
        <v>6.9</v>
      </c>
      <c r="J545" s="72" t="s">
        <v>24</v>
      </c>
      <c r="K545" s="72">
        <v>0</v>
      </c>
      <c r="L545" s="72" t="s">
        <v>25</v>
      </c>
      <c r="M545" s="72" t="s">
        <v>28</v>
      </c>
      <c r="N545" s="72">
        <v>2</v>
      </c>
      <c r="O545" s="72" t="s">
        <v>18</v>
      </c>
      <c r="P545" s="72">
        <v>77.099999999999994</v>
      </c>
    </row>
    <row r="546" spans="1:16" x14ac:dyDescent="0.2">
      <c r="A546" s="72" t="s">
        <v>573</v>
      </c>
      <c r="B546" s="72">
        <v>17</v>
      </c>
      <c r="C546" s="72" t="s">
        <v>17</v>
      </c>
      <c r="D546" s="72">
        <v>4.0999999999999996</v>
      </c>
      <c r="E546" s="72">
        <v>2.8</v>
      </c>
      <c r="F546" s="72">
        <v>1.6</v>
      </c>
      <c r="G546" s="72" t="s">
        <v>18</v>
      </c>
      <c r="H546" s="72">
        <v>100</v>
      </c>
      <c r="I546" s="72">
        <v>7.3</v>
      </c>
      <c r="J546" s="72" t="s">
        <v>28</v>
      </c>
      <c r="K546" s="72">
        <v>6</v>
      </c>
      <c r="L546" s="72" t="s">
        <v>34</v>
      </c>
      <c r="M546" s="72" t="s">
        <v>21</v>
      </c>
      <c r="N546" s="72">
        <v>7</v>
      </c>
      <c r="O546" s="72" t="s">
        <v>18</v>
      </c>
      <c r="P546" s="72">
        <v>87.9</v>
      </c>
    </row>
    <row r="547" spans="1:16" x14ac:dyDescent="0.2">
      <c r="A547" s="72" t="s">
        <v>574</v>
      </c>
      <c r="B547" s="72">
        <v>24</v>
      </c>
      <c r="C547" s="72" t="s">
        <v>17</v>
      </c>
      <c r="D547" s="72">
        <v>3.1</v>
      </c>
      <c r="E547" s="72">
        <v>3.8</v>
      </c>
      <c r="F547" s="72">
        <v>2.1</v>
      </c>
      <c r="G547" s="72" t="s">
        <v>18</v>
      </c>
      <c r="H547" s="72">
        <v>89.5</v>
      </c>
      <c r="I547" s="72">
        <v>4.0999999999999996</v>
      </c>
      <c r="J547" s="72" t="s">
        <v>19</v>
      </c>
      <c r="K547" s="72">
        <v>5</v>
      </c>
      <c r="L547" s="72" t="s">
        <v>20</v>
      </c>
      <c r="M547" s="72" t="s">
        <v>21</v>
      </c>
      <c r="N547" s="72">
        <v>4</v>
      </c>
      <c r="O547" s="72" t="s">
        <v>22</v>
      </c>
      <c r="P547" s="72">
        <v>54.1</v>
      </c>
    </row>
    <row r="548" spans="1:16" x14ac:dyDescent="0.2">
      <c r="A548" s="72" t="s">
        <v>575</v>
      </c>
      <c r="B548" s="72">
        <v>21</v>
      </c>
      <c r="C548" s="72" t="s">
        <v>27</v>
      </c>
      <c r="D548" s="72">
        <v>4.5</v>
      </c>
      <c r="E548" s="72">
        <v>2.7</v>
      </c>
      <c r="F548" s="72">
        <v>1.2</v>
      </c>
      <c r="G548" s="72" t="s">
        <v>22</v>
      </c>
      <c r="H548" s="72">
        <v>85.8</v>
      </c>
      <c r="I548" s="72">
        <v>5.4</v>
      </c>
      <c r="J548" s="72" t="s">
        <v>24</v>
      </c>
      <c r="K548" s="72">
        <v>2</v>
      </c>
      <c r="L548" s="72" t="s">
        <v>20</v>
      </c>
      <c r="M548" s="72" t="s">
        <v>24</v>
      </c>
      <c r="N548" s="72">
        <v>1</v>
      </c>
      <c r="O548" s="72" t="s">
        <v>22</v>
      </c>
      <c r="P548" s="72">
        <v>62.9</v>
      </c>
    </row>
    <row r="549" spans="1:16" x14ac:dyDescent="0.2">
      <c r="A549" s="72" t="s">
        <v>576</v>
      </c>
      <c r="B549" s="72">
        <v>20</v>
      </c>
      <c r="C549" s="72" t="s">
        <v>27</v>
      </c>
      <c r="D549" s="72">
        <v>6.3</v>
      </c>
      <c r="E549" s="72">
        <v>2.5</v>
      </c>
      <c r="F549" s="72">
        <v>3.3</v>
      </c>
      <c r="G549" s="72" t="s">
        <v>18</v>
      </c>
      <c r="H549" s="72">
        <v>85.4</v>
      </c>
      <c r="I549" s="72">
        <v>6.1</v>
      </c>
      <c r="J549" s="72" t="s">
        <v>19</v>
      </c>
      <c r="K549" s="72">
        <v>6</v>
      </c>
      <c r="L549" s="72" t="s">
        <v>25</v>
      </c>
      <c r="M549" s="72" t="s">
        <v>24</v>
      </c>
      <c r="N549" s="72">
        <v>5</v>
      </c>
      <c r="O549" s="72" t="s">
        <v>18</v>
      </c>
      <c r="P549" s="72">
        <v>95.6</v>
      </c>
    </row>
    <row r="550" spans="1:16" x14ac:dyDescent="0.2">
      <c r="A550" s="72" t="s">
        <v>577</v>
      </c>
      <c r="B550" s="72">
        <v>18</v>
      </c>
      <c r="C550" s="72" t="s">
        <v>17</v>
      </c>
      <c r="D550" s="72">
        <v>3.3</v>
      </c>
      <c r="E550" s="72">
        <v>2.1</v>
      </c>
      <c r="F550" s="72">
        <v>2.2999999999999998</v>
      </c>
      <c r="G550" s="72" t="s">
        <v>18</v>
      </c>
      <c r="H550" s="72">
        <v>61.2</v>
      </c>
      <c r="I550" s="72">
        <v>7.3</v>
      </c>
      <c r="J550" s="72" t="s">
        <v>28</v>
      </c>
      <c r="K550" s="72">
        <v>6</v>
      </c>
      <c r="L550" s="72" t="s">
        <v>25</v>
      </c>
      <c r="M550" s="72" t="s">
        <v>28</v>
      </c>
      <c r="N550" s="72">
        <v>3</v>
      </c>
      <c r="O550" s="72" t="s">
        <v>18</v>
      </c>
      <c r="P550" s="72">
        <v>67.099999999999994</v>
      </c>
    </row>
    <row r="551" spans="1:16" x14ac:dyDescent="0.2">
      <c r="A551" s="72" t="s">
        <v>578</v>
      </c>
      <c r="B551" s="72">
        <v>23</v>
      </c>
      <c r="C551" s="72" t="s">
        <v>27</v>
      </c>
      <c r="D551" s="72">
        <v>2</v>
      </c>
      <c r="E551" s="72">
        <v>4.4000000000000004</v>
      </c>
      <c r="F551" s="72">
        <v>1.8</v>
      </c>
      <c r="G551" s="72" t="s">
        <v>18</v>
      </c>
      <c r="H551" s="72">
        <v>92.5</v>
      </c>
      <c r="I551" s="72">
        <v>9.5</v>
      </c>
      <c r="J551" s="72" t="s">
        <v>24</v>
      </c>
      <c r="K551" s="72">
        <v>4</v>
      </c>
      <c r="L551" s="72" t="s">
        <v>34</v>
      </c>
      <c r="M551" s="72" t="s">
        <v>21</v>
      </c>
      <c r="N551" s="72">
        <v>4</v>
      </c>
      <c r="O551" s="72" t="s">
        <v>18</v>
      </c>
      <c r="P551" s="72">
        <v>51.5</v>
      </c>
    </row>
    <row r="552" spans="1:16" x14ac:dyDescent="0.2">
      <c r="A552" s="72" t="s">
        <v>579</v>
      </c>
      <c r="B552" s="72">
        <v>17</v>
      </c>
      <c r="C552" s="72" t="s">
        <v>17</v>
      </c>
      <c r="D552" s="72">
        <v>5.2</v>
      </c>
      <c r="E552" s="72">
        <v>1.5</v>
      </c>
      <c r="F552" s="72">
        <v>0.2</v>
      </c>
      <c r="G552" s="72" t="s">
        <v>22</v>
      </c>
      <c r="H552" s="72">
        <v>86.3</v>
      </c>
      <c r="I552" s="72">
        <v>6.2</v>
      </c>
      <c r="J552" s="72" t="s">
        <v>24</v>
      </c>
      <c r="K552" s="72">
        <v>5</v>
      </c>
      <c r="L552" s="72" t="s">
        <v>25</v>
      </c>
      <c r="M552" s="72" t="s">
        <v>21</v>
      </c>
      <c r="N552" s="72">
        <v>7</v>
      </c>
      <c r="O552" s="72" t="s">
        <v>18</v>
      </c>
      <c r="P552" s="72">
        <v>97.9</v>
      </c>
    </row>
    <row r="553" spans="1:16" x14ac:dyDescent="0.2">
      <c r="A553" s="72" t="s">
        <v>580</v>
      </c>
      <c r="B553" s="72">
        <v>20</v>
      </c>
      <c r="C553" s="72" t="s">
        <v>17</v>
      </c>
      <c r="D553" s="72">
        <v>3.3</v>
      </c>
      <c r="E553" s="72">
        <v>4.3</v>
      </c>
      <c r="F553" s="72">
        <v>0.4</v>
      </c>
      <c r="G553" s="72" t="s">
        <v>22</v>
      </c>
      <c r="H553" s="72">
        <v>89.3</v>
      </c>
      <c r="I553" s="72">
        <v>4.8</v>
      </c>
      <c r="J553" s="72" t="s">
        <v>28</v>
      </c>
      <c r="K553" s="72">
        <v>1</v>
      </c>
      <c r="L553" s="72" t="s">
        <v>25</v>
      </c>
      <c r="M553" s="72" t="s">
        <v>21</v>
      </c>
      <c r="N553" s="72">
        <v>5</v>
      </c>
      <c r="O553" s="72" t="s">
        <v>18</v>
      </c>
      <c r="P553" s="72">
        <v>67</v>
      </c>
    </row>
    <row r="554" spans="1:16" x14ac:dyDescent="0.2">
      <c r="A554" s="72" t="s">
        <v>581</v>
      </c>
      <c r="B554" s="72">
        <v>21</v>
      </c>
      <c r="C554" s="72" t="s">
        <v>17</v>
      </c>
      <c r="D554" s="72">
        <v>0.2</v>
      </c>
      <c r="E554" s="72">
        <v>3.1</v>
      </c>
      <c r="F554" s="72">
        <v>2.1</v>
      </c>
      <c r="G554" s="72" t="s">
        <v>22</v>
      </c>
      <c r="H554" s="72">
        <v>77.900000000000006</v>
      </c>
      <c r="I554" s="72">
        <v>7</v>
      </c>
      <c r="J554" s="72" t="s">
        <v>24</v>
      </c>
      <c r="K554" s="72">
        <v>5</v>
      </c>
      <c r="L554" s="72" t="s">
        <v>20</v>
      </c>
      <c r="M554" s="72" t="s">
        <v>24</v>
      </c>
      <c r="N554" s="72">
        <v>4</v>
      </c>
      <c r="O554" s="72" t="s">
        <v>22</v>
      </c>
      <c r="P554" s="72">
        <v>31.5</v>
      </c>
    </row>
    <row r="555" spans="1:16" x14ac:dyDescent="0.2">
      <c r="A555" s="72" t="s">
        <v>582</v>
      </c>
      <c r="B555" s="72">
        <v>20</v>
      </c>
      <c r="C555" s="72" t="s">
        <v>17</v>
      </c>
      <c r="D555" s="72">
        <v>4.8</v>
      </c>
      <c r="E555" s="72">
        <v>0.8</v>
      </c>
      <c r="F555" s="72">
        <v>0</v>
      </c>
      <c r="G555" s="72" t="s">
        <v>18</v>
      </c>
      <c r="H555" s="72">
        <v>81.2</v>
      </c>
      <c r="I555" s="72">
        <v>8.1</v>
      </c>
      <c r="J555" s="72" t="s">
        <v>24</v>
      </c>
      <c r="K555" s="72">
        <v>5</v>
      </c>
      <c r="L555" s="72" t="s">
        <v>25</v>
      </c>
      <c r="M555" s="72" t="s">
        <v>21</v>
      </c>
      <c r="N555" s="72">
        <v>1</v>
      </c>
      <c r="O555" s="72" t="s">
        <v>18</v>
      </c>
      <c r="P555" s="72">
        <v>88</v>
      </c>
    </row>
    <row r="556" spans="1:16" x14ac:dyDescent="0.2">
      <c r="A556" s="72" t="s">
        <v>583</v>
      </c>
      <c r="B556" s="72">
        <v>17</v>
      </c>
      <c r="C556" s="72" t="s">
        <v>47</v>
      </c>
      <c r="D556" s="72">
        <v>2.7</v>
      </c>
      <c r="E556" s="72">
        <v>2.9</v>
      </c>
      <c r="F556" s="72">
        <v>2.9</v>
      </c>
      <c r="G556" s="72" t="s">
        <v>18</v>
      </c>
      <c r="H556" s="72">
        <v>80.900000000000006</v>
      </c>
      <c r="I556" s="72">
        <v>6.6</v>
      </c>
      <c r="J556" s="72" t="s">
        <v>19</v>
      </c>
      <c r="K556" s="72">
        <v>0</v>
      </c>
      <c r="L556" s="72" t="s">
        <v>38</v>
      </c>
      <c r="M556" s="72" t="s">
        <v>28</v>
      </c>
      <c r="N556" s="72">
        <v>6</v>
      </c>
      <c r="O556" s="72" t="s">
        <v>18</v>
      </c>
      <c r="P556" s="72">
        <v>53.4</v>
      </c>
    </row>
    <row r="557" spans="1:16" x14ac:dyDescent="0.2">
      <c r="A557" s="72" t="s">
        <v>584</v>
      </c>
      <c r="B557" s="72">
        <v>24</v>
      </c>
      <c r="C557" s="72" t="s">
        <v>27</v>
      </c>
      <c r="D557" s="72">
        <v>3.4</v>
      </c>
      <c r="E557" s="72">
        <v>0</v>
      </c>
      <c r="F557" s="72">
        <v>1.6</v>
      </c>
      <c r="G557" s="72" t="s">
        <v>18</v>
      </c>
      <c r="H557" s="72">
        <v>95.2</v>
      </c>
      <c r="I557" s="72">
        <v>5.4</v>
      </c>
      <c r="J557" s="72" t="s">
        <v>24</v>
      </c>
      <c r="K557" s="72">
        <v>3</v>
      </c>
      <c r="L557" s="72" t="s">
        <v>38</v>
      </c>
      <c r="M557" s="72" t="s">
        <v>21</v>
      </c>
      <c r="N557" s="72">
        <v>10</v>
      </c>
      <c r="O557" s="72" t="s">
        <v>22</v>
      </c>
      <c r="P557" s="72">
        <v>83.4</v>
      </c>
    </row>
    <row r="558" spans="1:16" x14ac:dyDescent="0.2">
      <c r="A558" s="72" t="s">
        <v>585</v>
      </c>
      <c r="B558" s="72">
        <v>24</v>
      </c>
      <c r="C558" s="72" t="s">
        <v>17</v>
      </c>
      <c r="D558" s="72">
        <v>4</v>
      </c>
      <c r="E558" s="72">
        <v>3.3</v>
      </c>
      <c r="F558" s="72">
        <v>5.4</v>
      </c>
      <c r="G558" s="72" t="s">
        <v>18</v>
      </c>
      <c r="H558" s="72">
        <v>81.2</v>
      </c>
      <c r="I558" s="72">
        <v>7.6</v>
      </c>
      <c r="J558" s="72" t="s">
        <v>19</v>
      </c>
      <c r="K558" s="72">
        <v>6</v>
      </c>
      <c r="L558" s="72" t="s">
        <v>34</v>
      </c>
      <c r="M558" s="72" t="s">
        <v>28</v>
      </c>
      <c r="N558" s="72">
        <v>6</v>
      </c>
      <c r="O558" s="72" t="s">
        <v>18</v>
      </c>
      <c r="P558" s="72">
        <v>79</v>
      </c>
    </row>
    <row r="559" spans="1:16" x14ac:dyDescent="0.2">
      <c r="A559" s="72" t="s">
        <v>586</v>
      </c>
      <c r="B559" s="72">
        <v>22</v>
      </c>
      <c r="C559" s="72" t="s">
        <v>27</v>
      </c>
      <c r="D559" s="72">
        <v>3.8</v>
      </c>
      <c r="E559" s="72">
        <v>3.6</v>
      </c>
      <c r="F559" s="72">
        <v>4.3</v>
      </c>
      <c r="G559" s="72" t="s">
        <v>18</v>
      </c>
      <c r="H559" s="72">
        <v>100</v>
      </c>
      <c r="I559" s="72">
        <v>7.3</v>
      </c>
      <c r="J559" s="72" t="s">
        <v>28</v>
      </c>
      <c r="K559" s="72">
        <v>1</v>
      </c>
      <c r="L559" s="72" t="s">
        <v>34</v>
      </c>
      <c r="M559" s="72" t="s">
        <v>28</v>
      </c>
      <c r="N559" s="72">
        <v>7</v>
      </c>
      <c r="O559" s="72" t="s">
        <v>22</v>
      </c>
      <c r="P559" s="72">
        <v>69.900000000000006</v>
      </c>
    </row>
    <row r="560" spans="1:16" x14ac:dyDescent="0.2">
      <c r="A560" s="72" t="s">
        <v>587</v>
      </c>
      <c r="B560" s="72">
        <v>24</v>
      </c>
      <c r="C560" s="72" t="s">
        <v>27</v>
      </c>
      <c r="D560" s="72">
        <v>4.5999999999999996</v>
      </c>
      <c r="E560" s="72">
        <v>1.8</v>
      </c>
      <c r="F560" s="72">
        <v>1.6</v>
      </c>
      <c r="G560" s="72" t="s">
        <v>18</v>
      </c>
      <c r="H560" s="72">
        <v>89.3</v>
      </c>
      <c r="I560" s="72">
        <v>5.3</v>
      </c>
      <c r="J560" s="72" t="s">
        <v>19</v>
      </c>
      <c r="K560" s="72">
        <v>0</v>
      </c>
      <c r="L560" s="72" t="s">
        <v>25</v>
      </c>
      <c r="M560" s="72" t="s">
        <v>21</v>
      </c>
      <c r="N560" s="72">
        <v>1</v>
      </c>
      <c r="O560" s="72" t="s">
        <v>22</v>
      </c>
      <c r="P560" s="72">
        <v>60.1</v>
      </c>
    </row>
    <row r="561" spans="1:16" x14ac:dyDescent="0.2">
      <c r="A561" s="72" t="s">
        <v>588</v>
      </c>
      <c r="B561" s="72">
        <v>22</v>
      </c>
      <c r="C561" s="72" t="s">
        <v>17</v>
      </c>
      <c r="D561" s="72">
        <v>2.8</v>
      </c>
      <c r="E561" s="72">
        <v>2.6</v>
      </c>
      <c r="F561" s="72">
        <v>1.7</v>
      </c>
      <c r="G561" s="72" t="s">
        <v>18</v>
      </c>
      <c r="H561" s="72">
        <v>72.2</v>
      </c>
      <c r="I561" s="72">
        <v>7</v>
      </c>
      <c r="J561" s="72" t="s">
        <v>19</v>
      </c>
      <c r="K561" s="72">
        <v>6</v>
      </c>
      <c r="L561" s="72" t="s">
        <v>25</v>
      </c>
      <c r="M561" s="72" t="s">
        <v>24</v>
      </c>
      <c r="N561" s="72">
        <v>4</v>
      </c>
      <c r="O561" s="72" t="s">
        <v>18</v>
      </c>
      <c r="P561" s="72">
        <v>70.3</v>
      </c>
    </row>
    <row r="562" spans="1:16" x14ac:dyDescent="0.2">
      <c r="A562" s="72" t="s">
        <v>589</v>
      </c>
      <c r="B562" s="72">
        <v>20</v>
      </c>
      <c r="C562" s="72" t="s">
        <v>17</v>
      </c>
      <c r="D562" s="72">
        <v>4.3</v>
      </c>
      <c r="E562" s="72">
        <v>4.8</v>
      </c>
      <c r="F562" s="72">
        <v>2.9</v>
      </c>
      <c r="G562" s="72" t="s">
        <v>22</v>
      </c>
      <c r="H562" s="72">
        <v>83.7</v>
      </c>
      <c r="I562" s="72">
        <v>7.7</v>
      </c>
      <c r="J562" s="72" t="s">
        <v>19</v>
      </c>
      <c r="K562" s="72">
        <v>3</v>
      </c>
      <c r="L562" s="72" t="s">
        <v>25</v>
      </c>
      <c r="M562" s="72" t="s">
        <v>24</v>
      </c>
      <c r="N562" s="72">
        <v>9</v>
      </c>
      <c r="O562" s="72" t="s">
        <v>18</v>
      </c>
      <c r="P562" s="72">
        <v>79.8</v>
      </c>
    </row>
    <row r="563" spans="1:16" x14ac:dyDescent="0.2">
      <c r="A563" s="72" t="s">
        <v>590</v>
      </c>
      <c r="B563" s="72">
        <v>19</v>
      </c>
      <c r="C563" s="72" t="s">
        <v>47</v>
      </c>
      <c r="D563" s="72">
        <v>3.1</v>
      </c>
      <c r="E563" s="72">
        <v>1.9</v>
      </c>
      <c r="F563" s="72">
        <v>3.7</v>
      </c>
      <c r="G563" s="72" t="s">
        <v>18</v>
      </c>
      <c r="H563" s="72">
        <v>78.5</v>
      </c>
      <c r="I563" s="72">
        <v>7.9</v>
      </c>
      <c r="J563" s="72" t="s">
        <v>24</v>
      </c>
      <c r="K563" s="72">
        <v>0</v>
      </c>
      <c r="L563" s="72" t="s">
        <v>34</v>
      </c>
      <c r="M563" s="72" t="s">
        <v>24</v>
      </c>
      <c r="N563" s="72">
        <v>10</v>
      </c>
      <c r="O563" s="72" t="s">
        <v>22</v>
      </c>
      <c r="P563" s="72">
        <v>66.599999999999994</v>
      </c>
    </row>
    <row r="564" spans="1:16" x14ac:dyDescent="0.2">
      <c r="A564" s="72" t="s">
        <v>591</v>
      </c>
      <c r="B564" s="72">
        <v>23</v>
      </c>
      <c r="C564" s="72" t="s">
        <v>17</v>
      </c>
      <c r="D564" s="72">
        <v>4.5999999999999996</v>
      </c>
      <c r="E564" s="72">
        <v>1.2</v>
      </c>
      <c r="F564" s="72">
        <v>0</v>
      </c>
      <c r="G564" s="72" t="s">
        <v>18</v>
      </c>
      <c r="H564" s="72">
        <v>63.1</v>
      </c>
      <c r="I564" s="72">
        <v>6.4</v>
      </c>
      <c r="J564" s="72" t="s">
        <v>24</v>
      </c>
      <c r="K564" s="72">
        <v>3</v>
      </c>
      <c r="L564" s="72" t="s">
        <v>38</v>
      </c>
      <c r="M564" s="72" t="s">
        <v>21</v>
      </c>
      <c r="N564" s="72">
        <v>6</v>
      </c>
      <c r="O564" s="72" t="s">
        <v>18</v>
      </c>
      <c r="P564" s="72">
        <v>91.7</v>
      </c>
    </row>
    <row r="565" spans="1:16" x14ac:dyDescent="0.2">
      <c r="A565" s="72" t="s">
        <v>592</v>
      </c>
      <c r="B565" s="72">
        <v>23</v>
      </c>
      <c r="C565" s="72" t="s">
        <v>27</v>
      </c>
      <c r="D565" s="72">
        <v>4.4000000000000004</v>
      </c>
      <c r="E565" s="72">
        <v>4.3</v>
      </c>
      <c r="F565" s="72">
        <v>0</v>
      </c>
      <c r="G565" s="72" t="s">
        <v>22</v>
      </c>
      <c r="H565" s="72">
        <v>100</v>
      </c>
      <c r="I565" s="72">
        <v>6.1</v>
      </c>
      <c r="J565" s="72" t="s">
        <v>19</v>
      </c>
      <c r="K565" s="72">
        <v>3</v>
      </c>
      <c r="L565" s="72" t="s">
        <v>20</v>
      </c>
      <c r="M565" s="72" t="s">
        <v>21</v>
      </c>
      <c r="N565" s="72">
        <v>2</v>
      </c>
      <c r="O565" s="72" t="s">
        <v>18</v>
      </c>
      <c r="P565" s="72">
        <v>70.099999999999994</v>
      </c>
    </row>
    <row r="566" spans="1:16" x14ac:dyDescent="0.2">
      <c r="A566" s="72" t="s">
        <v>593</v>
      </c>
      <c r="B566" s="72">
        <v>20</v>
      </c>
      <c r="C566" s="72" t="s">
        <v>27</v>
      </c>
      <c r="D566" s="72">
        <v>2.1</v>
      </c>
      <c r="E566" s="72">
        <v>4.9000000000000004</v>
      </c>
      <c r="F566" s="72">
        <v>1.1000000000000001</v>
      </c>
      <c r="G566" s="72" t="s">
        <v>18</v>
      </c>
      <c r="H566" s="72">
        <v>92</v>
      </c>
      <c r="I566" s="72">
        <v>8</v>
      </c>
      <c r="J566" s="72" t="s">
        <v>24</v>
      </c>
      <c r="K566" s="72">
        <v>3</v>
      </c>
      <c r="L566" s="72" t="s">
        <v>25</v>
      </c>
      <c r="M566" s="72" t="s">
        <v>21</v>
      </c>
      <c r="N566" s="72">
        <v>4</v>
      </c>
      <c r="O566" s="72" t="s">
        <v>18</v>
      </c>
      <c r="P566" s="72">
        <v>61.5</v>
      </c>
    </row>
    <row r="567" spans="1:16" x14ac:dyDescent="0.2">
      <c r="A567" s="72" t="s">
        <v>594</v>
      </c>
      <c r="B567" s="72">
        <v>18</v>
      </c>
      <c r="C567" s="72" t="s">
        <v>17</v>
      </c>
      <c r="D567" s="72">
        <v>5.0999999999999996</v>
      </c>
      <c r="E567" s="72">
        <v>2.5</v>
      </c>
      <c r="F567" s="72">
        <v>2.4</v>
      </c>
      <c r="G567" s="72" t="s">
        <v>18</v>
      </c>
      <c r="H567" s="72">
        <v>90.3</v>
      </c>
      <c r="I567" s="72">
        <v>5</v>
      </c>
      <c r="J567" s="72" t="s">
        <v>28</v>
      </c>
      <c r="K567" s="72">
        <v>0</v>
      </c>
      <c r="L567" s="72" t="s">
        <v>20</v>
      </c>
      <c r="M567" s="72" t="s">
        <v>24</v>
      </c>
      <c r="N567" s="72">
        <v>6</v>
      </c>
      <c r="O567" s="72" t="s">
        <v>18</v>
      </c>
      <c r="P567" s="72">
        <v>79.3</v>
      </c>
    </row>
    <row r="568" spans="1:16" x14ac:dyDescent="0.2">
      <c r="A568" s="72" t="s">
        <v>595</v>
      </c>
      <c r="B568" s="72">
        <v>18</v>
      </c>
      <c r="C568" s="72" t="s">
        <v>27</v>
      </c>
      <c r="D568" s="72">
        <v>2.7</v>
      </c>
      <c r="E568" s="72">
        <v>3.7</v>
      </c>
      <c r="F568" s="72">
        <v>2.2999999999999998</v>
      </c>
      <c r="G568" s="72" t="s">
        <v>18</v>
      </c>
      <c r="H568" s="72">
        <v>86.7</v>
      </c>
      <c r="I568" s="72">
        <v>7</v>
      </c>
      <c r="J568" s="72" t="s">
        <v>28</v>
      </c>
      <c r="K568" s="72">
        <v>5</v>
      </c>
      <c r="L568" s="72" t="s">
        <v>25</v>
      </c>
      <c r="M568" s="72" t="s">
        <v>24</v>
      </c>
      <c r="N568" s="72">
        <v>4</v>
      </c>
      <c r="O568" s="72" t="s">
        <v>22</v>
      </c>
      <c r="P568" s="72">
        <v>63.9</v>
      </c>
    </row>
    <row r="569" spans="1:16" x14ac:dyDescent="0.2">
      <c r="A569" s="72" t="s">
        <v>596</v>
      </c>
      <c r="B569" s="72">
        <v>24</v>
      </c>
      <c r="C569" s="72" t="s">
        <v>27</v>
      </c>
      <c r="D569" s="72">
        <v>4.7</v>
      </c>
      <c r="E569" s="72">
        <v>4.0999999999999996</v>
      </c>
      <c r="F569" s="72">
        <v>3</v>
      </c>
      <c r="G569" s="72" t="s">
        <v>18</v>
      </c>
      <c r="H569" s="72">
        <v>71.2</v>
      </c>
      <c r="I569" s="72">
        <v>4.9000000000000004</v>
      </c>
      <c r="J569" s="72" t="s">
        <v>24</v>
      </c>
      <c r="K569" s="72">
        <v>3</v>
      </c>
      <c r="L569" s="72" t="s">
        <v>34</v>
      </c>
      <c r="M569" s="72" t="s">
        <v>28</v>
      </c>
      <c r="N569" s="72">
        <v>10</v>
      </c>
      <c r="O569" s="72" t="s">
        <v>22</v>
      </c>
      <c r="P569" s="72">
        <v>93.1</v>
      </c>
    </row>
    <row r="570" spans="1:16" x14ac:dyDescent="0.2">
      <c r="A570" s="72" t="s">
        <v>597</v>
      </c>
      <c r="B570" s="72">
        <v>23</v>
      </c>
      <c r="C570" s="72" t="s">
        <v>27</v>
      </c>
      <c r="D570" s="72">
        <v>4.0999999999999996</v>
      </c>
      <c r="E570" s="72">
        <v>1.6</v>
      </c>
      <c r="F570" s="72">
        <v>0.5</v>
      </c>
      <c r="G570" s="72" t="s">
        <v>18</v>
      </c>
      <c r="H570" s="72">
        <v>80.2</v>
      </c>
      <c r="I570" s="72">
        <v>7.8</v>
      </c>
      <c r="J570" s="72" t="s">
        <v>28</v>
      </c>
      <c r="K570" s="72">
        <v>5</v>
      </c>
      <c r="L570" s="72" t="s">
        <v>25</v>
      </c>
      <c r="M570" s="72" t="s">
        <v>28</v>
      </c>
      <c r="N570" s="72">
        <v>7</v>
      </c>
      <c r="O570" s="72" t="s">
        <v>22</v>
      </c>
      <c r="P570" s="72">
        <v>89.8</v>
      </c>
    </row>
    <row r="571" spans="1:16" x14ac:dyDescent="0.2">
      <c r="A571" s="72" t="s">
        <v>598</v>
      </c>
      <c r="B571" s="72">
        <v>23</v>
      </c>
      <c r="C571" s="72" t="s">
        <v>27</v>
      </c>
      <c r="D571" s="72">
        <v>6.3</v>
      </c>
      <c r="E571" s="72">
        <v>1.9</v>
      </c>
      <c r="F571" s="72">
        <v>0</v>
      </c>
      <c r="G571" s="72" t="s">
        <v>18</v>
      </c>
      <c r="H571" s="72">
        <v>93.4</v>
      </c>
      <c r="I571" s="72">
        <v>6.2</v>
      </c>
      <c r="J571" s="72" t="s">
        <v>19</v>
      </c>
      <c r="K571" s="72">
        <v>6</v>
      </c>
      <c r="L571" s="72" t="s">
        <v>38</v>
      </c>
      <c r="M571" s="72" t="s">
        <v>24</v>
      </c>
      <c r="N571" s="72">
        <v>3</v>
      </c>
      <c r="O571" s="72" t="s">
        <v>22</v>
      </c>
      <c r="P571" s="72">
        <v>100</v>
      </c>
    </row>
    <row r="572" spans="1:16" x14ac:dyDescent="0.2">
      <c r="A572" s="72" t="s">
        <v>599</v>
      </c>
      <c r="B572" s="72">
        <v>22</v>
      </c>
      <c r="C572" s="72" t="s">
        <v>27</v>
      </c>
      <c r="D572" s="72">
        <v>3.2</v>
      </c>
      <c r="E572" s="72">
        <v>4</v>
      </c>
      <c r="F572" s="72">
        <v>2.7</v>
      </c>
      <c r="G572" s="72" t="s">
        <v>18</v>
      </c>
      <c r="H572" s="72">
        <v>74.5</v>
      </c>
      <c r="I572" s="72">
        <v>8</v>
      </c>
      <c r="J572" s="72" t="s">
        <v>24</v>
      </c>
      <c r="K572" s="72">
        <v>6</v>
      </c>
      <c r="L572" s="72" t="s">
        <v>20</v>
      </c>
      <c r="M572" s="72" t="s">
        <v>24</v>
      </c>
      <c r="N572" s="72">
        <v>6</v>
      </c>
      <c r="O572" s="72" t="s">
        <v>22</v>
      </c>
      <c r="P572" s="72">
        <v>61.8</v>
      </c>
    </row>
    <row r="573" spans="1:16" x14ac:dyDescent="0.2">
      <c r="A573" s="72" t="s">
        <v>600</v>
      </c>
      <c r="B573" s="72">
        <v>19</v>
      </c>
      <c r="C573" s="72" t="s">
        <v>27</v>
      </c>
      <c r="D573" s="72">
        <v>3</v>
      </c>
      <c r="E573" s="72">
        <v>4.5</v>
      </c>
      <c r="F573" s="72">
        <v>0.9</v>
      </c>
      <c r="G573" s="72" t="s">
        <v>18</v>
      </c>
      <c r="H573" s="72">
        <v>59.7</v>
      </c>
      <c r="I573" s="72">
        <v>7.1</v>
      </c>
      <c r="J573" s="72" t="s">
        <v>19</v>
      </c>
      <c r="K573" s="72">
        <v>1</v>
      </c>
      <c r="L573" s="72" t="s">
        <v>20</v>
      </c>
      <c r="M573" s="72" t="s">
        <v>24</v>
      </c>
      <c r="N573" s="72">
        <v>4</v>
      </c>
      <c r="O573" s="72" t="s">
        <v>22</v>
      </c>
      <c r="P573" s="72">
        <v>51.5</v>
      </c>
    </row>
    <row r="574" spans="1:16" x14ac:dyDescent="0.2">
      <c r="A574" s="72" t="s">
        <v>601</v>
      </c>
      <c r="B574" s="72">
        <v>17</v>
      </c>
      <c r="C574" s="72" t="s">
        <v>27</v>
      </c>
      <c r="D574" s="72">
        <v>3.5</v>
      </c>
      <c r="E574" s="72">
        <v>3.2</v>
      </c>
      <c r="F574" s="72">
        <v>0</v>
      </c>
      <c r="G574" s="72" t="s">
        <v>18</v>
      </c>
      <c r="H574" s="72">
        <v>82.7</v>
      </c>
      <c r="I574" s="72">
        <v>5</v>
      </c>
      <c r="J574" s="72" t="s">
        <v>24</v>
      </c>
      <c r="K574" s="72">
        <v>4</v>
      </c>
      <c r="L574" s="72" t="s">
        <v>25</v>
      </c>
      <c r="M574" s="72" t="s">
        <v>24</v>
      </c>
      <c r="N574" s="72">
        <v>3</v>
      </c>
      <c r="O574" s="72" t="s">
        <v>18</v>
      </c>
      <c r="P574" s="72">
        <v>60.4</v>
      </c>
    </row>
    <row r="575" spans="1:16" x14ac:dyDescent="0.2">
      <c r="A575" s="72" t="s">
        <v>602</v>
      </c>
      <c r="B575" s="72">
        <v>18</v>
      </c>
      <c r="C575" s="72" t="s">
        <v>27</v>
      </c>
      <c r="D575" s="72">
        <v>3</v>
      </c>
      <c r="E575" s="72">
        <v>1.4</v>
      </c>
      <c r="F575" s="72">
        <v>2</v>
      </c>
      <c r="G575" s="72" t="s">
        <v>18</v>
      </c>
      <c r="H575" s="72">
        <v>83.6</v>
      </c>
      <c r="I575" s="72">
        <v>8.1999999999999993</v>
      </c>
      <c r="J575" s="72" t="s">
        <v>19</v>
      </c>
      <c r="K575" s="72">
        <v>5</v>
      </c>
      <c r="L575" s="72" t="s">
        <v>34</v>
      </c>
      <c r="M575" s="72" t="s">
        <v>24</v>
      </c>
      <c r="N575" s="72">
        <v>3</v>
      </c>
      <c r="O575" s="72" t="s">
        <v>18</v>
      </c>
      <c r="P575" s="72">
        <v>67.2</v>
      </c>
    </row>
    <row r="576" spans="1:16" x14ac:dyDescent="0.2">
      <c r="A576" s="72" t="s">
        <v>603</v>
      </c>
      <c r="B576" s="72">
        <v>23</v>
      </c>
      <c r="C576" s="72" t="s">
        <v>47</v>
      </c>
      <c r="D576" s="72">
        <v>4.7</v>
      </c>
      <c r="E576" s="72">
        <v>4.9000000000000004</v>
      </c>
      <c r="F576" s="72">
        <v>2.7</v>
      </c>
      <c r="G576" s="72" t="s">
        <v>18</v>
      </c>
      <c r="H576" s="72">
        <v>86.4</v>
      </c>
      <c r="I576" s="72">
        <v>8.4</v>
      </c>
      <c r="J576" s="72" t="s">
        <v>28</v>
      </c>
      <c r="K576" s="72">
        <v>6</v>
      </c>
      <c r="L576" s="72" t="s">
        <v>34</v>
      </c>
      <c r="M576" s="72" t="s">
        <v>21</v>
      </c>
      <c r="N576" s="72">
        <v>2</v>
      </c>
      <c r="O576" s="72" t="s">
        <v>18</v>
      </c>
      <c r="P576" s="72">
        <v>89.6</v>
      </c>
    </row>
    <row r="577" spans="1:16" x14ac:dyDescent="0.2">
      <c r="A577" s="72" t="s">
        <v>604</v>
      </c>
      <c r="B577" s="72">
        <v>22</v>
      </c>
      <c r="C577" s="72" t="s">
        <v>27</v>
      </c>
      <c r="D577" s="72">
        <v>1.1000000000000001</v>
      </c>
      <c r="E577" s="72">
        <v>1.9</v>
      </c>
      <c r="F577" s="72">
        <v>1.7</v>
      </c>
      <c r="G577" s="72" t="s">
        <v>18</v>
      </c>
      <c r="H577" s="72">
        <v>92.3</v>
      </c>
      <c r="I577" s="72">
        <v>7.6</v>
      </c>
      <c r="J577" s="72" t="s">
        <v>19</v>
      </c>
      <c r="K577" s="72">
        <v>4</v>
      </c>
      <c r="L577" s="72" t="s">
        <v>20</v>
      </c>
      <c r="M577" s="72" t="s">
        <v>24</v>
      </c>
      <c r="N577" s="72">
        <v>3</v>
      </c>
      <c r="O577" s="72" t="s">
        <v>22</v>
      </c>
      <c r="P577" s="72">
        <v>48.3</v>
      </c>
    </row>
    <row r="578" spans="1:16" x14ac:dyDescent="0.2">
      <c r="A578" s="72" t="s">
        <v>605</v>
      </c>
      <c r="B578" s="72">
        <v>21</v>
      </c>
      <c r="C578" s="72" t="s">
        <v>27</v>
      </c>
      <c r="D578" s="72">
        <v>1.9</v>
      </c>
      <c r="E578" s="72">
        <v>2.1</v>
      </c>
      <c r="F578" s="72">
        <v>1.3</v>
      </c>
      <c r="G578" s="72" t="s">
        <v>18</v>
      </c>
      <c r="H578" s="72">
        <v>91.4</v>
      </c>
      <c r="I578" s="72">
        <v>5.6</v>
      </c>
      <c r="J578" s="72" t="s">
        <v>19</v>
      </c>
      <c r="K578" s="72">
        <v>3</v>
      </c>
      <c r="L578" s="72" t="s">
        <v>25</v>
      </c>
      <c r="M578" s="72" t="s">
        <v>24</v>
      </c>
      <c r="N578" s="72">
        <v>10</v>
      </c>
      <c r="O578" s="72" t="s">
        <v>18</v>
      </c>
      <c r="P578" s="72">
        <v>61.7</v>
      </c>
    </row>
    <row r="579" spans="1:16" x14ac:dyDescent="0.2">
      <c r="A579" s="72" t="s">
        <v>606</v>
      </c>
      <c r="B579" s="72">
        <v>22</v>
      </c>
      <c r="C579" s="72" t="s">
        <v>17</v>
      </c>
      <c r="D579" s="72">
        <v>1.9</v>
      </c>
      <c r="E579" s="72">
        <v>2.9</v>
      </c>
      <c r="F579" s="72">
        <v>1.6</v>
      </c>
      <c r="G579" s="72" t="s">
        <v>22</v>
      </c>
      <c r="H579" s="72">
        <v>87.6</v>
      </c>
      <c r="I579" s="72">
        <v>6.1</v>
      </c>
      <c r="J579" s="72" t="s">
        <v>19</v>
      </c>
      <c r="K579" s="72">
        <v>4</v>
      </c>
      <c r="L579" s="72" t="s">
        <v>34</v>
      </c>
      <c r="M579" s="72" t="s">
        <v>24</v>
      </c>
      <c r="N579" s="72">
        <v>1</v>
      </c>
      <c r="O579" s="72" t="s">
        <v>22</v>
      </c>
      <c r="P579" s="72">
        <v>44.4</v>
      </c>
    </row>
    <row r="580" spans="1:16" x14ac:dyDescent="0.2">
      <c r="A580" s="72" t="s">
        <v>607</v>
      </c>
      <c r="B580" s="72">
        <v>18</v>
      </c>
      <c r="C580" s="72" t="s">
        <v>27</v>
      </c>
      <c r="D580" s="72">
        <v>4.9000000000000004</v>
      </c>
      <c r="E580" s="72">
        <v>4.4000000000000004</v>
      </c>
      <c r="F580" s="72">
        <v>1.4</v>
      </c>
      <c r="G580" s="72" t="s">
        <v>22</v>
      </c>
      <c r="H580" s="72">
        <v>97</v>
      </c>
      <c r="I580" s="72">
        <v>6.7</v>
      </c>
      <c r="J580" s="72" t="s">
        <v>19</v>
      </c>
      <c r="K580" s="72">
        <v>4</v>
      </c>
      <c r="L580" s="72" t="s">
        <v>25</v>
      </c>
      <c r="M580" s="72" t="s">
        <v>21</v>
      </c>
      <c r="N580" s="72">
        <v>3</v>
      </c>
      <c r="O580" s="72" t="s">
        <v>18</v>
      </c>
      <c r="P580" s="72">
        <v>77.2</v>
      </c>
    </row>
    <row r="581" spans="1:16" x14ac:dyDescent="0.2">
      <c r="A581" s="72" t="s">
        <v>608</v>
      </c>
      <c r="B581" s="72">
        <v>18</v>
      </c>
      <c r="C581" s="72" t="s">
        <v>17</v>
      </c>
      <c r="D581" s="72">
        <v>6.1</v>
      </c>
      <c r="E581" s="72">
        <v>3.5</v>
      </c>
      <c r="F581" s="72">
        <v>0.3</v>
      </c>
      <c r="G581" s="72" t="s">
        <v>22</v>
      </c>
      <c r="H581" s="72">
        <v>69.8</v>
      </c>
      <c r="I581" s="72">
        <v>5.7</v>
      </c>
      <c r="J581" s="72" t="s">
        <v>24</v>
      </c>
      <c r="K581" s="72">
        <v>3</v>
      </c>
      <c r="L581" s="72" t="s">
        <v>25</v>
      </c>
      <c r="M581" s="72" t="s">
        <v>21</v>
      </c>
      <c r="N581" s="72">
        <v>9</v>
      </c>
      <c r="O581" s="72" t="s">
        <v>22</v>
      </c>
      <c r="P581" s="72">
        <v>100</v>
      </c>
    </row>
    <row r="582" spans="1:16" x14ac:dyDescent="0.2">
      <c r="A582" s="72" t="s">
        <v>609</v>
      </c>
      <c r="B582" s="72">
        <v>22</v>
      </c>
      <c r="C582" s="72" t="s">
        <v>17</v>
      </c>
      <c r="D582" s="72">
        <v>3.3</v>
      </c>
      <c r="E582" s="72">
        <v>3</v>
      </c>
      <c r="F582" s="72">
        <v>1</v>
      </c>
      <c r="G582" s="72" t="s">
        <v>18</v>
      </c>
      <c r="H582" s="72">
        <v>90</v>
      </c>
      <c r="I582" s="72">
        <v>8.5</v>
      </c>
      <c r="J582" s="72" t="s">
        <v>24</v>
      </c>
      <c r="K582" s="72">
        <v>5</v>
      </c>
      <c r="L582" s="72" t="s">
        <v>20</v>
      </c>
      <c r="M582" s="72" t="s">
        <v>21</v>
      </c>
      <c r="N582" s="72">
        <v>4</v>
      </c>
      <c r="O582" s="72" t="s">
        <v>18</v>
      </c>
      <c r="P582" s="72">
        <v>73</v>
      </c>
    </row>
    <row r="583" spans="1:16" x14ac:dyDescent="0.2">
      <c r="A583" s="72" t="s">
        <v>610</v>
      </c>
      <c r="B583" s="72">
        <v>17</v>
      </c>
      <c r="C583" s="72" t="s">
        <v>27</v>
      </c>
      <c r="D583" s="72">
        <v>3.2</v>
      </c>
      <c r="E583" s="72">
        <v>3.1</v>
      </c>
      <c r="F583" s="72">
        <v>2.4</v>
      </c>
      <c r="G583" s="72" t="s">
        <v>18</v>
      </c>
      <c r="H583" s="72">
        <v>91.3</v>
      </c>
      <c r="I583" s="72">
        <v>6.7</v>
      </c>
      <c r="J583" s="72" t="s">
        <v>19</v>
      </c>
      <c r="K583" s="72">
        <v>3</v>
      </c>
      <c r="L583" s="72" t="s">
        <v>25</v>
      </c>
      <c r="M583" s="72" t="s">
        <v>21</v>
      </c>
      <c r="N583" s="72">
        <v>3</v>
      </c>
      <c r="O583" s="72" t="s">
        <v>18</v>
      </c>
      <c r="P583" s="72">
        <v>68.5</v>
      </c>
    </row>
    <row r="584" spans="1:16" x14ac:dyDescent="0.2">
      <c r="A584" s="72" t="s">
        <v>611</v>
      </c>
      <c r="B584" s="72">
        <v>20</v>
      </c>
      <c r="C584" s="72" t="s">
        <v>27</v>
      </c>
      <c r="D584" s="72">
        <v>3.6</v>
      </c>
      <c r="E584" s="72">
        <v>2.6</v>
      </c>
      <c r="F584" s="72">
        <v>2.2000000000000002</v>
      </c>
      <c r="G584" s="72" t="s">
        <v>18</v>
      </c>
      <c r="H584" s="72">
        <v>72.599999999999994</v>
      </c>
      <c r="I584" s="72">
        <v>3.3</v>
      </c>
      <c r="J584" s="72" t="s">
        <v>19</v>
      </c>
      <c r="K584" s="72">
        <v>1</v>
      </c>
      <c r="L584" s="72" t="s">
        <v>25</v>
      </c>
      <c r="M584" s="72" t="s">
        <v>24</v>
      </c>
      <c r="N584" s="72">
        <v>8</v>
      </c>
      <c r="O584" s="72" t="s">
        <v>18</v>
      </c>
      <c r="P584" s="72">
        <v>61</v>
      </c>
    </row>
    <row r="585" spans="1:16" x14ac:dyDescent="0.2">
      <c r="A585" s="72" t="s">
        <v>612</v>
      </c>
      <c r="B585" s="72">
        <v>18</v>
      </c>
      <c r="C585" s="72" t="s">
        <v>17</v>
      </c>
      <c r="D585" s="72">
        <v>5.2</v>
      </c>
      <c r="E585" s="72">
        <v>3.2</v>
      </c>
      <c r="F585" s="72">
        <v>2</v>
      </c>
      <c r="G585" s="72" t="s">
        <v>18</v>
      </c>
      <c r="H585" s="72">
        <v>70</v>
      </c>
      <c r="I585" s="72">
        <v>6.9</v>
      </c>
      <c r="J585" s="72" t="s">
        <v>19</v>
      </c>
      <c r="K585" s="72">
        <v>2</v>
      </c>
      <c r="L585" s="72" t="s">
        <v>34</v>
      </c>
      <c r="M585" s="72" t="s">
        <v>28</v>
      </c>
      <c r="N585" s="72">
        <v>1</v>
      </c>
      <c r="O585" s="72" t="s">
        <v>22</v>
      </c>
      <c r="P585" s="72">
        <v>70.5</v>
      </c>
    </row>
    <row r="586" spans="1:16" x14ac:dyDescent="0.2">
      <c r="A586" s="72" t="s">
        <v>613</v>
      </c>
      <c r="B586" s="72">
        <v>22</v>
      </c>
      <c r="C586" s="72" t="s">
        <v>17</v>
      </c>
      <c r="D586" s="72">
        <v>2.1</v>
      </c>
      <c r="E586" s="72">
        <v>0</v>
      </c>
      <c r="F586" s="72">
        <v>0.7</v>
      </c>
      <c r="G586" s="72" t="s">
        <v>18</v>
      </c>
      <c r="H586" s="72">
        <v>77.5</v>
      </c>
      <c r="I586" s="72">
        <v>6.1</v>
      </c>
      <c r="J586" s="72" t="s">
        <v>24</v>
      </c>
      <c r="K586" s="72">
        <v>0</v>
      </c>
      <c r="L586" s="72" t="s">
        <v>34</v>
      </c>
      <c r="M586" s="72" t="s">
        <v>21</v>
      </c>
      <c r="N586" s="72">
        <v>5</v>
      </c>
      <c r="O586" s="72" t="s">
        <v>18</v>
      </c>
      <c r="P586" s="72">
        <v>52.5</v>
      </c>
    </row>
    <row r="587" spans="1:16" x14ac:dyDescent="0.2">
      <c r="A587" s="72" t="s">
        <v>614</v>
      </c>
      <c r="B587" s="72">
        <v>23</v>
      </c>
      <c r="C587" s="72" t="s">
        <v>27</v>
      </c>
      <c r="D587" s="72">
        <v>3.9</v>
      </c>
      <c r="E587" s="72">
        <v>2.1</v>
      </c>
      <c r="F587" s="72">
        <v>1.6</v>
      </c>
      <c r="G587" s="72" t="s">
        <v>18</v>
      </c>
      <c r="H587" s="72">
        <v>78.400000000000006</v>
      </c>
      <c r="I587" s="72">
        <v>6.4</v>
      </c>
      <c r="J587" s="72" t="s">
        <v>24</v>
      </c>
      <c r="K587" s="72">
        <v>3</v>
      </c>
      <c r="L587" s="72" t="s">
        <v>25</v>
      </c>
      <c r="M587" s="72" t="s">
        <v>24</v>
      </c>
      <c r="N587" s="72">
        <v>1</v>
      </c>
      <c r="O587" s="72" t="s">
        <v>18</v>
      </c>
      <c r="P587" s="72">
        <v>62.8</v>
      </c>
    </row>
    <row r="588" spans="1:16" x14ac:dyDescent="0.2">
      <c r="A588" s="72" t="s">
        <v>615</v>
      </c>
      <c r="B588" s="72">
        <v>22</v>
      </c>
      <c r="C588" s="72" t="s">
        <v>17</v>
      </c>
      <c r="D588" s="72">
        <v>5</v>
      </c>
      <c r="E588" s="72">
        <v>2.8</v>
      </c>
      <c r="F588" s="72">
        <v>0</v>
      </c>
      <c r="G588" s="72" t="s">
        <v>22</v>
      </c>
      <c r="H588" s="72">
        <v>92.5</v>
      </c>
      <c r="I588" s="72">
        <v>6.1</v>
      </c>
      <c r="J588" s="72" t="s">
        <v>19</v>
      </c>
      <c r="K588" s="72">
        <v>3</v>
      </c>
      <c r="L588" s="72" t="s">
        <v>25</v>
      </c>
      <c r="M588" s="72" t="s">
        <v>28</v>
      </c>
      <c r="N588" s="72">
        <v>7</v>
      </c>
      <c r="O588" s="72" t="s">
        <v>22</v>
      </c>
      <c r="P588" s="72">
        <v>83.5</v>
      </c>
    </row>
    <row r="589" spans="1:16" x14ac:dyDescent="0.2">
      <c r="A589" s="72" t="s">
        <v>616</v>
      </c>
      <c r="B589" s="72">
        <v>19</v>
      </c>
      <c r="C589" s="72" t="s">
        <v>27</v>
      </c>
      <c r="D589" s="72">
        <v>4.3</v>
      </c>
      <c r="E589" s="72">
        <v>1.1000000000000001</v>
      </c>
      <c r="F589" s="72">
        <v>2</v>
      </c>
      <c r="G589" s="72" t="s">
        <v>18</v>
      </c>
      <c r="H589" s="72">
        <v>78.900000000000006</v>
      </c>
      <c r="I589" s="72">
        <v>7.5</v>
      </c>
      <c r="J589" s="72" t="s">
        <v>24</v>
      </c>
      <c r="K589" s="72">
        <v>4</v>
      </c>
      <c r="L589" s="72" t="s">
        <v>20</v>
      </c>
      <c r="M589" s="72" t="s">
        <v>21</v>
      </c>
      <c r="N589" s="72">
        <v>5</v>
      </c>
      <c r="O589" s="72" t="s">
        <v>18</v>
      </c>
      <c r="P589" s="72">
        <v>71.400000000000006</v>
      </c>
    </row>
    <row r="590" spans="1:16" x14ac:dyDescent="0.2">
      <c r="A590" s="72" t="s">
        <v>617</v>
      </c>
      <c r="B590" s="72">
        <v>20</v>
      </c>
      <c r="C590" s="72" t="s">
        <v>47</v>
      </c>
      <c r="D590" s="72">
        <v>3.8</v>
      </c>
      <c r="E590" s="72">
        <v>3</v>
      </c>
      <c r="F590" s="72">
        <v>3.4</v>
      </c>
      <c r="G590" s="72" t="s">
        <v>18</v>
      </c>
      <c r="H590" s="72">
        <v>76.400000000000006</v>
      </c>
      <c r="I590" s="72">
        <v>7.8</v>
      </c>
      <c r="J590" s="72" t="s">
        <v>19</v>
      </c>
      <c r="K590" s="72">
        <v>1</v>
      </c>
      <c r="L590" s="72" t="s">
        <v>25</v>
      </c>
      <c r="M590" s="72" t="s">
        <v>21</v>
      </c>
      <c r="N590" s="72">
        <v>2</v>
      </c>
      <c r="O590" s="72" t="s">
        <v>18</v>
      </c>
      <c r="P590" s="72">
        <v>61.5</v>
      </c>
    </row>
    <row r="591" spans="1:16" x14ac:dyDescent="0.2">
      <c r="A591" s="72" t="s">
        <v>618</v>
      </c>
      <c r="B591" s="72">
        <v>21</v>
      </c>
      <c r="C591" s="72" t="s">
        <v>27</v>
      </c>
      <c r="D591" s="72">
        <v>5</v>
      </c>
      <c r="E591" s="72">
        <v>2.2999999999999998</v>
      </c>
      <c r="F591" s="72">
        <v>0.2</v>
      </c>
      <c r="G591" s="72" t="s">
        <v>18</v>
      </c>
      <c r="H591" s="72">
        <v>78.900000000000006</v>
      </c>
      <c r="I591" s="72">
        <v>6.8</v>
      </c>
      <c r="J591" s="72" t="s">
        <v>28</v>
      </c>
      <c r="K591" s="72">
        <v>6</v>
      </c>
      <c r="L591" s="72" t="s">
        <v>34</v>
      </c>
      <c r="M591" s="72" t="s">
        <v>24</v>
      </c>
      <c r="N591" s="72">
        <v>1</v>
      </c>
      <c r="O591" s="72" t="s">
        <v>18</v>
      </c>
      <c r="P591" s="72">
        <v>75.400000000000006</v>
      </c>
    </row>
    <row r="592" spans="1:16" x14ac:dyDescent="0.2">
      <c r="A592" s="72" t="s">
        <v>619</v>
      </c>
      <c r="B592" s="72">
        <v>17</v>
      </c>
      <c r="C592" s="72" t="s">
        <v>17</v>
      </c>
      <c r="D592" s="72">
        <v>0</v>
      </c>
      <c r="E592" s="72">
        <v>4.5999999999999996</v>
      </c>
      <c r="F592" s="72">
        <v>1.2</v>
      </c>
      <c r="G592" s="72" t="s">
        <v>18</v>
      </c>
      <c r="H592" s="72">
        <v>96.2</v>
      </c>
      <c r="I592" s="72">
        <v>6.1</v>
      </c>
      <c r="J592" s="72" t="s">
        <v>28</v>
      </c>
      <c r="K592" s="72">
        <v>6</v>
      </c>
      <c r="L592" s="72" t="s">
        <v>34</v>
      </c>
      <c r="M592" s="72" t="s">
        <v>21</v>
      </c>
      <c r="N592" s="72">
        <v>7</v>
      </c>
      <c r="O592" s="72" t="s">
        <v>18</v>
      </c>
      <c r="P592" s="72">
        <v>42</v>
      </c>
    </row>
    <row r="593" spans="1:16" x14ac:dyDescent="0.2">
      <c r="A593" s="72" t="s">
        <v>620</v>
      </c>
      <c r="B593" s="72">
        <v>24</v>
      </c>
      <c r="C593" s="72" t="s">
        <v>17</v>
      </c>
      <c r="D593" s="72">
        <v>4.5</v>
      </c>
      <c r="E593" s="72">
        <v>4.4000000000000004</v>
      </c>
      <c r="F593" s="72">
        <v>2.2000000000000002</v>
      </c>
      <c r="G593" s="72" t="s">
        <v>18</v>
      </c>
      <c r="H593" s="72">
        <v>85.1</v>
      </c>
      <c r="I593" s="72">
        <v>6.5</v>
      </c>
      <c r="J593" s="72" t="s">
        <v>19</v>
      </c>
      <c r="K593" s="72">
        <v>4</v>
      </c>
      <c r="L593" s="72" t="s">
        <v>25</v>
      </c>
      <c r="M593" s="72" t="s">
        <v>24</v>
      </c>
      <c r="N593" s="72">
        <v>1</v>
      </c>
      <c r="O593" s="72" t="s">
        <v>18</v>
      </c>
      <c r="P593" s="72">
        <v>64</v>
      </c>
    </row>
    <row r="594" spans="1:16" x14ac:dyDescent="0.2">
      <c r="A594" s="72" t="s">
        <v>621</v>
      </c>
      <c r="B594" s="72">
        <v>21</v>
      </c>
      <c r="C594" s="72" t="s">
        <v>17</v>
      </c>
      <c r="D594" s="72">
        <v>2.5</v>
      </c>
      <c r="E594" s="72">
        <v>1.9</v>
      </c>
      <c r="F594" s="72">
        <v>3.2</v>
      </c>
      <c r="G594" s="72" t="s">
        <v>22</v>
      </c>
      <c r="H594" s="72">
        <v>83.2</v>
      </c>
      <c r="I594" s="72">
        <v>6.5</v>
      </c>
      <c r="J594" s="72" t="s">
        <v>19</v>
      </c>
      <c r="K594" s="72">
        <v>5</v>
      </c>
      <c r="L594" s="72" t="s">
        <v>20</v>
      </c>
      <c r="M594" s="72" t="s">
        <v>21</v>
      </c>
      <c r="N594" s="72">
        <v>3</v>
      </c>
      <c r="O594" s="72" t="s">
        <v>18</v>
      </c>
      <c r="P594" s="72">
        <v>60.1</v>
      </c>
    </row>
    <row r="595" spans="1:16" x14ac:dyDescent="0.2">
      <c r="A595" s="72" t="s">
        <v>622</v>
      </c>
      <c r="B595" s="72">
        <v>20</v>
      </c>
      <c r="C595" s="72" t="s">
        <v>17</v>
      </c>
      <c r="D595" s="72">
        <v>0.8</v>
      </c>
      <c r="E595" s="72">
        <v>2.2999999999999998</v>
      </c>
      <c r="F595" s="72">
        <v>1.3</v>
      </c>
      <c r="G595" s="72" t="s">
        <v>22</v>
      </c>
      <c r="H595" s="72">
        <v>83.9</v>
      </c>
      <c r="I595" s="72">
        <v>5.5</v>
      </c>
      <c r="J595" s="72" t="s">
        <v>28</v>
      </c>
      <c r="K595" s="72">
        <v>3</v>
      </c>
      <c r="L595" s="72" t="s">
        <v>34</v>
      </c>
      <c r="M595" s="72" t="s">
        <v>24</v>
      </c>
      <c r="N595" s="72">
        <v>6</v>
      </c>
      <c r="O595" s="72" t="s">
        <v>18</v>
      </c>
      <c r="P595" s="72">
        <v>34.700000000000003</v>
      </c>
    </row>
    <row r="596" spans="1:16" x14ac:dyDescent="0.2">
      <c r="A596" s="72" t="s">
        <v>623</v>
      </c>
      <c r="B596" s="72">
        <v>20</v>
      </c>
      <c r="C596" s="72" t="s">
        <v>27</v>
      </c>
      <c r="D596" s="72">
        <v>4.3</v>
      </c>
      <c r="E596" s="72">
        <v>2.4</v>
      </c>
      <c r="F596" s="72">
        <v>1</v>
      </c>
      <c r="G596" s="72" t="s">
        <v>22</v>
      </c>
      <c r="H596" s="72">
        <v>97.9</v>
      </c>
      <c r="I596" s="72">
        <v>7.2</v>
      </c>
      <c r="J596" s="72" t="s">
        <v>24</v>
      </c>
      <c r="K596" s="72">
        <v>3</v>
      </c>
      <c r="L596" s="72" t="s">
        <v>25</v>
      </c>
      <c r="M596" s="72" t="s">
        <v>21</v>
      </c>
      <c r="N596" s="72">
        <v>6</v>
      </c>
      <c r="O596" s="72" t="s">
        <v>18</v>
      </c>
      <c r="P596" s="72">
        <v>88</v>
      </c>
    </row>
    <row r="597" spans="1:16" x14ac:dyDescent="0.2">
      <c r="A597" s="72" t="s">
        <v>624</v>
      </c>
      <c r="B597" s="72">
        <v>20</v>
      </c>
      <c r="C597" s="72" t="s">
        <v>27</v>
      </c>
      <c r="D597" s="72">
        <v>5.6</v>
      </c>
      <c r="E597" s="72">
        <v>2</v>
      </c>
      <c r="F597" s="72">
        <v>0</v>
      </c>
      <c r="G597" s="72" t="s">
        <v>18</v>
      </c>
      <c r="H597" s="72">
        <v>77.5</v>
      </c>
      <c r="I597" s="72">
        <v>7.1</v>
      </c>
      <c r="J597" s="72" t="s">
        <v>19</v>
      </c>
      <c r="K597" s="72">
        <v>4</v>
      </c>
      <c r="L597" s="72" t="s">
        <v>34</v>
      </c>
      <c r="M597" s="72" t="s">
        <v>21</v>
      </c>
      <c r="N597" s="72">
        <v>7</v>
      </c>
      <c r="O597" s="72" t="s">
        <v>18</v>
      </c>
      <c r="P597" s="72">
        <v>100</v>
      </c>
    </row>
    <row r="598" spans="1:16" x14ac:dyDescent="0.2">
      <c r="A598" s="72" t="s">
        <v>625</v>
      </c>
      <c r="B598" s="72">
        <v>21</v>
      </c>
      <c r="C598" s="72" t="s">
        <v>27</v>
      </c>
      <c r="D598" s="72">
        <v>3.3</v>
      </c>
      <c r="E598" s="72">
        <v>2.7</v>
      </c>
      <c r="F598" s="72">
        <v>1.9</v>
      </c>
      <c r="G598" s="72" t="s">
        <v>18</v>
      </c>
      <c r="H598" s="72">
        <v>98.2</v>
      </c>
      <c r="I598" s="72">
        <v>8.3000000000000007</v>
      </c>
      <c r="J598" s="72" t="s">
        <v>19</v>
      </c>
      <c r="K598" s="72">
        <v>3</v>
      </c>
      <c r="L598" s="72" t="s">
        <v>34</v>
      </c>
      <c r="M598" s="72" t="s">
        <v>28</v>
      </c>
      <c r="N598" s="72">
        <v>1</v>
      </c>
      <c r="O598" s="72" t="s">
        <v>18</v>
      </c>
      <c r="P598" s="72">
        <v>66.099999999999994</v>
      </c>
    </row>
    <row r="599" spans="1:16" x14ac:dyDescent="0.2">
      <c r="A599" s="72" t="s">
        <v>626</v>
      </c>
      <c r="B599" s="72">
        <v>23</v>
      </c>
      <c r="C599" s="72" t="s">
        <v>27</v>
      </c>
      <c r="D599" s="72">
        <v>4.9000000000000004</v>
      </c>
      <c r="E599" s="72">
        <v>1.6</v>
      </c>
      <c r="F599" s="72">
        <v>4</v>
      </c>
      <c r="G599" s="72" t="s">
        <v>18</v>
      </c>
      <c r="H599" s="72">
        <v>87.1</v>
      </c>
      <c r="I599" s="72">
        <v>8</v>
      </c>
      <c r="J599" s="72" t="s">
        <v>19</v>
      </c>
      <c r="K599" s="72">
        <v>5</v>
      </c>
      <c r="L599" s="72" t="s">
        <v>34</v>
      </c>
      <c r="M599" s="72" t="s">
        <v>28</v>
      </c>
      <c r="N599" s="72">
        <v>7</v>
      </c>
      <c r="O599" s="72" t="s">
        <v>18</v>
      </c>
      <c r="P599" s="72">
        <v>95.5</v>
      </c>
    </row>
    <row r="600" spans="1:16" x14ac:dyDescent="0.2">
      <c r="A600" s="72" t="s">
        <v>627</v>
      </c>
      <c r="B600" s="72">
        <v>20</v>
      </c>
      <c r="C600" s="72" t="s">
        <v>17</v>
      </c>
      <c r="D600" s="72">
        <v>5.9</v>
      </c>
      <c r="E600" s="72">
        <v>1.1000000000000001</v>
      </c>
      <c r="F600" s="72">
        <v>2.1</v>
      </c>
      <c r="G600" s="72" t="s">
        <v>22</v>
      </c>
      <c r="H600" s="72">
        <v>83.4</v>
      </c>
      <c r="I600" s="72">
        <v>5.7</v>
      </c>
      <c r="J600" s="72" t="s">
        <v>28</v>
      </c>
      <c r="K600" s="72">
        <v>2</v>
      </c>
      <c r="L600" s="72" t="s">
        <v>20</v>
      </c>
      <c r="M600" s="72" t="s">
        <v>21</v>
      </c>
      <c r="N600" s="72">
        <v>2</v>
      </c>
      <c r="O600" s="72" t="s">
        <v>22</v>
      </c>
      <c r="P600" s="72">
        <v>86.4</v>
      </c>
    </row>
    <row r="601" spans="1:16" x14ac:dyDescent="0.2">
      <c r="A601" s="72" t="s">
        <v>628</v>
      </c>
      <c r="B601" s="72">
        <v>22</v>
      </c>
      <c r="C601" s="72" t="s">
        <v>27</v>
      </c>
      <c r="D601" s="72">
        <v>5.5</v>
      </c>
      <c r="E601" s="72">
        <v>3.2</v>
      </c>
      <c r="F601" s="72">
        <v>1.8</v>
      </c>
      <c r="G601" s="72" t="s">
        <v>18</v>
      </c>
      <c r="H601" s="72">
        <v>100</v>
      </c>
      <c r="I601" s="72">
        <v>7.5</v>
      </c>
      <c r="J601" s="72" t="s">
        <v>19</v>
      </c>
      <c r="K601" s="72">
        <v>0</v>
      </c>
      <c r="L601" s="72" t="s">
        <v>25</v>
      </c>
      <c r="M601" s="72" t="s">
        <v>28</v>
      </c>
      <c r="N601" s="72">
        <v>6</v>
      </c>
      <c r="O601" s="72" t="s">
        <v>18</v>
      </c>
      <c r="P601" s="72">
        <v>77.3</v>
      </c>
    </row>
    <row r="602" spans="1:16" x14ac:dyDescent="0.2">
      <c r="A602" s="72" t="s">
        <v>629</v>
      </c>
      <c r="B602" s="72">
        <v>21</v>
      </c>
      <c r="C602" s="72" t="s">
        <v>27</v>
      </c>
      <c r="D602" s="72">
        <v>6</v>
      </c>
      <c r="E602" s="72">
        <v>3.3</v>
      </c>
      <c r="F602" s="72">
        <v>2.2000000000000002</v>
      </c>
      <c r="G602" s="72" t="s">
        <v>18</v>
      </c>
      <c r="H602" s="72">
        <v>74.400000000000006</v>
      </c>
      <c r="I602" s="72">
        <v>5.4</v>
      </c>
      <c r="J602" s="72" t="s">
        <v>19</v>
      </c>
      <c r="K602" s="72">
        <v>0</v>
      </c>
      <c r="L602" s="72" t="s">
        <v>25</v>
      </c>
      <c r="M602" s="72" t="s">
        <v>21</v>
      </c>
      <c r="N602" s="72">
        <v>8</v>
      </c>
      <c r="O602" s="72" t="s">
        <v>22</v>
      </c>
      <c r="P602" s="72">
        <v>90.2</v>
      </c>
    </row>
    <row r="603" spans="1:16" x14ac:dyDescent="0.2">
      <c r="A603" s="72" t="s">
        <v>630</v>
      </c>
      <c r="B603" s="72">
        <v>24</v>
      </c>
      <c r="C603" s="72" t="s">
        <v>47</v>
      </c>
      <c r="D603" s="72">
        <v>4.5999999999999996</v>
      </c>
      <c r="E603" s="72">
        <v>1.5</v>
      </c>
      <c r="F603" s="72">
        <v>1.8</v>
      </c>
      <c r="G603" s="72" t="s">
        <v>18</v>
      </c>
      <c r="H603" s="72">
        <v>81.5</v>
      </c>
      <c r="I603" s="72">
        <v>7.3</v>
      </c>
      <c r="J603" s="72" t="s">
        <v>19</v>
      </c>
      <c r="K603" s="72">
        <v>0</v>
      </c>
      <c r="L603" s="72" t="s">
        <v>25</v>
      </c>
      <c r="M603" s="72" t="s">
        <v>24</v>
      </c>
      <c r="N603" s="72">
        <v>5</v>
      </c>
      <c r="O603" s="72" t="s">
        <v>22</v>
      </c>
      <c r="P603" s="72">
        <v>80.2</v>
      </c>
    </row>
    <row r="604" spans="1:16" x14ac:dyDescent="0.2">
      <c r="A604" s="72" t="s">
        <v>631</v>
      </c>
      <c r="B604" s="72">
        <v>20</v>
      </c>
      <c r="C604" s="72" t="s">
        <v>17</v>
      </c>
      <c r="D604" s="72">
        <v>3.6</v>
      </c>
      <c r="E604" s="72">
        <v>3.6</v>
      </c>
      <c r="F604" s="72">
        <v>0.9</v>
      </c>
      <c r="G604" s="72" t="s">
        <v>18</v>
      </c>
      <c r="H604" s="72">
        <v>72.7</v>
      </c>
      <c r="I604" s="72">
        <v>5.9</v>
      </c>
      <c r="J604" s="72" t="s">
        <v>28</v>
      </c>
      <c r="K604" s="72">
        <v>2</v>
      </c>
      <c r="L604" s="72" t="s">
        <v>38</v>
      </c>
      <c r="M604" s="72" t="s">
        <v>21</v>
      </c>
      <c r="N604" s="72">
        <v>10</v>
      </c>
      <c r="O604" s="72" t="s">
        <v>22</v>
      </c>
      <c r="P604" s="72">
        <v>72.900000000000006</v>
      </c>
    </row>
    <row r="605" spans="1:16" x14ac:dyDescent="0.2">
      <c r="A605" s="72" t="s">
        <v>632</v>
      </c>
      <c r="B605" s="72">
        <v>22</v>
      </c>
      <c r="C605" s="72" t="s">
        <v>17</v>
      </c>
      <c r="D605" s="72">
        <v>1.1000000000000001</v>
      </c>
      <c r="E605" s="72">
        <v>1.7</v>
      </c>
      <c r="F605" s="72">
        <v>2.7</v>
      </c>
      <c r="G605" s="72" t="s">
        <v>18</v>
      </c>
      <c r="H605" s="72">
        <v>94.5</v>
      </c>
      <c r="I605" s="72">
        <v>5.3</v>
      </c>
      <c r="J605" s="72" t="s">
        <v>19</v>
      </c>
      <c r="K605" s="72">
        <v>3</v>
      </c>
      <c r="L605" s="72" t="s">
        <v>38</v>
      </c>
      <c r="M605" s="72" t="s">
        <v>21</v>
      </c>
      <c r="N605" s="72">
        <v>3</v>
      </c>
      <c r="O605" s="72" t="s">
        <v>18</v>
      </c>
      <c r="P605" s="72">
        <v>35.799999999999997</v>
      </c>
    </row>
    <row r="606" spans="1:16" x14ac:dyDescent="0.2">
      <c r="A606" s="72" t="s">
        <v>633</v>
      </c>
      <c r="B606" s="72">
        <v>23</v>
      </c>
      <c r="C606" s="72" t="s">
        <v>47</v>
      </c>
      <c r="D606" s="72">
        <v>3.1</v>
      </c>
      <c r="E606" s="72">
        <v>2.8</v>
      </c>
      <c r="F606" s="72">
        <v>2</v>
      </c>
      <c r="G606" s="72" t="s">
        <v>18</v>
      </c>
      <c r="H606" s="72">
        <v>100</v>
      </c>
      <c r="I606" s="72">
        <v>6.8</v>
      </c>
      <c r="J606" s="72" t="s">
        <v>28</v>
      </c>
      <c r="K606" s="72">
        <v>4</v>
      </c>
      <c r="L606" s="72" t="s">
        <v>20</v>
      </c>
      <c r="M606" s="72" t="s">
        <v>24</v>
      </c>
      <c r="N606" s="72">
        <v>8</v>
      </c>
      <c r="O606" s="72" t="s">
        <v>22</v>
      </c>
      <c r="P606" s="72">
        <v>72.8</v>
      </c>
    </row>
    <row r="607" spans="1:16" x14ac:dyDescent="0.2">
      <c r="A607" s="72" t="s">
        <v>634</v>
      </c>
      <c r="B607" s="72">
        <v>19</v>
      </c>
      <c r="C607" s="72" t="s">
        <v>27</v>
      </c>
      <c r="D607" s="72">
        <v>2.2000000000000002</v>
      </c>
      <c r="E607" s="72">
        <v>3.5</v>
      </c>
      <c r="F607" s="72">
        <v>1.8</v>
      </c>
      <c r="G607" s="72" t="s">
        <v>18</v>
      </c>
      <c r="H607" s="72">
        <v>100</v>
      </c>
      <c r="I607" s="72">
        <v>3.3</v>
      </c>
      <c r="J607" s="72" t="s">
        <v>24</v>
      </c>
      <c r="K607" s="72">
        <v>6</v>
      </c>
      <c r="L607" s="72" t="s">
        <v>34</v>
      </c>
      <c r="M607" s="72" t="s">
        <v>24</v>
      </c>
      <c r="N607" s="72">
        <v>8</v>
      </c>
      <c r="O607" s="72" t="s">
        <v>18</v>
      </c>
      <c r="P607" s="72">
        <v>67.599999999999994</v>
      </c>
    </row>
    <row r="608" spans="1:16" x14ac:dyDescent="0.2">
      <c r="A608" s="72" t="s">
        <v>635</v>
      </c>
      <c r="B608" s="72">
        <v>23</v>
      </c>
      <c r="C608" s="72" t="s">
        <v>27</v>
      </c>
      <c r="D608" s="72">
        <v>6.8</v>
      </c>
      <c r="E608" s="72">
        <v>2.5</v>
      </c>
      <c r="F608" s="72">
        <v>0.7</v>
      </c>
      <c r="G608" s="72" t="s">
        <v>18</v>
      </c>
      <c r="H608" s="72">
        <v>97.2</v>
      </c>
      <c r="I608" s="72">
        <v>4.4000000000000004</v>
      </c>
      <c r="J608" s="72" t="s">
        <v>24</v>
      </c>
      <c r="K608" s="72">
        <v>1</v>
      </c>
      <c r="L608" s="72" t="s">
        <v>34</v>
      </c>
      <c r="M608" s="72" t="s">
        <v>28</v>
      </c>
      <c r="N608" s="72">
        <v>4</v>
      </c>
      <c r="O608" s="72" t="s">
        <v>18</v>
      </c>
      <c r="P608" s="72">
        <v>93.1</v>
      </c>
    </row>
    <row r="609" spans="1:16" x14ac:dyDescent="0.2">
      <c r="A609" s="72" t="s">
        <v>636</v>
      </c>
      <c r="B609" s="72">
        <v>24</v>
      </c>
      <c r="C609" s="72" t="s">
        <v>17</v>
      </c>
      <c r="D609" s="72">
        <v>3.2</v>
      </c>
      <c r="E609" s="72">
        <v>3</v>
      </c>
      <c r="F609" s="72">
        <v>3.2</v>
      </c>
      <c r="G609" s="72" t="s">
        <v>18</v>
      </c>
      <c r="H609" s="72">
        <v>83</v>
      </c>
      <c r="I609" s="72">
        <v>6.3</v>
      </c>
      <c r="J609" s="72" t="s">
        <v>28</v>
      </c>
      <c r="K609" s="72">
        <v>3</v>
      </c>
      <c r="L609" s="72" t="s">
        <v>34</v>
      </c>
      <c r="M609" s="72" t="s">
        <v>21</v>
      </c>
      <c r="N609" s="72">
        <v>8</v>
      </c>
      <c r="O609" s="72" t="s">
        <v>22</v>
      </c>
      <c r="P609" s="72">
        <v>57.5</v>
      </c>
    </row>
    <row r="610" spans="1:16" x14ac:dyDescent="0.2">
      <c r="A610" s="72" t="s">
        <v>637</v>
      </c>
      <c r="B610" s="72">
        <v>20</v>
      </c>
      <c r="C610" s="72" t="s">
        <v>17</v>
      </c>
      <c r="D610" s="72">
        <v>3.7</v>
      </c>
      <c r="E610" s="72">
        <v>1.9</v>
      </c>
      <c r="F610" s="72">
        <v>2.5</v>
      </c>
      <c r="G610" s="72" t="s">
        <v>18</v>
      </c>
      <c r="H610" s="72">
        <v>81.3</v>
      </c>
      <c r="I610" s="72">
        <v>6.6</v>
      </c>
      <c r="J610" s="72" t="s">
        <v>19</v>
      </c>
      <c r="K610" s="72">
        <v>2</v>
      </c>
      <c r="L610" s="72" t="s">
        <v>34</v>
      </c>
      <c r="M610" s="72" t="s">
        <v>24</v>
      </c>
      <c r="N610" s="72">
        <v>5</v>
      </c>
      <c r="O610" s="72" t="s">
        <v>22</v>
      </c>
      <c r="P610" s="72">
        <v>61.1</v>
      </c>
    </row>
    <row r="611" spans="1:16" x14ac:dyDescent="0.2">
      <c r="A611" s="72" t="s">
        <v>638</v>
      </c>
      <c r="B611" s="72">
        <v>24</v>
      </c>
      <c r="C611" s="72" t="s">
        <v>27</v>
      </c>
      <c r="D611" s="72">
        <v>4.3</v>
      </c>
      <c r="E611" s="72">
        <v>2.2999999999999998</v>
      </c>
      <c r="F611" s="72">
        <v>1.2</v>
      </c>
      <c r="G611" s="72" t="s">
        <v>18</v>
      </c>
      <c r="H611" s="72">
        <v>68.3</v>
      </c>
      <c r="I611" s="72">
        <v>6.1</v>
      </c>
      <c r="J611" s="72" t="s">
        <v>28</v>
      </c>
      <c r="K611" s="72">
        <v>5</v>
      </c>
      <c r="L611" s="72" t="s">
        <v>25</v>
      </c>
      <c r="M611" s="72" t="s">
        <v>28</v>
      </c>
      <c r="N611" s="72">
        <v>5</v>
      </c>
      <c r="O611" s="72" t="s">
        <v>18</v>
      </c>
      <c r="P611" s="72">
        <v>77.400000000000006</v>
      </c>
    </row>
    <row r="612" spans="1:16" x14ac:dyDescent="0.2">
      <c r="A612" s="72" t="s">
        <v>639</v>
      </c>
      <c r="B612" s="72">
        <v>21</v>
      </c>
      <c r="C612" s="72" t="s">
        <v>17</v>
      </c>
      <c r="D612" s="72">
        <v>3.6</v>
      </c>
      <c r="E612" s="72">
        <v>2.2999999999999998</v>
      </c>
      <c r="F612" s="72">
        <v>2.9</v>
      </c>
      <c r="G612" s="72" t="s">
        <v>18</v>
      </c>
      <c r="H612" s="72">
        <v>100</v>
      </c>
      <c r="I612" s="72">
        <v>4.5999999999999996</v>
      </c>
      <c r="J612" s="72" t="s">
        <v>19</v>
      </c>
      <c r="K612" s="72">
        <v>2</v>
      </c>
      <c r="L612" s="72" t="s">
        <v>20</v>
      </c>
      <c r="M612" s="72" t="s">
        <v>24</v>
      </c>
      <c r="N612" s="72">
        <v>3</v>
      </c>
      <c r="O612" s="72" t="s">
        <v>18</v>
      </c>
      <c r="P612" s="72">
        <v>69.599999999999994</v>
      </c>
    </row>
    <row r="613" spans="1:16" x14ac:dyDescent="0.2">
      <c r="A613" s="72" t="s">
        <v>640</v>
      </c>
      <c r="B613" s="72">
        <v>18</v>
      </c>
      <c r="C613" s="72" t="s">
        <v>27</v>
      </c>
      <c r="D613" s="72">
        <v>6</v>
      </c>
      <c r="E613" s="72">
        <v>1.6</v>
      </c>
      <c r="F613" s="72">
        <v>1.3</v>
      </c>
      <c r="G613" s="72" t="s">
        <v>18</v>
      </c>
      <c r="H613" s="72">
        <v>89.7</v>
      </c>
      <c r="I613" s="72">
        <v>5.5</v>
      </c>
      <c r="J613" s="72" t="s">
        <v>19</v>
      </c>
      <c r="K613" s="72">
        <v>6</v>
      </c>
      <c r="L613" s="72" t="s">
        <v>25</v>
      </c>
      <c r="M613" s="72" t="s">
        <v>28</v>
      </c>
      <c r="N613" s="72">
        <v>7</v>
      </c>
      <c r="O613" s="72" t="s">
        <v>18</v>
      </c>
      <c r="P613" s="72">
        <v>100</v>
      </c>
    </row>
    <row r="614" spans="1:16" x14ac:dyDescent="0.2">
      <c r="A614" s="72" t="s">
        <v>641</v>
      </c>
      <c r="B614" s="72">
        <v>20</v>
      </c>
      <c r="C614" s="72" t="s">
        <v>27</v>
      </c>
      <c r="D614" s="72">
        <v>2.6</v>
      </c>
      <c r="E614" s="72">
        <v>2.2999999999999998</v>
      </c>
      <c r="F614" s="72">
        <v>0.9</v>
      </c>
      <c r="G614" s="72" t="s">
        <v>18</v>
      </c>
      <c r="H614" s="72">
        <v>80.099999999999994</v>
      </c>
      <c r="I614" s="72">
        <v>7</v>
      </c>
      <c r="J614" s="72" t="s">
        <v>19</v>
      </c>
      <c r="K614" s="72">
        <v>0</v>
      </c>
      <c r="L614" s="72" t="s">
        <v>20</v>
      </c>
      <c r="M614" s="72" t="s">
        <v>24</v>
      </c>
      <c r="N614" s="72">
        <v>9</v>
      </c>
      <c r="O614" s="72" t="s">
        <v>18</v>
      </c>
      <c r="P614" s="72">
        <v>69.3</v>
      </c>
    </row>
    <row r="615" spans="1:16" x14ac:dyDescent="0.2">
      <c r="A615" s="72" t="s">
        <v>642</v>
      </c>
      <c r="B615" s="72">
        <v>18</v>
      </c>
      <c r="C615" s="72" t="s">
        <v>17</v>
      </c>
      <c r="D615" s="72">
        <v>3.8</v>
      </c>
      <c r="E615" s="72">
        <v>0.6</v>
      </c>
      <c r="F615" s="72">
        <v>1</v>
      </c>
      <c r="G615" s="72" t="s">
        <v>18</v>
      </c>
      <c r="H615" s="72">
        <v>98.3</v>
      </c>
      <c r="I615" s="72">
        <v>7.2</v>
      </c>
      <c r="J615" s="72" t="s">
        <v>19</v>
      </c>
      <c r="K615" s="72">
        <v>3</v>
      </c>
      <c r="L615" s="72" t="s">
        <v>34</v>
      </c>
      <c r="M615" s="72" t="s">
        <v>21</v>
      </c>
      <c r="N615" s="72">
        <v>9</v>
      </c>
      <c r="O615" s="72" t="s">
        <v>18</v>
      </c>
      <c r="P615" s="72">
        <v>85.7</v>
      </c>
    </row>
    <row r="616" spans="1:16" x14ac:dyDescent="0.2">
      <c r="A616" s="72" t="s">
        <v>643</v>
      </c>
      <c r="B616" s="72">
        <v>22</v>
      </c>
      <c r="C616" s="72" t="s">
        <v>17</v>
      </c>
      <c r="D616" s="72">
        <v>2.4</v>
      </c>
      <c r="E616" s="72">
        <v>1.9</v>
      </c>
      <c r="F616" s="72">
        <v>0</v>
      </c>
      <c r="G616" s="72" t="s">
        <v>18</v>
      </c>
      <c r="H616" s="72">
        <v>75.3</v>
      </c>
      <c r="I616" s="72">
        <v>6.5</v>
      </c>
      <c r="J616" s="72" t="s">
        <v>24</v>
      </c>
      <c r="K616" s="72">
        <v>6</v>
      </c>
      <c r="L616" s="72" t="s">
        <v>25</v>
      </c>
      <c r="M616" s="72" t="s">
        <v>24</v>
      </c>
      <c r="N616" s="72">
        <v>1</v>
      </c>
      <c r="O616" s="72" t="s">
        <v>18</v>
      </c>
      <c r="P616" s="72">
        <v>53.9</v>
      </c>
    </row>
    <row r="617" spans="1:16" x14ac:dyDescent="0.2">
      <c r="A617" s="72" t="s">
        <v>644</v>
      </c>
      <c r="B617" s="72">
        <v>19</v>
      </c>
      <c r="C617" s="72" t="s">
        <v>17</v>
      </c>
      <c r="D617" s="72">
        <v>1.5</v>
      </c>
      <c r="E617" s="72">
        <v>2.2000000000000002</v>
      </c>
      <c r="F617" s="72">
        <v>2.2999999999999998</v>
      </c>
      <c r="G617" s="72" t="s">
        <v>18</v>
      </c>
      <c r="H617" s="72">
        <v>89.1</v>
      </c>
      <c r="I617" s="72">
        <v>7.9</v>
      </c>
      <c r="J617" s="72" t="s">
        <v>19</v>
      </c>
      <c r="K617" s="72">
        <v>0</v>
      </c>
      <c r="L617" s="72" t="s">
        <v>34</v>
      </c>
      <c r="M617" s="72" t="s">
        <v>21</v>
      </c>
      <c r="N617" s="72">
        <v>1</v>
      </c>
      <c r="O617" s="72" t="s">
        <v>18</v>
      </c>
      <c r="P617" s="72">
        <v>43.7</v>
      </c>
    </row>
    <row r="618" spans="1:16" x14ac:dyDescent="0.2">
      <c r="A618" s="72" t="s">
        <v>645</v>
      </c>
      <c r="B618" s="72">
        <v>17</v>
      </c>
      <c r="C618" s="72" t="s">
        <v>27</v>
      </c>
      <c r="D618" s="72">
        <v>2.6</v>
      </c>
      <c r="E618" s="72">
        <v>2.2000000000000002</v>
      </c>
      <c r="F618" s="72">
        <v>0</v>
      </c>
      <c r="G618" s="72" t="s">
        <v>18</v>
      </c>
      <c r="H618" s="72">
        <v>83.3</v>
      </c>
      <c r="I618" s="72">
        <v>7</v>
      </c>
      <c r="J618" s="72" t="s">
        <v>19</v>
      </c>
      <c r="K618" s="72">
        <v>1</v>
      </c>
      <c r="L618" s="72" t="s">
        <v>34</v>
      </c>
      <c r="M618" s="72" t="s">
        <v>24</v>
      </c>
      <c r="N618" s="72">
        <v>10</v>
      </c>
      <c r="O618" s="72" t="s">
        <v>18</v>
      </c>
      <c r="P618" s="72">
        <v>79.3</v>
      </c>
    </row>
    <row r="619" spans="1:16" x14ac:dyDescent="0.2">
      <c r="A619" s="72" t="s">
        <v>646</v>
      </c>
      <c r="B619" s="72">
        <v>24</v>
      </c>
      <c r="C619" s="72" t="s">
        <v>17</v>
      </c>
      <c r="D619" s="72">
        <v>3.4</v>
      </c>
      <c r="E619" s="72">
        <v>2.2000000000000002</v>
      </c>
      <c r="F619" s="72">
        <v>0.4</v>
      </c>
      <c r="G619" s="72" t="s">
        <v>18</v>
      </c>
      <c r="H619" s="72">
        <v>91.4</v>
      </c>
      <c r="I619" s="72">
        <v>5.6</v>
      </c>
      <c r="J619" s="72" t="s">
        <v>19</v>
      </c>
      <c r="K619" s="72">
        <v>5</v>
      </c>
      <c r="L619" s="72" t="s">
        <v>25</v>
      </c>
      <c r="M619" s="72" t="s">
        <v>28</v>
      </c>
      <c r="N619" s="72">
        <v>5</v>
      </c>
      <c r="O619" s="72" t="s">
        <v>18</v>
      </c>
      <c r="P619" s="72">
        <v>71.3</v>
      </c>
    </row>
    <row r="620" spans="1:16" x14ac:dyDescent="0.2">
      <c r="A620" s="72" t="s">
        <v>647</v>
      </c>
      <c r="B620" s="72">
        <v>23</v>
      </c>
      <c r="C620" s="72" t="s">
        <v>27</v>
      </c>
      <c r="D620" s="72">
        <v>2.9</v>
      </c>
      <c r="E620" s="72">
        <v>2.4</v>
      </c>
      <c r="F620" s="72">
        <v>0</v>
      </c>
      <c r="G620" s="72" t="s">
        <v>18</v>
      </c>
      <c r="H620" s="72">
        <v>84.4</v>
      </c>
      <c r="I620" s="72">
        <v>6.2</v>
      </c>
      <c r="J620" s="72" t="s">
        <v>24</v>
      </c>
      <c r="K620" s="72">
        <v>0</v>
      </c>
      <c r="L620" s="72" t="s">
        <v>34</v>
      </c>
      <c r="M620" s="72" t="s">
        <v>21</v>
      </c>
      <c r="N620" s="72">
        <v>1</v>
      </c>
      <c r="O620" s="72" t="s">
        <v>22</v>
      </c>
      <c r="P620" s="72">
        <v>61.4</v>
      </c>
    </row>
    <row r="621" spans="1:16" x14ac:dyDescent="0.2">
      <c r="A621" s="72" t="s">
        <v>648</v>
      </c>
      <c r="B621" s="72">
        <v>19</v>
      </c>
      <c r="C621" s="72" t="s">
        <v>27</v>
      </c>
      <c r="D621" s="72">
        <v>2.5</v>
      </c>
      <c r="E621" s="72">
        <v>3.1</v>
      </c>
      <c r="F621" s="72">
        <v>1.7</v>
      </c>
      <c r="G621" s="72" t="s">
        <v>18</v>
      </c>
      <c r="H621" s="72">
        <v>70.5</v>
      </c>
      <c r="I621" s="72">
        <v>4.8</v>
      </c>
      <c r="J621" s="72" t="s">
        <v>24</v>
      </c>
      <c r="K621" s="72">
        <v>1</v>
      </c>
      <c r="L621" s="72" t="s">
        <v>25</v>
      </c>
      <c r="M621" s="72" t="s">
        <v>24</v>
      </c>
      <c r="N621" s="72">
        <v>4</v>
      </c>
      <c r="O621" s="72" t="s">
        <v>18</v>
      </c>
      <c r="P621" s="72">
        <v>45.1</v>
      </c>
    </row>
    <row r="622" spans="1:16" x14ac:dyDescent="0.2">
      <c r="A622" s="72" t="s">
        <v>649</v>
      </c>
      <c r="B622" s="72">
        <v>20</v>
      </c>
      <c r="C622" s="72" t="s">
        <v>17</v>
      </c>
      <c r="D622" s="72">
        <v>1.4</v>
      </c>
      <c r="E622" s="72">
        <v>3.5</v>
      </c>
      <c r="F622" s="72">
        <v>1.6</v>
      </c>
      <c r="G622" s="72" t="s">
        <v>18</v>
      </c>
      <c r="H622" s="72">
        <v>85.8</v>
      </c>
      <c r="I622" s="72">
        <v>6.4</v>
      </c>
      <c r="J622" s="72" t="s">
        <v>19</v>
      </c>
      <c r="K622" s="72">
        <v>2</v>
      </c>
      <c r="L622" s="72" t="s">
        <v>38</v>
      </c>
      <c r="M622" s="72" t="s">
        <v>21</v>
      </c>
      <c r="N622" s="72">
        <v>1</v>
      </c>
      <c r="O622" s="72" t="s">
        <v>18</v>
      </c>
      <c r="P622" s="72">
        <v>39.799999999999997</v>
      </c>
    </row>
    <row r="623" spans="1:16" x14ac:dyDescent="0.2">
      <c r="A623" s="72" t="s">
        <v>650</v>
      </c>
      <c r="B623" s="72">
        <v>18</v>
      </c>
      <c r="C623" s="72" t="s">
        <v>17</v>
      </c>
      <c r="D623" s="72">
        <v>3.4</v>
      </c>
      <c r="E623" s="72">
        <v>1.7</v>
      </c>
      <c r="F623" s="72">
        <v>1.4</v>
      </c>
      <c r="G623" s="72" t="s">
        <v>18</v>
      </c>
      <c r="H623" s="72">
        <v>95.5</v>
      </c>
      <c r="I623" s="72">
        <v>7.8</v>
      </c>
      <c r="J623" s="72" t="s">
        <v>24</v>
      </c>
      <c r="K623" s="72">
        <v>0</v>
      </c>
      <c r="L623" s="72" t="s">
        <v>20</v>
      </c>
      <c r="M623" s="72" t="s">
        <v>24</v>
      </c>
      <c r="N623" s="72">
        <v>2</v>
      </c>
      <c r="O623" s="72" t="s">
        <v>18</v>
      </c>
      <c r="P623" s="72">
        <v>70.7</v>
      </c>
    </row>
    <row r="624" spans="1:16" x14ac:dyDescent="0.2">
      <c r="A624" s="72" t="s">
        <v>651</v>
      </c>
      <c r="B624" s="72">
        <v>23</v>
      </c>
      <c r="C624" s="72" t="s">
        <v>17</v>
      </c>
      <c r="D624" s="72">
        <v>1.2</v>
      </c>
      <c r="E624" s="72">
        <v>1.1000000000000001</v>
      </c>
      <c r="F624" s="72">
        <v>0.7</v>
      </c>
      <c r="G624" s="72" t="s">
        <v>18</v>
      </c>
      <c r="H624" s="72">
        <v>84.7</v>
      </c>
      <c r="I624" s="72">
        <v>7.3</v>
      </c>
      <c r="J624" s="72" t="s">
        <v>19</v>
      </c>
      <c r="K624" s="72">
        <v>0</v>
      </c>
      <c r="L624" s="72" t="s">
        <v>34</v>
      </c>
      <c r="M624" s="72" t="s">
        <v>21</v>
      </c>
      <c r="N624" s="72">
        <v>2</v>
      </c>
      <c r="O624" s="72" t="s">
        <v>22</v>
      </c>
      <c r="P624" s="72">
        <v>35.6</v>
      </c>
    </row>
    <row r="625" spans="1:16" x14ac:dyDescent="0.2">
      <c r="A625" s="72" t="s">
        <v>652</v>
      </c>
      <c r="B625" s="72">
        <v>18</v>
      </c>
      <c r="C625" s="72" t="s">
        <v>17</v>
      </c>
      <c r="D625" s="72">
        <v>4.5999999999999996</v>
      </c>
      <c r="E625" s="72">
        <v>1.2</v>
      </c>
      <c r="F625" s="72">
        <v>0.5</v>
      </c>
      <c r="G625" s="72" t="s">
        <v>18</v>
      </c>
      <c r="H625" s="72">
        <v>92.8</v>
      </c>
      <c r="I625" s="72">
        <v>8.1999999999999993</v>
      </c>
      <c r="J625" s="72" t="s">
        <v>24</v>
      </c>
      <c r="K625" s="72">
        <v>4</v>
      </c>
      <c r="L625" s="72" t="s">
        <v>20</v>
      </c>
      <c r="M625" s="72" t="s">
        <v>24</v>
      </c>
      <c r="N625" s="72">
        <v>4</v>
      </c>
      <c r="O625" s="72" t="s">
        <v>18</v>
      </c>
      <c r="P625" s="72">
        <v>93</v>
      </c>
    </row>
    <row r="626" spans="1:16" x14ac:dyDescent="0.2">
      <c r="A626" s="72" t="s">
        <v>653</v>
      </c>
      <c r="B626" s="72">
        <v>21</v>
      </c>
      <c r="C626" s="72" t="s">
        <v>17</v>
      </c>
      <c r="D626" s="72">
        <v>3.6</v>
      </c>
      <c r="E626" s="72">
        <v>1.9</v>
      </c>
      <c r="F626" s="72">
        <v>2.2999999999999998</v>
      </c>
      <c r="G626" s="72" t="s">
        <v>18</v>
      </c>
      <c r="H626" s="72">
        <v>74.5</v>
      </c>
      <c r="I626" s="72">
        <v>6.1</v>
      </c>
      <c r="J626" s="72" t="s">
        <v>24</v>
      </c>
      <c r="K626" s="72">
        <v>5</v>
      </c>
      <c r="L626" s="72" t="s">
        <v>34</v>
      </c>
      <c r="M626" s="72" t="s">
        <v>21</v>
      </c>
      <c r="N626" s="72">
        <v>8</v>
      </c>
      <c r="O626" s="72" t="s">
        <v>22</v>
      </c>
      <c r="P626" s="72">
        <v>83.2</v>
      </c>
    </row>
    <row r="627" spans="1:16" x14ac:dyDescent="0.2">
      <c r="A627" s="72" t="s">
        <v>654</v>
      </c>
      <c r="B627" s="72">
        <v>18</v>
      </c>
      <c r="C627" s="72" t="s">
        <v>17</v>
      </c>
      <c r="D627" s="72">
        <v>1.3</v>
      </c>
      <c r="E627" s="72">
        <v>2.1</v>
      </c>
      <c r="F627" s="72">
        <v>1.2</v>
      </c>
      <c r="G627" s="72" t="s">
        <v>18</v>
      </c>
      <c r="H627" s="72">
        <v>84.7</v>
      </c>
      <c r="I627" s="72">
        <v>8.1</v>
      </c>
      <c r="J627" s="72" t="s">
        <v>28</v>
      </c>
      <c r="K627" s="72">
        <v>5</v>
      </c>
      <c r="L627" s="72" t="s">
        <v>25</v>
      </c>
      <c r="M627" s="72" t="s">
        <v>24</v>
      </c>
      <c r="N627" s="72">
        <v>2</v>
      </c>
      <c r="O627" s="72" t="s">
        <v>22</v>
      </c>
      <c r="P627" s="72">
        <v>46.6</v>
      </c>
    </row>
    <row r="628" spans="1:16" x14ac:dyDescent="0.2">
      <c r="A628" s="72" t="s">
        <v>655</v>
      </c>
      <c r="B628" s="72">
        <v>21</v>
      </c>
      <c r="C628" s="72" t="s">
        <v>27</v>
      </c>
      <c r="D628" s="72">
        <v>3</v>
      </c>
      <c r="E628" s="72">
        <v>1.6</v>
      </c>
      <c r="F628" s="72">
        <v>2.1</v>
      </c>
      <c r="G628" s="72" t="s">
        <v>18</v>
      </c>
      <c r="H628" s="72">
        <v>78.8</v>
      </c>
      <c r="I628" s="72">
        <v>6.3</v>
      </c>
      <c r="J628" s="72" t="s">
        <v>24</v>
      </c>
      <c r="K628" s="72">
        <v>6</v>
      </c>
      <c r="L628" s="72" t="s">
        <v>34</v>
      </c>
      <c r="M628" s="72" t="s">
        <v>24</v>
      </c>
      <c r="N628" s="72">
        <v>9</v>
      </c>
      <c r="O628" s="72" t="s">
        <v>22</v>
      </c>
      <c r="P628" s="72">
        <v>70.8</v>
      </c>
    </row>
    <row r="629" spans="1:16" x14ac:dyDescent="0.2">
      <c r="A629" s="72" t="s">
        <v>656</v>
      </c>
      <c r="B629" s="72">
        <v>22</v>
      </c>
      <c r="C629" s="72" t="s">
        <v>27</v>
      </c>
      <c r="D629" s="72">
        <v>2.4</v>
      </c>
      <c r="E629" s="72">
        <v>0.9</v>
      </c>
      <c r="F629" s="72">
        <v>0.8</v>
      </c>
      <c r="G629" s="72" t="s">
        <v>18</v>
      </c>
      <c r="H629" s="72">
        <v>92.5</v>
      </c>
      <c r="I629" s="72">
        <v>8.3000000000000007</v>
      </c>
      <c r="J629" s="72" t="s">
        <v>19</v>
      </c>
      <c r="K629" s="72">
        <v>2</v>
      </c>
      <c r="L629" s="72" t="s">
        <v>34</v>
      </c>
      <c r="M629" s="72" t="s">
        <v>21</v>
      </c>
      <c r="N629" s="72">
        <v>9</v>
      </c>
      <c r="O629" s="72" t="s">
        <v>18</v>
      </c>
      <c r="P629" s="72">
        <v>78.3</v>
      </c>
    </row>
    <row r="630" spans="1:16" x14ac:dyDescent="0.2">
      <c r="A630" s="72" t="s">
        <v>657</v>
      </c>
      <c r="B630" s="72">
        <v>23</v>
      </c>
      <c r="C630" s="72" t="s">
        <v>27</v>
      </c>
      <c r="D630" s="72">
        <v>4</v>
      </c>
      <c r="E630" s="72">
        <v>2</v>
      </c>
      <c r="F630" s="72">
        <v>2</v>
      </c>
      <c r="G630" s="72" t="s">
        <v>18</v>
      </c>
      <c r="H630" s="72">
        <v>85.3</v>
      </c>
      <c r="I630" s="72">
        <v>6.5</v>
      </c>
      <c r="J630" s="72" t="s">
        <v>19</v>
      </c>
      <c r="K630" s="72">
        <v>4</v>
      </c>
      <c r="L630" s="72" t="s">
        <v>20</v>
      </c>
      <c r="M630" s="72" t="s">
        <v>24</v>
      </c>
      <c r="N630" s="72">
        <v>2</v>
      </c>
      <c r="O630" s="72" t="s">
        <v>22</v>
      </c>
      <c r="P630" s="72">
        <v>70.7</v>
      </c>
    </row>
    <row r="631" spans="1:16" x14ac:dyDescent="0.2">
      <c r="A631" s="72" t="s">
        <v>658</v>
      </c>
      <c r="B631" s="72">
        <v>23</v>
      </c>
      <c r="C631" s="72" t="s">
        <v>27</v>
      </c>
      <c r="D631" s="72">
        <v>5.5</v>
      </c>
      <c r="E631" s="72">
        <v>2.7</v>
      </c>
      <c r="F631" s="72">
        <v>3.2</v>
      </c>
      <c r="G631" s="72" t="s">
        <v>22</v>
      </c>
      <c r="H631" s="72">
        <v>91.9</v>
      </c>
      <c r="I631" s="72">
        <v>7.3</v>
      </c>
      <c r="J631" s="72" t="s">
        <v>19</v>
      </c>
      <c r="K631" s="72">
        <v>6</v>
      </c>
      <c r="L631" s="72" t="s">
        <v>25</v>
      </c>
      <c r="M631" s="72" t="s">
        <v>24</v>
      </c>
      <c r="N631" s="72">
        <v>1</v>
      </c>
      <c r="O631" s="72" t="s">
        <v>18</v>
      </c>
      <c r="P631" s="72">
        <v>82.6</v>
      </c>
    </row>
    <row r="632" spans="1:16" x14ac:dyDescent="0.2">
      <c r="A632" s="72" t="s">
        <v>659</v>
      </c>
      <c r="B632" s="72">
        <v>17</v>
      </c>
      <c r="C632" s="72" t="s">
        <v>17</v>
      </c>
      <c r="D632" s="72">
        <v>0.7</v>
      </c>
      <c r="E632" s="72">
        <v>3.2</v>
      </c>
      <c r="F632" s="72">
        <v>2.4</v>
      </c>
      <c r="G632" s="72" t="s">
        <v>18</v>
      </c>
      <c r="H632" s="72">
        <v>95.9</v>
      </c>
      <c r="I632" s="72">
        <v>8.3000000000000007</v>
      </c>
      <c r="J632" s="72" t="s">
        <v>24</v>
      </c>
      <c r="K632" s="72">
        <v>1</v>
      </c>
      <c r="L632" s="72" t="s">
        <v>20</v>
      </c>
      <c r="M632" s="72" t="s">
        <v>21</v>
      </c>
      <c r="N632" s="72">
        <v>10</v>
      </c>
      <c r="O632" s="72" t="s">
        <v>22</v>
      </c>
      <c r="P632" s="72">
        <v>50.3</v>
      </c>
    </row>
    <row r="633" spans="1:16" x14ac:dyDescent="0.2">
      <c r="A633" s="72" t="s">
        <v>660</v>
      </c>
      <c r="B633" s="72">
        <v>20</v>
      </c>
      <c r="C633" s="72" t="s">
        <v>17</v>
      </c>
      <c r="D633" s="72">
        <v>3.7</v>
      </c>
      <c r="E633" s="72">
        <v>1.8</v>
      </c>
      <c r="F633" s="72">
        <v>1.3</v>
      </c>
      <c r="G633" s="72" t="s">
        <v>18</v>
      </c>
      <c r="H633" s="72">
        <v>91.9</v>
      </c>
      <c r="I633" s="72">
        <v>6.3</v>
      </c>
      <c r="J633" s="72" t="s">
        <v>19</v>
      </c>
      <c r="K633" s="72">
        <v>6</v>
      </c>
      <c r="L633" s="72" t="s">
        <v>20</v>
      </c>
      <c r="M633" s="72" t="s">
        <v>24</v>
      </c>
      <c r="N633" s="72">
        <v>10</v>
      </c>
      <c r="O633" s="72" t="s">
        <v>18</v>
      </c>
      <c r="P633" s="72">
        <v>80.900000000000006</v>
      </c>
    </row>
    <row r="634" spans="1:16" x14ac:dyDescent="0.2">
      <c r="A634" s="72" t="s">
        <v>661</v>
      </c>
      <c r="B634" s="72">
        <v>21</v>
      </c>
      <c r="C634" s="72" t="s">
        <v>27</v>
      </c>
      <c r="D634" s="72">
        <v>3.3</v>
      </c>
      <c r="E634" s="72">
        <v>2</v>
      </c>
      <c r="F634" s="72">
        <v>2.1</v>
      </c>
      <c r="G634" s="72" t="s">
        <v>18</v>
      </c>
      <c r="H634" s="72">
        <v>87.7</v>
      </c>
      <c r="I634" s="72">
        <v>6.8</v>
      </c>
      <c r="J634" s="72" t="s">
        <v>28</v>
      </c>
      <c r="K634" s="72">
        <v>1</v>
      </c>
      <c r="L634" s="72" t="s">
        <v>34</v>
      </c>
      <c r="M634" s="72" t="s">
        <v>28</v>
      </c>
      <c r="N634" s="72">
        <v>9</v>
      </c>
      <c r="O634" s="72" t="s">
        <v>22</v>
      </c>
      <c r="P634" s="72">
        <v>75.400000000000006</v>
      </c>
    </row>
    <row r="635" spans="1:16" x14ac:dyDescent="0.2">
      <c r="A635" s="72" t="s">
        <v>662</v>
      </c>
      <c r="B635" s="72">
        <v>17</v>
      </c>
      <c r="C635" s="72" t="s">
        <v>27</v>
      </c>
      <c r="D635" s="72">
        <v>4.5</v>
      </c>
      <c r="E635" s="72">
        <v>1.4</v>
      </c>
      <c r="F635" s="72">
        <v>1.5</v>
      </c>
      <c r="G635" s="72" t="s">
        <v>18</v>
      </c>
      <c r="H635" s="72">
        <v>75</v>
      </c>
      <c r="I635" s="72">
        <v>8</v>
      </c>
      <c r="J635" s="72" t="s">
        <v>24</v>
      </c>
      <c r="K635" s="72">
        <v>2</v>
      </c>
      <c r="L635" s="72" t="s">
        <v>20</v>
      </c>
      <c r="M635" s="72" t="s">
        <v>24</v>
      </c>
      <c r="N635" s="72">
        <v>2</v>
      </c>
      <c r="O635" s="72" t="s">
        <v>22</v>
      </c>
      <c r="P635" s="72">
        <v>83.7</v>
      </c>
    </row>
    <row r="636" spans="1:16" x14ac:dyDescent="0.2">
      <c r="A636" s="72" t="s">
        <v>663</v>
      </c>
      <c r="B636" s="72">
        <v>18</v>
      </c>
      <c r="C636" s="72" t="s">
        <v>17</v>
      </c>
      <c r="D636" s="72">
        <v>3.8</v>
      </c>
      <c r="E636" s="72">
        <v>2.5</v>
      </c>
      <c r="F636" s="72">
        <v>1.8</v>
      </c>
      <c r="G636" s="72" t="s">
        <v>18</v>
      </c>
      <c r="H636" s="72">
        <v>85</v>
      </c>
      <c r="I636" s="72">
        <v>6.3</v>
      </c>
      <c r="J636" s="72" t="s">
        <v>28</v>
      </c>
      <c r="K636" s="72">
        <v>5</v>
      </c>
      <c r="L636" s="72" t="s">
        <v>25</v>
      </c>
      <c r="M636" s="72" t="s">
        <v>21</v>
      </c>
      <c r="N636" s="72">
        <v>8</v>
      </c>
      <c r="O636" s="72" t="s">
        <v>18</v>
      </c>
      <c r="P636" s="72">
        <v>76.8</v>
      </c>
    </row>
    <row r="637" spans="1:16" x14ac:dyDescent="0.2">
      <c r="A637" s="72" t="s">
        <v>664</v>
      </c>
      <c r="B637" s="72">
        <v>18</v>
      </c>
      <c r="C637" s="72" t="s">
        <v>27</v>
      </c>
      <c r="D637" s="72">
        <v>2.4</v>
      </c>
      <c r="E637" s="72">
        <v>1.5</v>
      </c>
      <c r="F637" s="72">
        <v>1.4</v>
      </c>
      <c r="G637" s="72" t="s">
        <v>18</v>
      </c>
      <c r="H637" s="72">
        <v>79.7</v>
      </c>
      <c r="I637" s="72">
        <v>4.9000000000000004</v>
      </c>
      <c r="J637" s="72" t="s">
        <v>28</v>
      </c>
      <c r="K637" s="72">
        <v>1</v>
      </c>
      <c r="L637" s="72" t="s">
        <v>20</v>
      </c>
      <c r="M637" s="72" t="s">
        <v>28</v>
      </c>
      <c r="N637" s="72">
        <v>3</v>
      </c>
      <c r="O637" s="72" t="s">
        <v>18</v>
      </c>
      <c r="P637" s="72">
        <v>45.8</v>
      </c>
    </row>
    <row r="638" spans="1:16" x14ac:dyDescent="0.2">
      <c r="A638" s="72" t="s">
        <v>665</v>
      </c>
      <c r="B638" s="72">
        <v>17</v>
      </c>
      <c r="C638" s="72" t="s">
        <v>17</v>
      </c>
      <c r="D638" s="72">
        <v>3</v>
      </c>
      <c r="E638" s="72">
        <v>3.2</v>
      </c>
      <c r="F638" s="72">
        <v>1.6</v>
      </c>
      <c r="G638" s="72" t="s">
        <v>18</v>
      </c>
      <c r="H638" s="72">
        <v>81.599999999999994</v>
      </c>
      <c r="I638" s="72">
        <v>9.1</v>
      </c>
      <c r="J638" s="72" t="s">
        <v>19</v>
      </c>
      <c r="K638" s="72">
        <v>2</v>
      </c>
      <c r="L638" s="72" t="s">
        <v>34</v>
      </c>
      <c r="M638" s="72" t="s">
        <v>21</v>
      </c>
      <c r="N638" s="72">
        <v>1</v>
      </c>
      <c r="O638" s="72" t="s">
        <v>22</v>
      </c>
      <c r="P638" s="72">
        <v>58.4</v>
      </c>
    </row>
    <row r="639" spans="1:16" x14ac:dyDescent="0.2">
      <c r="A639" s="72" t="s">
        <v>666</v>
      </c>
      <c r="B639" s="72">
        <v>23</v>
      </c>
      <c r="C639" s="72" t="s">
        <v>17</v>
      </c>
      <c r="D639" s="72">
        <v>2.2999999999999998</v>
      </c>
      <c r="E639" s="72">
        <v>0.4</v>
      </c>
      <c r="F639" s="72">
        <v>2</v>
      </c>
      <c r="G639" s="72" t="s">
        <v>18</v>
      </c>
      <c r="H639" s="72">
        <v>81.3</v>
      </c>
      <c r="I639" s="72">
        <v>5.9</v>
      </c>
      <c r="J639" s="72" t="s">
        <v>19</v>
      </c>
      <c r="K639" s="72">
        <v>6</v>
      </c>
      <c r="L639" s="72" t="s">
        <v>38</v>
      </c>
      <c r="M639" s="72" t="s">
        <v>24</v>
      </c>
      <c r="N639" s="72">
        <v>1</v>
      </c>
      <c r="O639" s="72" t="s">
        <v>22</v>
      </c>
      <c r="P639" s="72">
        <v>70.3</v>
      </c>
    </row>
    <row r="640" spans="1:16" x14ac:dyDescent="0.2">
      <c r="A640" s="72" t="s">
        <v>667</v>
      </c>
      <c r="B640" s="72">
        <v>18</v>
      </c>
      <c r="C640" s="72" t="s">
        <v>17</v>
      </c>
      <c r="D640" s="72">
        <v>5.0999999999999996</v>
      </c>
      <c r="E640" s="72">
        <v>2.1</v>
      </c>
      <c r="F640" s="72">
        <v>0.7</v>
      </c>
      <c r="G640" s="72" t="s">
        <v>22</v>
      </c>
      <c r="H640" s="72">
        <v>75.2</v>
      </c>
      <c r="I640" s="72">
        <v>6.7</v>
      </c>
      <c r="J640" s="72" t="s">
        <v>19</v>
      </c>
      <c r="K640" s="72">
        <v>1</v>
      </c>
      <c r="L640" s="72" t="s">
        <v>20</v>
      </c>
      <c r="M640" s="72" t="s">
        <v>24</v>
      </c>
      <c r="N640" s="72">
        <v>10</v>
      </c>
      <c r="O640" s="72" t="s">
        <v>22</v>
      </c>
      <c r="P640" s="72">
        <v>99.4</v>
      </c>
    </row>
    <row r="641" spans="1:16" x14ac:dyDescent="0.2">
      <c r="A641" s="72" t="s">
        <v>668</v>
      </c>
      <c r="B641" s="72">
        <v>24</v>
      </c>
      <c r="C641" s="72" t="s">
        <v>17</v>
      </c>
      <c r="D641" s="72">
        <v>3.5</v>
      </c>
      <c r="E641" s="72">
        <v>2.9</v>
      </c>
      <c r="F641" s="72">
        <v>0.7</v>
      </c>
      <c r="G641" s="72" t="s">
        <v>18</v>
      </c>
      <c r="H641" s="72">
        <v>65.400000000000006</v>
      </c>
      <c r="I641" s="72">
        <v>7.9</v>
      </c>
      <c r="J641" s="72" t="s">
        <v>28</v>
      </c>
      <c r="K641" s="72">
        <v>3</v>
      </c>
      <c r="L641" s="72" t="s">
        <v>25</v>
      </c>
      <c r="M641" s="72" t="s">
        <v>24</v>
      </c>
      <c r="N641" s="72">
        <v>2</v>
      </c>
      <c r="O641" s="72" t="s">
        <v>18</v>
      </c>
      <c r="P641" s="72">
        <v>62.9</v>
      </c>
    </row>
    <row r="642" spans="1:16" x14ac:dyDescent="0.2">
      <c r="A642" s="72" t="s">
        <v>669</v>
      </c>
      <c r="B642" s="72">
        <v>22</v>
      </c>
      <c r="C642" s="72" t="s">
        <v>17</v>
      </c>
      <c r="D642" s="72">
        <v>6.4</v>
      </c>
      <c r="E642" s="72">
        <v>2.7</v>
      </c>
      <c r="F642" s="72">
        <v>0.3</v>
      </c>
      <c r="G642" s="72" t="s">
        <v>22</v>
      </c>
      <c r="H642" s="72">
        <v>78.3</v>
      </c>
      <c r="I642" s="72">
        <v>5.8</v>
      </c>
      <c r="J642" s="72" t="s">
        <v>24</v>
      </c>
      <c r="K642" s="72">
        <v>0</v>
      </c>
      <c r="L642" s="72" t="s">
        <v>25</v>
      </c>
      <c r="M642" s="72" t="s">
        <v>21</v>
      </c>
      <c r="N642" s="72">
        <v>7</v>
      </c>
      <c r="O642" s="72" t="s">
        <v>18</v>
      </c>
      <c r="P642" s="72">
        <v>98</v>
      </c>
    </row>
    <row r="643" spans="1:16" x14ac:dyDescent="0.2">
      <c r="A643" s="72" t="s">
        <v>670</v>
      </c>
      <c r="B643" s="72">
        <v>22</v>
      </c>
      <c r="C643" s="72" t="s">
        <v>27</v>
      </c>
      <c r="D643" s="72">
        <v>3.4</v>
      </c>
      <c r="E643" s="72">
        <v>5.7</v>
      </c>
      <c r="F643" s="72">
        <v>0</v>
      </c>
      <c r="G643" s="72" t="s">
        <v>18</v>
      </c>
      <c r="H643" s="72">
        <v>86.9</v>
      </c>
      <c r="I643" s="72">
        <v>5.3</v>
      </c>
      <c r="J643" s="72" t="s">
        <v>24</v>
      </c>
      <c r="K643" s="72">
        <v>6</v>
      </c>
      <c r="L643" s="72" t="s">
        <v>34</v>
      </c>
      <c r="M643" s="72" t="s">
        <v>28</v>
      </c>
      <c r="N643" s="72">
        <v>6</v>
      </c>
      <c r="O643" s="72" t="s">
        <v>18</v>
      </c>
      <c r="P643" s="72">
        <v>74.7</v>
      </c>
    </row>
    <row r="644" spans="1:16" x14ac:dyDescent="0.2">
      <c r="A644" s="72" t="s">
        <v>671</v>
      </c>
      <c r="B644" s="72">
        <v>24</v>
      </c>
      <c r="C644" s="72" t="s">
        <v>17</v>
      </c>
      <c r="D644" s="72">
        <v>2.4</v>
      </c>
      <c r="E644" s="72">
        <v>2.9</v>
      </c>
      <c r="F644" s="72">
        <v>0.5</v>
      </c>
      <c r="G644" s="72" t="s">
        <v>18</v>
      </c>
      <c r="H644" s="72">
        <v>71.5</v>
      </c>
      <c r="I644" s="72">
        <v>6.8</v>
      </c>
      <c r="J644" s="72" t="s">
        <v>19</v>
      </c>
      <c r="K644" s="72">
        <v>5</v>
      </c>
      <c r="L644" s="72" t="s">
        <v>25</v>
      </c>
      <c r="M644" s="72" t="s">
        <v>24</v>
      </c>
      <c r="N644" s="72">
        <v>2</v>
      </c>
      <c r="O644" s="72" t="s">
        <v>22</v>
      </c>
      <c r="P644" s="72">
        <v>50.4</v>
      </c>
    </row>
    <row r="645" spans="1:16" x14ac:dyDescent="0.2">
      <c r="A645" s="72" t="s">
        <v>672</v>
      </c>
      <c r="B645" s="72">
        <v>17</v>
      </c>
      <c r="C645" s="72" t="s">
        <v>17</v>
      </c>
      <c r="D645" s="72">
        <v>1.2</v>
      </c>
      <c r="E645" s="72">
        <v>1.3</v>
      </c>
      <c r="F645" s="72">
        <v>2</v>
      </c>
      <c r="G645" s="72" t="s">
        <v>18</v>
      </c>
      <c r="H645" s="72">
        <v>85.2</v>
      </c>
      <c r="I645" s="72">
        <v>4.3</v>
      </c>
      <c r="J645" s="72" t="s">
        <v>19</v>
      </c>
      <c r="K645" s="72">
        <v>6</v>
      </c>
      <c r="L645" s="72" t="s">
        <v>25</v>
      </c>
      <c r="M645" s="72" t="s">
        <v>24</v>
      </c>
      <c r="N645" s="72">
        <v>4</v>
      </c>
      <c r="O645" s="72" t="s">
        <v>18</v>
      </c>
      <c r="P645" s="72">
        <v>49.4</v>
      </c>
    </row>
    <row r="646" spans="1:16" x14ac:dyDescent="0.2">
      <c r="A646" s="72" t="s">
        <v>673</v>
      </c>
      <c r="B646" s="72">
        <v>24</v>
      </c>
      <c r="C646" s="72" t="s">
        <v>27</v>
      </c>
      <c r="D646" s="72">
        <v>0.8</v>
      </c>
      <c r="E646" s="72">
        <v>2.4</v>
      </c>
      <c r="F646" s="72">
        <v>0.8</v>
      </c>
      <c r="G646" s="72" t="s">
        <v>18</v>
      </c>
      <c r="H646" s="72">
        <v>100</v>
      </c>
      <c r="I646" s="72">
        <v>6.2</v>
      </c>
      <c r="J646" s="72" t="s">
        <v>19</v>
      </c>
      <c r="K646" s="72">
        <v>3</v>
      </c>
      <c r="L646" s="72" t="s">
        <v>34</v>
      </c>
      <c r="M646" s="72" t="s">
        <v>21</v>
      </c>
      <c r="N646" s="72">
        <v>2</v>
      </c>
      <c r="O646" s="72" t="s">
        <v>22</v>
      </c>
      <c r="P646" s="72">
        <v>35.299999999999997</v>
      </c>
    </row>
    <row r="647" spans="1:16" x14ac:dyDescent="0.2">
      <c r="A647" s="72" t="s">
        <v>674</v>
      </c>
      <c r="B647" s="72">
        <v>21</v>
      </c>
      <c r="C647" s="72" t="s">
        <v>17</v>
      </c>
      <c r="D647" s="72">
        <v>1.1000000000000001</v>
      </c>
      <c r="E647" s="72">
        <v>0.4</v>
      </c>
      <c r="F647" s="72">
        <v>2.4</v>
      </c>
      <c r="G647" s="72" t="s">
        <v>22</v>
      </c>
      <c r="H647" s="72">
        <v>95.2</v>
      </c>
      <c r="I647" s="72">
        <v>6.8</v>
      </c>
      <c r="J647" s="72" t="s">
        <v>24</v>
      </c>
      <c r="K647" s="72">
        <v>2</v>
      </c>
      <c r="L647" s="72" t="s">
        <v>38</v>
      </c>
      <c r="M647" s="72" t="s">
        <v>21</v>
      </c>
      <c r="N647" s="72">
        <v>1</v>
      </c>
      <c r="O647" s="72" t="s">
        <v>22</v>
      </c>
      <c r="P647" s="72">
        <v>46.3</v>
      </c>
    </row>
    <row r="648" spans="1:16" x14ac:dyDescent="0.2">
      <c r="A648" s="72" t="s">
        <v>675</v>
      </c>
      <c r="B648" s="72">
        <v>21</v>
      </c>
      <c r="C648" s="72" t="s">
        <v>17</v>
      </c>
      <c r="D648" s="72">
        <v>3.9</v>
      </c>
      <c r="E648" s="72">
        <v>2.4</v>
      </c>
      <c r="F648" s="72">
        <v>1.8</v>
      </c>
      <c r="G648" s="72" t="s">
        <v>18</v>
      </c>
      <c r="H648" s="72">
        <v>100</v>
      </c>
      <c r="I648" s="72">
        <v>6.2</v>
      </c>
      <c r="J648" s="72" t="s">
        <v>28</v>
      </c>
      <c r="K648" s="72">
        <v>2</v>
      </c>
      <c r="L648" s="72" t="s">
        <v>25</v>
      </c>
      <c r="M648" s="72" t="s">
        <v>21</v>
      </c>
      <c r="N648" s="72">
        <v>3</v>
      </c>
      <c r="O648" s="72" t="s">
        <v>18</v>
      </c>
      <c r="P648" s="72">
        <v>68.400000000000006</v>
      </c>
    </row>
    <row r="649" spans="1:16" x14ac:dyDescent="0.2">
      <c r="A649" s="72" t="s">
        <v>676</v>
      </c>
      <c r="B649" s="72">
        <v>17</v>
      </c>
      <c r="C649" s="72" t="s">
        <v>17</v>
      </c>
      <c r="D649" s="72">
        <v>4.3</v>
      </c>
      <c r="E649" s="72">
        <v>1.5</v>
      </c>
      <c r="F649" s="72">
        <v>0</v>
      </c>
      <c r="G649" s="72" t="s">
        <v>18</v>
      </c>
      <c r="H649" s="72">
        <v>88.9</v>
      </c>
      <c r="I649" s="72">
        <v>4.5999999999999996</v>
      </c>
      <c r="J649" s="72" t="s">
        <v>28</v>
      </c>
      <c r="K649" s="72">
        <v>6</v>
      </c>
      <c r="L649" s="72" t="s">
        <v>38</v>
      </c>
      <c r="M649" s="72" t="s">
        <v>21</v>
      </c>
      <c r="N649" s="72">
        <v>4</v>
      </c>
      <c r="O649" s="72" t="s">
        <v>18</v>
      </c>
      <c r="P649" s="72">
        <v>84.2</v>
      </c>
    </row>
    <row r="650" spans="1:16" x14ac:dyDescent="0.2">
      <c r="A650" s="72" t="s">
        <v>677</v>
      </c>
      <c r="B650" s="72">
        <v>24</v>
      </c>
      <c r="C650" s="72" t="s">
        <v>17</v>
      </c>
      <c r="D650" s="72">
        <v>1.1000000000000001</v>
      </c>
      <c r="E650" s="72">
        <v>3.6</v>
      </c>
      <c r="F650" s="72">
        <v>2.5</v>
      </c>
      <c r="G650" s="72" t="s">
        <v>18</v>
      </c>
      <c r="H650" s="72">
        <v>96.7</v>
      </c>
      <c r="I650" s="72">
        <v>8.4</v>
      </c>
      <c r="J650" s="72" t="s">
        <v>24</v>
      </c>
      <c r="K650" s="72">
        <v>3</v>
      </c>
      <c r="L650" s="72" t="s">
        <v>25</v>
      </c>
      <c r="M650" s="72" t="s">
        <v>24</v>
      </c>
      <c r="N650" s="72">
        <v>10</v>
      </c>
      <c r="O650" s="72" t="s">
        <v>22</v>
      </c>
      <c r="P650" s="72">
        <v>54.6</v>
      </c>
    </row>
    <row r="651" spans="1:16" x14ac:dyDescent="0.2">
      <c r="A651" s="72" t="s">
        <v>678</v>
      </c>
      <c r="B651" s="72">
        <v>21</v>
      </c>
      <c r="C651" s="72" t="s">
        <v>17</v>
      </c>
      <c r="D651" s="72">
        <v>4.8</v>
      </c>
      <c r="E651" s="72">
        <v>1.8</v>
      </c>
      <c r="F651" s="72">
        <v>2.7</v>
      </c>
      <c r="G651" s="72" t="s">
        <v>18</v>
      </c>
      <c r="H651" s="72">
        <v>77.8</v>
      </c>
      <c r="I651" s="72">
        <v>6.6</v>
      </c>
      <c r="J651" s="72" t="s">
        <v>19</v>
      </c>
      <c r="K651" s="72">
        <v>6</v>
      </c>
      <c r="L651" s="72" t="s">
        <v>34</v>
      </c>
      <c r="M651" s="72" t="s">
        <v>21</v>
      </c>
      <c r="N651" s="72">
        <v>5</v>
      </c>
      <c r="O651" s="72" t="s">
        <v>18</v>
      </c>
      <c r="P651" s="72">
        <v>88</v>
      </c>
    </row>
    <row r="652" spans="1:16" x14ac:dyDescent="0.2">
      <c r="A652" s="72" t="s">
        <v>679</v>
      </c>
      <c r="B652" s="72">
        <v>23</v>
      </c>
      <c r="C652" s="72" t="s">
        <v>17</v>
      </c>
      <c r="D652" s="72">
        <v>2.8</v>
      </c>
      <c r="E652" s="72">
        <v>2.4</v>
      </c>
      <c r="F652" s="72">
        <v>0.7</v>
      </c>
      <c r="G652" s="72" t="s">
        <v>18</v>
      </c>
      <c r="H652" s="72">
        <v>78.599999999999994</v>
      </c>
      <c r="I652" s="72">
        <v>8.1999999999999993</v>
      </c>
      <c r="J652" s="72" t="s">
        <v>19</v>
      </c>
      <c r="K652" s="72">
        <v>0</v>
      </c>
      <c r="L652" s="72" t="s">
        <v>34</v>
      </c>
      <c r="M652" s="72" t="s">
        <v>24</v>
      </c>
      <c r="N652" s="72">
        <v>5</v>
      </c>
      <c r="O652" s="72" t="s">
        <v>18</v>
      </c>
      <c r="P652" s="72">
        <v>61.5</v>
      </c>
    </row>
    <row r="653" spans="1:16" x14ac:dyDescent="0.2">
      <c r="A653" s="72" t="s">
        <v>680</v>
      </c>
      <c r="B653" s="72">
        <v>24</v>
      </c>
      <c r="C653" s="72" t="s">
        <v>17</v>
      </c>
      <c r="D653" s="72">
        <v>3.7</v>
      </c>
      <c r="E653" s="72">
        <v>1.7</v>
      </c>
      <c r="F653" s="72">
        <v>2.2999999999999998</v>
      </c>
      <c r="G653" s="72" t="s">
        <v>22</v>
      </c>
      <c r="H653" s="72">
        <v>57.6</v>
      </c>
      <c r="I653" s="72">
        <v>6.2</v>
      </c>
      <c r="J653" s="72" t="s">
        <v>24</v>
      </c>
      <c r="K653" s="72">
        <v>0</v>
      </c>
      <c r="L653" s="72" t="s">
        <v>20</v>
      </c>
      <c r="M653" s="72" t="s">
        <v>21</v>
      </c>
      <c r="N653" s="72">
        <v>7</v>
      </c>
      <c r="O653" s="72" t="s">
        <v>18</v>
      </c>
      <c r="P653" s="72">
        <v>75.7</v>
      </c>
    </row>
    <row r="654" spans="1:16" x14ac:dyDescent="0.2">
      <c r="A654" s="72" t="s">
        <v>681</v>
      </c>
      <c r="B654" s="72">
        <v>23</v>
      </c>
      <c r="C654" s="72" t="s">
        <v>17</v>
      </c>
      <c r="D654" s="72">
        <v>5.9</v>
      </c>
      <c r="E654" s="72">
        <v>4.5999999999999996</v>
      </c>
      <c r="F654" s="72">
        <v>0.9</v>
      </c>
      <c r="G654" s="72" t="s">
        <v>18</v>
      </c>
      <c r="H654" s="72">
        <v>96.9</v>
      </c>
      <c r="I654" s="72">
        <v>5.4</v>
      </c>
      <c r="J654" s="72" t="s">
        <v>24</v>
      </c>
      <c r="K654" s="72">
        <v>4</v>
      </c>
      <c r="L654" s="72" t="s">
        <v>34</v>
      </c>
      <c r="M654" s="72" t="s">
        <v>21</v>
      </c>
      <c r="N654" s="72">
        <v>10</v>
      </c>
      <c r="O654" s="72" t="s">
        <v>18</v>
      </c>
      <c r="P654" s="72">
        <v>100</v>
      </c>
    </row>
    <row r="655" spans="1:16" x14ac:dyDescent="0.2">
      <c r="A655" s="72" t="s">
        <v>682</v>
      </c>
      <c r="B655" s="72">
        <v>21</v>
      </c>
      <c r="C655" s="72" t="s">
        <v>17</v>
      </c>
      <c r="D655" s="72">
        <v>4.8</v>
      </c>
      <c r="E655" s="72">
        <v>2.1</v>
      </c>
      <c r="F655" s="72">
        <v>1.9</v>
      </c>
      <c r="G655" s="72" t="s">
        <v>18</v>
      </c>
      <c r="H655" s="72">
        <v>100</v>
      </c>
      <c r="I655" s="72">
        <v>6.8</v>
      </c>
      <c r="J655" s="72" t="s">
        <v>19</v>
      </c>
      <c r="K655" s="72">
        <v>1</v>
      </c>
      <c r="L655" s="72" t="s">
        <v>25</v>
      </c>
      <c r="M655" s="72" t="s">
        <v>24</v>
      </c>
      <c r="N655" s="72">
        <v>8</v>
      </c>
      <c r="O655" s="72" t="s">
        <v>18</v>
      </c>
      <c r="P655" s="72">
        <v>82.6</v>
      </c>
    </row>
    <row r="656" spans="1:16" x14ac:dyDescent="0.2">
      <c r="A656" s="72" t="s">
        <v>683</v>
      </c>
      <c r="B656" s="72">
        <v>22</v>
      </c>
      <c r="C656" s="72" t="s">
        <v>17</v>
      </c>
      <c r="D656" s="72">
        <v>3.1</v>
      </c>
      <c r="E656" s="72">
        <v>4.7</v>
      </c>
      <c r="F656" s="72">
        <v>0.4</v>
      </c>
      <c r="G656" s="72" t="s">
        <v>18</v>
      </c>
      <c r="H656" s="72">
        <v>79.5</v>
      </c>
      <c r="I656" s="72">
        <v>6.2</v>
      </c>
      <c r="J656" s="72" t="s">
        <v>24</v>
      </c>
      <c r="K656" s="72">
        <v>4</v>
      </c>
      <c r="L656" s="72" t="s">
        <v>20</v>
      </c>
      <c r="M656" s="72" t="s">
        <v>24</v>
      </c>
      <c r="N656" s="72">
        <v>9</v>
      </c>
      <c r="O656" s="72" t="s">
        <v>18</v>
      </c>
      <c r="P656" s="72">
        <v>71.5</v>
      </c>
    </row>
    <row r="657" spans="1:16" x14ac:dyDescent="0.2">
      <c r="A657" s="72" t="s">
        <v>684</v>
      </c>
      <c r="B657" s="72">
        <v>21</v>
      </c>
      <c r="C657" s="72" t="s">
        <v>17</v>
      </c>
      <c r="D657" s="72">
        <v>2.2000000000000002</v>
      </c>
      <c r="E657" s="72">
        <v>3.5</v>
      </c>
      <c r="F657" s="72">
        <v>0</v>
      </c>
      <c r="G657" s="72" t="s">
        <v>18</v>
      </c>
      <c r="H657" s="72">
        <v>82.5</v>
      </c>
      <c r="I657" s="72">
        <v>5.0999999999999996</v>
      </c>
      <c r="J657" s="72" t="s">
        <v>28</v>
      </c>
      <c r="K657" s="72">
        <v>0</v>
      </c>
      <c r="L657" s="72" t="s">
        <v>34</v>
      </c>
      <c r="M657" s="72" t="s">
        <v>21</v>
      </c>
      <c r="N657" s="72">
        <v>7</v>
      </c>
      <c r="O657" s="72" t="s">
        <v>18</v>
      </c>
      <c r="P657" s="72">
        <v>57.6</v>
      </c>
    </row>
    <row r="658" spans="1:16" x14ac:dyDescent="0.2">
      <c r="A658" s="72" t="s">
        <v>685</v>
      </c>
      <c r="B658" s="72">
        <v>23</v>
      </c>
      <c r="C658" s="72" t="s">
        <v>27</v>
      </c>
      <c r="D658" s="72">
        <v>0.3</v>
      </c>
      <c r="E658" s="72">
        <v>3.1</v>
      </c>
      <c r="F658" s="72">
        <v>1.4</v>
      </c>
      <c r="G658" s="72" t="s">
        <v>22</v>
      </c>
      <c r="H658" s="72">
        <v>77.5</v>
      </c>
      <c r="I658" s="72">
        <v>8.3000000000000007</v>
      </c>
      <c r="J658" s="72" t="s">
        <v>24</v>
      </c>
      <c r="K658" s="72">
        <v>3</v>
      </c>
      <c r="L658" s="72" t="s">
        <v>34</v>
      </c>
      <c r="M658" s="72" t="s">
        <v>24</v>
      </c>
      <c r="N658" s="72">
        <v>5</v>
      </c>
      <c r="O658" s="72" t="s">
        <v>18</v>
      </c>
      <c r="P658" s="72">
        <v>36.1</v>
      </c>
    </row>
    <row r="659" spans="1:16" x14ac:dyDescent="0.2">
      <c r="A659" s="72" t="s">
        <v>686</v>
      </c>
      <c r="B659" s="72">
        <v>19</v>
      </c>
      <c r="C659" s="72" t="s">
        <v>17</v>
      </c>
      <c r="D659" s="72">
        <v>2.4</v>
      </c>
      <c r="E659" s="72">
        <v>2.9</v>
      </c>
      <c r="F659" s="72">
        <v>1.7</v>
      </c>
      <c r="G659" s="72" t="s">
        <v>18</v>
      </c>
      <c r="H659" s="72">
        <v>88.8</v>
      </c>
      <c r="I659" s="72">
        <v>5.8</v>
      </c>
      <c r="J659" s="72" t="s">
        <v>19</v>
      </c>
      <c r="K659" s="72">
        <v>1</v>
      </c>
      <c r="L659" s="72" t="s">
        <v>34</v>
      </c>
      <c r="M659" s="72" t="s">
        <v>21</v>
      </c>
      <c r="N659" s="72">
        <v>9</v>
      </c>
      <c r="O659" s="72" t="s">
        <v>22</v>
      </c>
      <c r="P659" s="72">
        <v>67.400000000000006</v>
      </c>
    </row>
    <row r="660" spans="1:16" x14ac:dyDescent="0.2">
      <c r="A660" s="72" t="s">
        <v>687</v>
      </c>
      <c r="B660" s="72">
        <v>20</v>
      </c>
      <c r="C660" s="72" t="s">
        <v>17</v>
      </c>
      <c r="D660" s="72">
        <v>3.2</v>
      </c>
      <c r="E660" s="72">
        <v>3</v>
      </c>
      <c r="F660" s="72">
        <v>1.4</v>
      </c>
      <c r="G660" s="72" t="s">
        <v>22</v>
      </c>
      <c r="H660" s="72">
        <v>96.2</v>
      </c>
      <c r="I660" s="72">
        <v>4.3</v>
      </c>
      <c r="J660" s="72" t="s">
        <v>24</v>
      </c>
      <c r="K660" s="72">
        <v>3</v>
      </c>
      <c r="L660" s="72" t="s">
        <v>20</v>
      </c>
      <c r="M660" s="72" t="s">
        <v>24</v>
      </c>
      <c r="N660" s="72">
        <v>8</v>
      </c>
      <c r="O660" s="72" t="s">
        <v>18</v>
      </c>
      <c r="P660" s="72">
        <v>74.8</v>
      </c>
    </row>
    <row r="661" spans="1:16" x14ac:dyDescent="0.2">
      <c r="A661" s="72" t="s">
        <v>688</v>
      </c>
      <c r="B661" s="72">
        <v>18</v>
      </c>
      <c r="C661" s="72" t="s">
        <v>27</v>
      </c>
      <c r="D661" s="72">
        <v>2</v>
      </c>
      <c r="E661" s="72">
        <v>0.2</v>
      </c>
      <c r="F661" s="72">
        <v>0.5</v>
      </c>
      <c r="G661" s="72" t="s">
        <v>18</v>
      </c>
      <c r="H661" s="72">
        <v>67.599999999999994</v>
      </c>
      <c r="I661" s="72">
        <v>8.1</v>
      </c>
      <c r="J661" s="72" t="s">
        <v>24</v>
      </c>
      <c r="K661" s="72">
        <v>4</v>
      </c>
      <c r="L661" s="72" t="s">
        <v>34</v>
      </c>
      <c r="M661" s="72" t="s">
        <v>21</v>
      </c>
      <c r="N661" s="72">
        <v>10</v>
      </c>
      <c r="O661" s="72" t="s">
        <v>22</v>
      </c>
      <c r="P661" s="72">
        <v>73.599999999999994</v>
      </c>
    </row>
    <row r="662" spans="1:16" x14ac:dyDescent="0.2">
      <c r="A662" s="72" t="s">
        <v>689</v>
      </c>
      <c r="B662" s="72">
        <v>24</v>
      </c>
      <c r="C662" s="72" t="s">
        <v>17</v>
      </c>
      <c r="D662" s="72">
        <v>3.3</v>
      </c>
      <c r="E662" s="72">
        <v>2.2000000000000002</v>
      </c>
      <c r="F662" s="72">
        <v>1.4</v>
      </c>
      <c r="G662" s="72" t="s">
        <v>18</v>
      </c>
      <c r="H662" s="72">
        <v>89.1</v>
      </c>
      <c r="I662" s="72">
        <v>5.9</v>
      </c>
      <c r="J662" s="72" t="s">
        <v>24</v>
      </c>
      <c r="K662" s="72">
        <v>2</v>
      </c>
      <c r="L662" s="72" t="s">
        <v>25</v>
      </c>
      <c r="M662" s="72" t="s">
        <v>24</v>
      </c>
      <c r="N662" s="72">
        <v>9</v>
      </c>
      <c r="O662" s="72" t="s">
        <v>22</v>
      </c>
      <c r="P662" s="72">
        <v>79.5</v>
      </c>
    </row>
    <row r="663" spans="1:16" x14ac:dyDescent="0.2">
      <c r="A663" s="72" t="s">
        <v>690</v>
      </c>
      <c r="B663" s="72">
        <v>19</v>
      </c>
      <c r="C663" s="72" t="s">
        <v>27</v>
      </c>
      <c r="D663" s="72">
        <v>3.6</v>
      </c>
      <c r="E663" s="72">
        <v>3.5</v>
      </c>
      <c r="F663" s="72">
        <v>2.1</v>
      </c>
      <c r="G663" s="72" t="s">
        <v>18</v>
      </c>
      <c r="H663" s="72">
        <v>82.2</v>
      </c>
      <c r="I663" s="72">
        <v>5.8</v>
      </c>
      <c r="J663" s="72" t="s">
        <v>24</v>
      </c>
      <c r="K663" s="72">
        <v>3</v>
      </c>
      <c r="L663" s="72" t="s">
        <v>34</v>
      </c>
      <c r="M663" s="72" t="s">
        <v>28</v>
      </c>
      <c r="N663" s="72">
        <v>10</v>
      </c>
      <c r="O663" s="72" t="s">
        <v>18</v>
      </c>
      <c r="P663" s="72">
        <v>62.5</v>
      </c>
    </row>
    <row r="664" spans="1:16" x14ac:dyDescent="0.2">
      <c r="A664" s="72" t="s">
        <v>691</v>
      </c>
      <c r="B664" s="72">
        <v>21</v>
      </c>
      <c r="C664" s="72" t="s">
        <v>27</v>
      </c>
      <c r="D664" s="72">
        <v>3.2</v>
      </c>
      <c r="E664" s="72">
        <v>2.4</v>
      </c>
      <c r="F664" s="72">
        <v>1.8</v>
      </c>
      <c r="G664" s="72" t="s">
        <v>18</v>
      </c>
      <c r="H664" s="72">
        <v>86.1</v>
      </c>
      <c r="I664" s="72">
        <v>4.4000000000000004</v>
      </c>
      <c r="J664" s="72" t="s">
        <v>19</v>
      </c>
      <c r="K664" s="72">
        <v>4</v>
      </c>
      <c r="L664" s="72" t="s">
        <v>38</v>
      </c>
      <c r="M664" s="72" t="s">
        <v>21</v>
      </c>
      <c r="N664" s="72">
        <v>8</v>
      </c>
      <c r="O664" s="72" t="s">
        <v>22</v>
      </c>
      <c r="P664" s="72">
        <v>76.3</v>
      </c>
    </row>
    <row r="665" spans="1:16" x14ac:dyDescent="0.2">
      <c r="A665" s="72" t="s">
        <v>692</v>
      </c>
      <c r="B665" s="72">
        <v>22</v>
      </c>
      <c r="C665" s="72" t="s">
        <v>17</v>
      </c>
      <c r="D665" s="72">
        <v>2.5</v>
      </c>
      <c r="E665" s="72">
        <v>0.8</v>
      </c>
      <c r="F665" s="72">
        <v>2</v>
      </c>
      <c r="G665" s="72" t="s">
        <v>18</v>
      </c>
      <c r="H665" s="72">
        <v>89.6</v>
      </c>
      <c r="I665" s="72">
        <v>8.6</v>
      </c>
      <c r="J665" s="72" t="s">
        <v>19</v>
      </c>
      <c r="K665" s="72">
        <v>4</v>
      </c>
      <c r="L665" s="72" t="s">
        <v>25</v>
      </c>
      <c r="M665" s="72" t="s">
        <v>24</v>
      </c>
      <c r="N665" s="72">
        <v>6</v>
      </c>
      <c r="O665" s="72" t="s">
        <v>18</v>
      </c>
      <c r="P665" s="72">
        <v>75.599999999999994</v>
      </c>
    </row>
    <row r="666" spans="1:16" x14ac:dyDescent="0.2">
      <c r="A666" s="72" t="s">
        <v>693</v>
      </c>
      <c r="B666" s="72">
        <v>17</v>
      </c>
      <c r="C666" s="72" t="s">
        <v>27</v>
      </c>
      <c r="D666" s="72">
        <v>3.8</v>
      </c>
      <c r="E666" s="72">
        <v>2.4</v>
      </c>
      <c r="F666" s="72">
        <v>1.1000000000000001</v>
      </c>
      <c r="G666" s="72" t="s">
        <v>18</v>
      </c>
      <c r="H666" s="72">
        <v>83.1</v>
      </c>
      <c r="I666" s="72">
        <v>5</v>
      </c>
      <c r="J666" s="72" t="s">
        <v>19</v>
      </c>
      <c r="K666" s="72">
        <v>4</v>
      </c>
      <c r="L666" s="72" t="s">
        <v>25</v>
      </c>
      <c r="M666" s="72" t="s">
        <v>24</v>
      </c>
      <c r="N666" s="72">
        <v>4</v>
      </c>
      <c r="O666" s="72" t="s">
        <v>18</v>
      </c>
      <c r="P666" s="72">
        <v>64.400000000000006</v>
      </c>
    </row>
    <row r="667" spans="1:16" x14ac:dyDescent="0.2">
      <c r="A667" s="72" t="s">
        <v>694</v>
      </c>
      <c r="B667" s="72">
        <v>21</v>
      </c>
      <c r="C667" s="72" t="s">
        <v>17</v>
      </c>
      <c r="D667" s="72">
        <v>4.2</v>
      </c>
      <c r="E667" s="72">
        <v>4.5</v>
      </c>
      <c r="F667" s="72">
        <v>3.1</v>
      </c>
      <c r="G667" s="72" t="s">
        <v>18</v>
      </c>
      <c r="H667" s="72">
        <v>84</v>
      </c>
      <c r="I667" s="72">
        <v>6.6</v>
      </c>
      <c r="J667" s="72" t="s">
        <v>24</v>
      </c>
      <c r="K667" s="72">
        <v>2</v>
      </c>
      <c r="L667" s="72" t="s">
        <v>25</v>
      </c>
      <c r="M667" s="72" t="s">
        <v>21</v>
      </c>
      <c r="N667" s="72">
        <v>9</v>
      </c>
      <c r="O667" s="72" t="s">
        <v>18</v>
      </c>
      <c r="P667" s="72">
        <v>75.3</v>
      </c>
    </row>
    <row r="668" spans="1:16" x14ac:dyDescent="0.2">
      <c r="A668" s="72" t="s">
        <v>695</v>
      </c>
      <c r="B668" s="72">
        <v>22</v>
      </c>
      <c r="C668" s="72" t="s">
        <v>17</v>
      </c>
      <c r="D668" s="72">
        <v>1.9</v>
      </c>
      <c r="E668" s="72">
        <v>4</v>
      </c>
      <c r="F668" s="72">
        <v>0.5</v>
      </c>
      <c r="G668" s="72" t="s">
        <v>22</v>
      </c>
      <c r="H668" s="72">
        <v>82.9</v>
      </c>
      <c r="I668" s="72">
        <v>7.6</v>
      </c>
      <c r="J668" s="72" t="s">
        <v>24</v>
      </c>
      <c r="K668" s="72">
        <v>2</v>
      </c>
      <c r="L668" s="72" t="s">
        <v>38</v>
      </c>
      <c r="M668" s="72" t="s">
        <v>21</v>
      </c>
      <c r="N668" s="72">
        <v>9</v>
      </c>
      <c r="O668" s="72" t="s">
        <v>22</v>
      </c>
      <c r="P668" s="72">
        <v>50.4</v>
      </c>
    </row>
    <row r="669" spans="1:16" x14ac:dyDescent="0.2">
      <c r="A669" s="72" t="s">
        <v>696</v>
      </c>
      <c r="B669" s="72">
        <v>20</v>
      </c>
      <c r="C669" s="72" t="s">
        <v>17</v>
      </c>
      <c r="D669" s="72">
        <v>5.6</v>
      </c>
      <c r="E669" s="72">
        <v>2.4</v>
      </c>
      <c r="F669" s="72">
        <v>2.2999999999999998</v>
      </c>
      <c r="G669" s="72" t="s">
        <v>18</v>
      </c>
      <c r="H669" s="72">
        <v>94.7</v>
      </c>
      <c r="I669" s="72">
        <v>7</v>
      </c>
      <c r="J669" s="72" t="s">
        <v>19</v>
      </c>
      <c r="K669" s="72">
        <v>6</v>
      </c>
      <c r="L669" s="72" t="s">
        <v>25</v>
      </c>
      <c r="M669" s="72" t="s">
        <v>21</v>
      </c>
      <c r="N669" s="72">
        <v>10</v>
      </c>
      <c r="O669" s="72" t="s">
        <v>22</v>
      </c>
      <c r="P669" s="72">
        <v>100</v>
      </c>
    </row>
    <row r="670" spans="1:16" x14ac:dyDescent="0.2">
      <c r="A670" s="72" t="s">
        <v>697</v>
      </c>
      <c r="B670" s="72">
        <v>21</v>
      </c>
      <c r="C670" s="72" t="s">
        <v>27</v>
      </c>
      <c r="D670" s="72">
        <v>3.4</v>
      </c>
      <c r="E670" s="72">
        <v>3.6</v>
      </c>
      <c r="F670" s="72">
        <v>3.1</v>
      </c>
      <c r="G670" s="72" t="s">
        <v>18</v>
      </c>
      <c r="H670" s="72">
        <v>89.2</v>
      </c>
      <c r="I670" s="72">
        <v>6.4</v>
      </c>
      <c r="J670" s="72" t="s">
        <v>24</v>
      </c>
      <c r="K670" s="72">
        <v>2</v>
      </c>
      <c r="L670" s="72" t="s">
        <v>34</v>
      </c>
      <c r="M670" s="72" t="s">
        <v>24</v>
      </c>
      <c r="N670" s="72">
        <v>10</v>
      </c>
      <c r="O670" s="72" t="s">
        <v>18</v>
      </c>
      <c r="P670" s="72">
        <v>76.400000000000006</v>
      </c>
    </row>
    <row r="671" spans="1:16" x14ac:dyDescent="0.2">
      <c r="A671" s="72" t="s">
        <v>698</v>
      </c>
      <c r="B671" s="72">
        <v>23</v>
      </c>
      <c r="C671" s="72" t="s">
        <v>27</v>
      </c>
      <c r="D671" s="72">
        <v>3.5</v>
      </c>
      <c r="E671" s="72">
        <v>2.1</v>
      </c>
      <c r="F671" s="72">
        <v>2.2999999999999998</v>
      </c>
      <c r="G671" s="72" t="s">
        <v>18</v>
      </c>
      <c r="H671" s="72">
        <v>87.2</v>
      </c>
      <c r="I671" s="72">
        <v>4.5</v>
      </c>
      <c r="J671" s="72" t="s">
        <v>24</v>
      </c>
      <c r="K671" s="72">
        <v>1</v>
      </c>
      <c r="L671" s="72" t="s">
        <v>34</v>
      </c>
      <c r="M671" s="72" t="s">
        <v>24</v>
      </c>
      <c r="N671" s="72">
        <v>9</v>
      </c>
      <c r="O671" s="72" t="s">
        <v>18</v>
      </c>
      <c r="P671" s="72">
        <v>69.900000000000006</v>
      </c>
    </row>
    <row r="672" spans="1:16" x14ac:dyDescent="0.2">
      <c r="A672" s="72" t="s">
        <v>699</v>
      </c>
      <c r="B672" s="72">
        <v>17</v>
      </c>
      <c r="C672" s="72" t="s">
        <v>17</v>
      </c>
      <c r="D672" s="72">
        <v>4.5999999999999996</v>
      </c>
      <c r="E672" s="72">
        <v>0.5</v>
      </c>
      <c r="F672" s="72">
        <v>1.6</v>
      </c>
      <c r="G672" s="72" t="s">
        <v>18</v>
      </c>
      <c r="H672" s="72">
        <v>72.3</v>
      </c>
      <c r="I672" s="72">
        <v>5.5</v>
      </c>
      <c r="J672" s="72" t="s">
        <v>24</v>
      </c>
      <c r="K672" s="72">
        <v>2</v>
      </c>
      <c r="L672" s="72" t="s">
        <v>20</v>
      </c>
      <c r="M672" s="72" t="s">
        <v>24</v>
      </c>
      <c r="N672" s="72">
        <v>10</v>
      </c>
      <c r="O672" s="72" t="s">
        <v>22</v>
      </c>
      <c r="P672" s="72">
        <v>88.9</v>
      </c>
    </row>
    <row r="673" spans="1:16" x14ac:dyDescent="0.2">
      <c r="A673" s="72" t="s">
        <v>700</v>
      </c>
      <c r="B673" s="72">
        <v>22</v>
      </c>
      <c r="C673" s="72" t="s">
        <v>47</v>
      </c>
      <c r="D673" s="72">
        <v>3.8</v>
      </c>
      <c r="E673" s="72">
        <v>1.4</v>
      </c>
      <c r="F673" s="72">
        <v>1.2</v>
      </c>
      <c r="G673" s="72" t="s">
        <v>18</v>
      </c>
      <c r="H673" s="72">
        <v>81.2</v>
      </c>
      <c r="I673" s="72">
        <v>6.7</v>
      </c>
      <c r="J673" s="72" t="s">
        <v>24</v>
      </c>
      <c r="K673" s="72">
        <v>2</v>
      </c>
      <c r="L673" s="72" t="s">
        <v>25</v>
      </c>
      <c r="M673" s="72" t="s">
        <v>21</v>
      </c>
      <c r="N673" s="72">
        <v>3</v>
      </c>
      <c r="O673" s="72" t="s">
        <v>22</v>
      </c>
      <c r="P673" s="72">
        <v>70.400000000000006</v>
      </c>
    </row>
    <row r="674" spans="1:16" x14ac:dyDescent="0.2">
      <c r="A674" s="72" t="s">
        <v>701</v>
      </c>
      <c r="B674" s="72">
        <v>22</v>
      </c>
      <c r="C674" s="72" t="s">
        <v>17</v>
      </c>
      <c r="D674" s="72">
        <v>4.9000000000000004</v>
      </c>
      <c r="E674" s="72">
        <v>4.4000000000000004</v>
      </c>
      <c r="F674" s="72">
        <v>2.9</v>
      </c>
      <c r="G674" s="72" t="s">
        <v>18</v>
      </c>
      <c r="H674" s="72">
        <v>94</v>
      </c>
      <c r="I674" s="72">
        <v>5.6</v>
      </c>
      <c r="J674" s="72" t="s">
        <v>19</v>
      </c>
      <c r="K674" s="72">
        <v>2</v>
      </c>
      <c r="L674" s="72" t="s">
        <v>34</v>
      </c>
      <c r="M674" s="72" t="s">
        <v>24</v>
      </c>
      <c r="N674" s="72">
        <v>3</v>
      </c>
      <c r="O674" s="72" t="s">
        <v>18</v>
      </c>
      <c r="P674" s="72">
        <v>69.400000000000006</v>
      </c>
    </row>
    <row r="675" spans="1:16" x14ac:dyDescent="0.2">
      <c r="A675" s="72" t="s">
        <v>702</v>
      </c>
      <c r="B675" s="72">
        <v>22</v>
      </c>
      <c r="C675" s="72" t="s">
        <v>27</v>
      </c>
      <c r="D675" s="72">
        <v>3.9</v>
      </c>
      <c r="E675" s="72">
        <v>2.2000000000000002</v>
      </c>
      <c r="F675" s="72">
        <v>0.2</v>
      </c>
      <c r="G675" s="72" t="s">
        <v>18</v>
      </c>
      <c r="H675" s="72">
        <v>85.4</v>
      </c>
      <c r="I675" s="72">
        <v>6.7</v>
      </c>
      <c r="J675" s="72" t="s">
        <v>28</v>
      </c>
      <c r="K675" s="72">
        <v>3</v>
      </c>
      <c r="L675" s="72" t="s">
        <v>20</v>
      </c>
      <c r="M675" s="72" t="s">
        <v>21</v>
      </c>
      <c r="N675" s="72">
        <v>6</v>
      </c>
      <c r="O675" s="72" t="s">
        <v>22</v>
      </c>
      <c r="P675" s="72">
        <v>84.9</v>
      </c>
    </row>
    <row r="676" spans="1:16" x14ac:dyDescent="0.2">
      <c r="A676" s="72" t="s">
        <v>703</v>
      </c>
      <c r="B676" s="72">
        <v>20</v>
      </c>
      <c r="C676" s="72" t="s">
        <v>17</v>
      </c>
      <c r="D676" s="72">
        <v>2.6</v>
      </c>
      <c r="E676" s="72">
        <v>2.2000000000000002</v>
      </c>
      <c r="F676" s="72">
        <v>0.7</v>
      </c>
      <c r="G676" s="72" t="s">
        <v>18</v>
      </c>
      <c r="H676" s="72">
        <v>91.6</v>
      </c>
      <c r="I676" s="72">
        <v>7.3</v>
      </c>
      <c r="J676" s="72" t="s">
        <v>28</v>
      </c>
      <c r="K676" s="72">
        <v>2</v>
      </c>
      <c r="L676" s="72" t="s">
        <v>25</v>
      </c>
      <c r="M676" s="72" t="s">
        <v>28</v>
      </c>
      <c r="N676" s="72">
        <v>6</v>
      </c>
      <c r="O676" s="72" t="s">
        <v>18</v>
      </c>
      <c r="P676" s="72">
        <v>63.6</v>
      </c>
    </row>
    <row r="677" spans="1:16" x14ac:dyDescent="0.2">
      <c r="A677" s="72" t="s">
        <v>704</v>
      </c>
      <c r="B677" s="72">
        <v>21</v>
      </c>
      <c r="C677" s="72" t="s">
        <v>17</v>
      </c>
      <c r="D677" s="72">
        <v>4</v>
      </c>
      <c r="E677" s="72">
        <v>2.1</v>
      </c>
      <c r="F677" s="72">
        <v>1.4</v>
      </c>
      <c r="G677" s="72" t="s">
        <v>18</v>
      </c>
      <c r="H677" s="72">
        <v>100</v>
      </c>
      <c r="I677" s="72">
        <v>7.7</v>
      </c>
      <c r="J677" s="72" t="s">
        <v>19</v>
      </c>
      <c r="K677" s="72">
        <v>1</v>
      </c>
      <c r="L677" s="72" t="s">
        <v>34</v>
      </c>
      <c r="M677" s="72" t="s">
        <v>24</v>
      </c>
      <c r="N677" s="72">
        <v>6</v>
      </c>
      <c r="O677" s="72" t="s">
        <v>18</v>
      </c>
      <c r="P677" s="72">
        <v>82.2</v>
      </c>
    </row>
    <row r="678" spans="1:16" x14ac:dyDescent="0.2">
      <c r="A678" s="72" t="s">
        <v>705</v>
      </c>
      <c r="B678" s="72">
        <v>20</v>
      </c>
      <c r="C678" s="72" t="s">
        <v>17</v>
      </c>
      <c r="D678" s="72">
        <v>1.8</v>
      </c>
      <c r="E678" s="72">
        <v>4.8</v>
      </c>
      <c r="F678" s="72">
        <v>3.2</v>
      </c>
      <c r="G678" s="72" t="s">
        <v>18</v>
      </c>
      <c r="H678" s="72">
        <v>95.4</v>
      </c>
      <c r="I678" s="72">
        <v>5</v>
      </c>
      <c r="J678" s="72" t="s">
        <v>24</v>
      </c>
      <c r="K678" s="72">
        <v>4</v>
      </c>
      <c r="L678" s="72" t="s">
        <v>34</v>
      </c>
      <c r="M678" s="72" t="s">
        <v>24</v>
      </c>
      <c r="N678" s="72">
        <v>5</v>
      </c>
      <c r="O678" s="72" t="s">
        <v>18</v>
      </c>
      <c r="P678" s="72">
        <v>37.4</v>
      </c>
    </row>
    <row r="679" spans="1:16" x14ac:dyDescent="0.2">
      <c r="A679" s="72" t="s">
        <v>706</v>
      </c>
      <c r="B679" s="72">
        <v>24</v>
      </c>
      <c r="C679" s="72" t="s">
        <v>27</v>
      </c>
      <c r="D679" s="72">
        <v>3.7</v>
      </c>
      <c r="E679" s="72">
        <v>4.5</v>
      </c>
      <c r="F679" s="72">
        <v>2.2000000000000002</v>
      </c>
      <c r="G679" s="72" t="s">
        <v>18</v>
      </c>
      <c r="H679" s="72">
        <v>85.9</v>
      </c>
      <c r="I679" s="72">
        <v>9.1</v>
      </c>
      <c r="J679" s="72" t="s">
        <v>24</v>
      </c>
      <c r="K679" s="72">
        <v>3</v>
      </c>
      <c r="L679" s="72" t="s">
        <v>38</v>
      </c>
      <c r="M679" s="72" t="s">
        <v>24</v>
      </c>
      <c r="N679" s="72">
        <v>5</v>
      </c>
      <c r="O679" s="72" t="s">
        <v>18</v>
      </c>
      <c r="P679" s="72">
        <v>73.8</v>
      </c>
    </row>
    <row r="680" spans="1:16" x14ac:dyDescent="0.2">
      <c r="A680" s="72" t="s">
        <v>707</v>
      </c>
      <c r="B680" s="72">
        <v>18</v>
      </c>
      <c r="C680" s="72" t="s">
        <v>17</v>
      </c>
      <c r="D680" s="72">
        <v>3.5</v>
      </c>
      <c r="E680" s="72">
        <v>5.2</v>
      </c>
      <c r="F680" s="72">
        <v>0.7</v>
      </c>
      <c r="G680" s="72" t="s">
        <v>22</v>
      </c>
      <c r="H680" s="72">
        <v>79.900000000000006</v>
      </c>
      <c r="I680" s="72">
        <v>7.4</v>
      </c>
      <c r="J680" s="72" t="s">
        <v>24</v>
      </c>
      <c r="K680" s="72">
        <v>0</v>
      </c>
      <c r="L680" s="72" t="s">
        <v>20</v>
      </c>
      <c r="M680" s="72" t="s">
        <v>24</v>
      </c>
      <c r="N680" s="72">
        <v>2</v>
      </c>
      <c r="O680" s="72" t="s">
        <v>22</v>
      </c>
      <c r="P680" s="72">
        <v>53.4</v>
      </c>
    </row>
    <row r="681" spans="1:16" x14ac:dyDescent="0.2">
      <c r="A681" s="72" t="s">
        <v>708</v>
      </c>
      <c r="B681" s="72">
        <v>18</v>
      </c>
      <c r="C681" s="72" t="s">
        <v>17</v>
      </c>
      <c r="D681" s="72">
        <v>3.2</v>
      </c>
      <c r="E681" s="72">
        <v>2.2999999999999998</v>
      </c>
      <c r="F681" s="72">
        <v>1.5</v>
      </c>
      <c r="G681" s="72" t="s">
        <v>18</v>
      </c>
      <c r="H681" s="72">
        <v>59.5</v>
      </c>
      <c r="I681" s="72">
        <v>6.5</v>
      </c>
      <c r="J681" s="72" t="s">
        <v>24</v>
      </c>
      <c r="K681" s="72">
        <v>2</v>
      </c>
      <c r="L681" s="72" t="s">
        <v>34</v>
      </c>
      <c r="M681" s="72" t="s">
        <v>24</v>
      </c>
      <c r="N681" s="72">
        <v>7</v>
      </c>
      <c r="O681" s="72" t="s">
        <v>18</v>
      </c>
      <c r="P681" s="72">
        <v>64.2</v>
      </c>
    </row>
    <row r="682" spans="1:16" x14ac:dyDescent="0.2">
      <c r="A682" s="72" t="s">
        <v>709</v>
      </c>
      <c r="B682" s="72">
        <v>24</v>
      </c>
      <c r="C682" s="72" t="s">
        <v>47</v>
      </c>
      <c r="D682" s="72">
        <v>3.3</v>
      </c>
      <c r="E682" s="72">
        <v>2.9</v>
      </c>
      <c r="F682" s="72">
        <v>1.1000000000000001</v>
      </c>
      <c r="G682" s="72" t="s">
        <v>18</v>
      </c>
      <c r="H682" s="72">
        <v>83.3</v>
      </c>
      <c r="I682" s="72">
        <v>7.8</v>
      </c>
      <c r="J682" s="72" t="s">
        <v>28</v>
      </c>
      <c r="K682" s="72">
        <v>6</v>
      </c>
      <c r="L682" s="72" t="s">
        <v>38</v>
      </c>
      <c r="M682" s="72" t="s">
        <v>24</v>
      </c>
      <c r="N682" s="72">
        <v>4</v>
      </c>
      <c r="O682" s="72" t="s">
        <v>18</v>
      </c>
      <c r="P682" s="72">
        <v>70.400000000000006</v>
      </c>
    </row>
    <row r="683" spans="1:16" x14ac:dyDescent="0.2">
      <c r="A683" s="72" t="s">
        <v>710</v>
      </c>
      <c r="B683" s="72">
        <v>21</v>
      </c>
      <c r="C683" s="72" t="s">
        <v>27</v>
      </c>
      <c r="D683" s="72">
        <v>0.7</v>
      </c>
      <c r="E683" s="72">
        <v>0.7</v>
      </c>
      <c r="F683" s="72">
        <v>1</v>
      </c>
      <c r="G683" s="72" t="s">
        <v>18</v>
      </c>
      <c r="H683" s="72">
        <v>81.7</v>
      </c>
      <c r="I683" s="72">
        <v>9.3000000000000007</v>
      </c>
      <c r="J683" s="72" t="s">
        <v>28</v>
      </c>
      <c r="K683" s="72">
        <v>6</v>
      </c>
      <c r="L683" s="72" t="s">
        <v>38</v>
      </c>
      <c r="M683" s="72" t="s">
        <v>21</v>
      </c>
      <c r="N683" s="72">
        <v>3</v>
      </c>
      <c r="O683" s="72" t="s">
        <v>18</v>
      </c>
      <c r="P683" s="72">
        <v>51.5</v>
      </c>
    </row>
    <row r="684" spans="1:16" x14ac:dyDescent="0.2">
      <c r="A684" s="72" t="s">
        <v>711</v>
      </c>
      <c r="B684" s="72">
        <v>23</v>
      </c>
      <c r="C684" s="72" t="s">
        <v>17</v>
      </c>
      <c r="D684" s="72">
        <v>2.7</v>
      </c>
      <c r="E684" s="72">
        <v>4.3</v>
      </c>
      <c r="F684" s="72">
        <v>2.9</v>
      </c>
      <c r="G684" s="72" t="s">
        <v>18</v>
      </c>
      <c r="H684" s="72">
        <v>88.9</v>
      </c>
      <c r="I684" s="72">
        <v>4.8</v>
      </c>
      <c r="J684" s="72" t="s">
        <v>28</v>
      </c>
      <c r="K684" s="72">
        <v>4</v>
      </c>
      <c r="L684" s="72" t="s">
        <v>38</v>
      </c>
      <c r="M684" s="72" t="s">
        <v>21</v>
      </c>
      <c r="N684" s="72">
        <v>8</v>
      </c>
      <c r="O684" s="72" t="s">
        <v>18</v>
      </c>
      <c r="P684" s="72">
        <v>53.4</v>
      </c>
    </row>
    <row r="685" spans="1:16" x14ac:dyDescent="0.2">
      <c r="A685" s="72" t="s">
        <v>712</v>
      </c>
      <c r="B685" s="72">
        <v>20</v>
      </c>
      <c r="C685" s="72" t="s">
        <v>17</v>
      </c>
      <c r="D685" s="72">
        <v>3.6</v>
      </c>
      <c r="E685" s="72">
        <v>1.1000000000000001</v>
      </c>
      <c r="F685" s="72">
        <v>0.3</v>
      </c>
      <c r="G685" s="72" t="s">
        <v>22</v>
      </c>
      <c r="H685" s="72">
        <v>83.5</v>
      </c>
      <c r="I685" s="72">
        <v>6.2</v>
      </c>
      <c r="J685" s="72" t="s">
        <v>19</v>
      </c>
      <c r="K685" s="72">
        <v>4</v>
      </c>
      <c r="L685" s="72" t="s">
        <v>25</v>
      </c>
      <c r="M685" s="72" t="s">
        <v>24</v>
      </c>
      <c r="N685" s="72">
        <v>4</v>
      </c>
      <c r="O685" s="72" t="s">
        <v>18</v>
      </c>
      <c r="P685" s="72">
        <v>77.2</v>
      </c>
    </row>
    <row r="686" spans="1:16" x14ac:dyDescent="0.2">
      <c r="A686" s="72" t="s">
        <v>713</v>
      </c>
      <c r="B686" s="72">
        <v>17</v>
      </c>
      <c r="C686" s="72" t="s">
        <v>27</v>
      </c>
      <c r="D686" s="72">
        <v>3.7</v>
      </c>
      <c r="E686" s="72">
        <v>2.8</v>
      </c>
      <c r="F686" s="72">
        <v>3.6</v>
      </c>
      <c r="G686" s="72" t="s">
        <v>18</v>
      </c>
      <c r="H686" s="72">
        <v>81.8</v>
      </c>
      <c r="I686" s="72">
        <v>3.6</v>
      </c>
      <c r="J686" s="72" t="s">
        <v>19</v>
      </c>
      <c r="K686" s="72">
        <v>3</v>
      </c>
      <c r="L686" s="72" t="s">
        <v>34</v>
      </c>
      <c r="M686" s="72" t="s">
        <v>24</v>
      </c>
      <c r="N686" s="72">
        <v>4</v>
      </c>
      <c r="O686" s="72" t="s">
        <v>22</v>
      </c>
      <c r="P686" s="72">
        <v>59.8</v>
      </c>
    </row>
    <row r="687" spans="1:16" x14ac:dyDescent="0.2">
      <c r="A687" s="72" t="s">
        <v>714</v>
      </c>
      <c r="B687" s="72">
        <v>22</v>
      </c>
      <c r="C687" s="72" t="s">
        <v>17</v>
      </c>
      <c r="D687" s="72">
        <v>2</v>
      </c>
      <c r="E687" s="72">
        <v>1.2</v>
      </c>
      <c r="F687" s="72">
        <v>2.7</v>
      </c>
      <c r="G687" s="72" t="s">
        <v>18</v>
      </c>
      <c r="H687" s="72">
        <v>67.2</v>
      </c>
      <c r="I687" s="72">
        <v>6.7</v>
      </c>
      <c r="J687" s="72" t="s">
        <v>28</v>
      </c>
      <c r="K687" s="72">
        <v>6</v>
      </c>
      <c r="L687" s="72" t="s">
        <v>34</v>
      </c>
      <c r="M687" s="72" t="s">
        <v>21</v>
      </c>
      <c r="N687" s="72">
        <v>8</v>
      </c>
      <c r="O687" s="72" t="s">
        <v>18</v>
      </c>
      <c r="P687" s="72">
        <v>55.4</v>
      </c>
    </row>
    <row r="688" spans="1:16" x14ac:dyDescent="0.2">
      <c r="A688" s="72" t="s">
        <v>715</v>
      </c>
      <c r="B688" s="72">
        <v>22</v>
      </c>
      <c r="C688" s="72" t="s">
        <v>17</v>
      </c>
      <c r="D688" s="72">
        <v>5.4</v>
      </c>
      <c r="E688" s="72">
        <v>1.8</v>
      </c>
      <c r="F688" s="72">
        <v>3</v>
      </c>
      <c r="G688" s="72" t="s">
        <v>22</v>
      </c>
      <c r="H688" s="72">
        <v>75.599999999999994</v>
      </c>
      <c r="I688" s="72">
        <v>6.9</v>
      </c>
      <c r="J688" s="72" t="s">
        <v>19</v>
      </c>
      <c r="K688" s="72">
        <v>0</v>
      </c>
      <c r="L688" s="72" t="s">
        <v>25</v>
      </c>
      <c r="M688" s="72" t="s">
        <v>21</v>
      </c>
      <c r="N688" s="72">
        <v>1</v>
      </c>
      <c r="O688" s="72" t="s">
        <v>18</v>
      </c>
      <c r="P688" s="72">
        <v>69.900000000000006</v>
      </c>
    </row>
    <row r="689" spans="1:16" x14ac:dyDescent="0.2">
      <c r="A689" s="72" t="s">
        <v>716</v>
      </c>
      <c r="B689" s="72">
        <v>21</v>
      </c>
      <c r="C689" s="72" t="s">
        <v>27</v>
      </c>
      <c r="D689" s="72">
        <v>2.2000000000000002</v>
      </c>
      <c r="E689" s="72">
        <v>1.5</v>
      </c>
      <c r="F689" s="72">
        <v>1.3</v>
      </c>
      <c r="G689" s="72" t="s">
        <v>22</v>
      </c>
      <c r="H689" s="72">
        <v>89.8</v>
      </c>
      <c r="I689" s="72">
        <v>6.5</v>
      </c>
      <c r="J689" s="72" t="s">
        <v>28</v>
      </c>
      <c r="K689" s="72">
        <v>5</v>
      </c>
      <c r="L689" s="72" t="s">
        <v>20</v>
      </c>
      <c r="M689" s="72" t="s">
        <v>21</v>
      </c>
      <c r="N689" s="72">
        <v>9</v>
      </c>
      <c r="O689" s="72" t="s">
        <v>18</v>
      </c>
      <c r="P689" s="72">
        <v>71.599999999999994</v>
      </c>
    </row>
    <row r="690" spans="1:16" x14ac:dyDescent="0.2">
      <c r="A690" s="72" t="s">
        <v>717</v>
      </c>
      <c r="B690" s="72">
        <v>23</v>
      </c>
      <c r="C690" s="72" t="s">
        <v>27</v>
      </c>
      <c r="D690" s="72">
        <v>5</v>
      </c>
      <c r="E690" s="72">
        <v>1.8</v>
      </c>
      <c r="F690" s="72">
        <v>1.6</v>
      </c>
      <c r="G690" s="72" t="s">
        <v>18</v>
      </c>
      <c r="H690" s="72">
        <v>100</v>
      </c>
      <c r="I690" s="72">
        <v>5.7</v>
      </c>
      <c r="J690" s="72" t="s">
        <v>24</v>
      </c>
      <c r="K690" s="72">
        <v>6</v>
      </c>
      <c r="L690" s="72" t="s">
        <v>25</v>
      </c>
      <c r="M690" s="72" t="s">
        <v>28</v>
      </c>
      <c r="N690" s="72">
        <v>7</v>
      </c>
      <c r="O690" s="72" t="s">
        <v>18</v>
      </c>
      <c r="P690" s="72">
        <v>92.9</v>
      </c>
    </row>
    <row r="691" spans="1:16" x14ac:dyDescent="0.2">
      <c r="A691" s="72" t="s">
        <v>718</v>
      </c>
      <c r="B691" s="72">
        <v>18</v>
      </c>
      <c r="C691" s="72" t="s">
        <v>17</v>
      </c>
      <c r="D691" s="72">
        <v>4.0999999999999996</v>
      </c>
      <c r="E691" s="72">
        <v>1.9</v>
      </c>
      <c r="F691" s="72">
        <v>0.2</v>
      </c>
      <c r="G691" s="72" t="s">
        <v>18</v>
      </c>
      <c r="H691" s="72">
        <v>84</v>
      </c>
      <c r="I691" s="72">
        <v>4</v>
      </c>
      <c r="J691" s="72" t="s">
        <v>19</v>
      </c>
      <c r="K691" s="72">
        <v>6</v>
      </c>
      <c r="L691" s="72" t="s">
        <v>38</v>
      </c>
      <c r="M691" s="72" t="s">
        <v>24</v>
      </c>
      <c r="N691" s="72">
        <v>2</v>
      </c>
      <c r="O691" s="72" t="s">
        <v>18</v>
      </c>
      <c r="P691" s="72">
        <v>72.400000000000006</v>
      </c>
    </row>
    <row r="692" spans="1:16" x14ac:dyDescent="0.2">
      <c r="A692" s="72" t="s">
        <v>719</v>
      </c>
      <c r="B692" s="72">
        <v>18</v>
      </c>
      <c r="C692" s="72" t="s">
        <v>27</v>
      </c>
      <c r="D692" s="72">
        <v>2.5</v>
      </c>
      <c r="E692" s="72">
        <v>1.8</v>
      </c>
      <c r="F692" s="72">
        <v>1.2</v>
      </c>
      <c r="G692" s="72" t="s">
        <v>22</v>
      </c>
      <c r="H692" s="72">
        <v>88.3</v>
      </c>
      <c r="I692" s="72">
        <v>6.9</v>
      </c>
      <c r="J692" s="72" t="s">
        <v>19</v>
      </c>
      <c r="K692" s="72">
        <v>1</v>
      </c>
      <c r="L692" s="72" t="s">
        <v>25</v>
      </c>
      <c r="M692" s="72" t="s">
        <v>21</v>
      </c>
      <c r="N692" s="72">
        <v>6</v>
      </c>
      <c r="O692" s="72" t="s">
        <v>18</v>
      </c>
      <c r="P692" s="72">
        <v>70.5</v>
      </c>
    </row>
    <row r="693" spans="1:16" x14ac:dyDescent="0.2">
      <c r="A693" s="72" t="s">
        <v>720</v>
      </c>
      <c r="B693" s="72">
        <v>22</v>
      </c>
      <c r="C693" s="72" t="s">
        <v>17</v>
      </c>
      <c r="D693" s="72">
        <v>6.2</v>
      </c>
      <c r="E693" s="72">
        <v>3.5</v>
      </c>
      <c r="F693" s="72">
        <v>2.2999999999999998</v>
      </c>
      <c r="G693" s="72" t="s">
        <v>18</v>
      </c>
      <c r="H693" s="72">
        <v>94.5</v>
      </c>
      <c r="I693" s="72">
        <v>8.1999999999999993</v>
      </c>
      <c r="J693" s="72" t="s">
        <v>19</v>
      </c>
      <c r="K693" s="72">
        <v>5</v>
      </c>
      <c r="L693" s="72" t="s">
        <v>34</v>
      </c>
      <c r="M693" s="72" t="s">
        <v>24</v>
      </c>
      <c r="N693" s="72">
        <v>8</v>
      </c>
      <c r="O693" s="72" t="s">
        <v>18</v>
      </c>
      <c r="P693" s="72">
        <v>100</v>
      </c>
    </row>
    <row r="694" spans="1:16" x14ac:dyDescent="0.2">
      <c r="A694" s="72" t="s">
        <v>721</v>
      </c>
      <c r="B694" s="72">
        <v>21</v>
      </c>
      <c r="C694" s="72" t="s">
        <v>27</v>
      </c>
      <c r="D694" s="72">
        <v>1.7</v>
      </c>
      <c r="E694" s="72">
        <v>1.2</v>
      </c>
      <c r="F694" s="72">
        <v>3.2</v>
      </c>
      <c r="G694" s="72" t="s">
        <v>18</v>
      </c>
      <c r="H694" s="72">
        <v>76.900000000000006</v>
      </c>
      <c r="I694" s="72">
        <v>5.8</v>
      </c>
      <c r="J694" s="72" t="s">
        <v>24</v>
      </c>
      <c r="K694" s="72">
        <v>4</v>
      </c>
      <c r="L694" s="72" t="s">
        <v>25</v>
      </c>
      <c r="M694" s="72" t="s">
        <v>21</v>
      </c>
      <c r="N694" s="72">
        <v>5</v>
      </c>
      <c r="O694" s="72" t="s">
        <v>22</v>
      </c>
      <c r="P694" s="72">
        <v>37.4</v>
      </c>
    </row>
    <row r="695" spans="1:16" x14ac:dyDescent="0.2">
      <c r="A695" s="72" t="s">
        <v>722</v>
      </c>
      <c r="B695" s="72">
        <v>20</v>
      </c>
      <c r="C695" s="72" t="s">
        <v>17</v>
      </c>
      <c r="D695" s="72">
        <v>4.9000000000000004</v>
      </c>
      <c r="E695" s="72">
        <v>2.8</v>
      </c>
      <c r="F695" s="72">
        <v>0.6</v>
      </c>
      <c r="G695" s="72" t="s">
        <v>18</v>
      </c>
      <c r="H695" s="72">
        <v>88.7</v>
      </c>
      <c r="I695" s="72">
        <v>7</v>
      </c>
      <c r="J695" s="72" t="s">
        <v>19</v>
      </c>
      <c r="K695" s="72">
        <v>5</v>
      </c>
      <c r="L695" s="72" t="s">
        <v>25</v>
      </c>
      <c r="M695" s="72" t="s">
        <v>21</v>
      </c>
      <c r="N695" s="72">
        <v>6</v>
      </c>
      <c r="O695" s="72" t="s">
        <v>18</v>
      </c>
      <c r="P695" s="72">
        <v>88.7</v>
      </c>
    </row>
    <row r="696" spans="1:16" x14ac:dyDescent="0.2">
      <c r="A696" s="72" t="s">
        <v>723</v>
      </c>
      <c r="B696" s="72">
        <v>18</v>
      </c>
      <c r="C696" s="72" t="s">
        <v>27</v>
      </c>
      <c r="D696" s="72">
        <v>5</v>
      </c>
      <c r="E696" s="72">
        <v>4</v>
      </c>
      <c r="F696" s="72">
        <v>1.4</v>
      </c>
      <c r="G696" s="72" t="s">
        <v>18</v>
      </c>
      <c r="H696" s="72">
        <v>77.599999999999994</v>
      </c>
      <c r="I696" s="72">
        <v>4.5999999999999996</v>
      </c>
      <c r="J696" s="72" t="s">
        <v>19</v>
      </c>
      <c r="K696" s="72">
        <v>6</v>
      </c>
      <c r="L696" s="72" t="s">
        <v>25</v>
      </c>
      <c r="M696" s="72" t="s">
        <v>28</v>
      </c>
      <c r="N696" s="72">
        <v>10</v>
      </c>
      <c r="O696" s="72" t="s">
        <v>18</v>
      </c>
      <c r="P696" s="72">
        <v>88.6</v>
      </c>
    </row>
    <row r="697" spans="1:16" x14ac:dyDescent="0.2">
      <c r="A697" s="72" t="s">
        <v>724</v>
      </c>
      <c r="B697" s="72">
        <v>20</v>
      </c>
      <c r="C697" s="72" t="s">
        <v>17</v>
      </c>
      <c r="D697" s="72">
        <v>2.5</v>
      </c>
      <c r="E697" s="72">
        <v>1.9</v>
      </c>
      <c r="F697" s="72">
        <v>1.6</v>
      </c>
      <c r="G697" s="72" t="s">
        <v>18</v>
      </c>
      <c r="H697" s="72">
        <v>93.6</v>
      </c>
      <c r="I697" s="72">
        <v>7</v>
      </c>
      <c r="J697" s="72" t="s">
        <v>24</v>
      </c>
      <c r="K697" s="72">
        <v>4</v>
      </c>
      <c r="L697" s="72" t="s">
        <v>34</v>
      </c>
      <c r="M697" s="72" t="s">
        <v>24</v>
      </c>
      <c r="N697" s="72">
        <v>8</v>
      </c>
      <c r="O697" s="72" t="s">
        <v>18</v>
      </c>
      <c r="P697" s="72">
        <v>68.5</v>
      </c>
    </row>
    <row r="698" spans="1:16" x14ac:dyDescent="0.2">
      <c r="A698" s="72" t="s">
        <v>725</v>
      </c>
      <c r="B698" s="72">
        <v>23</v>
      </c>
      <c r="C698" s="72" t="s">
        <v>47</v>
      </c>
      <c r="D698" s="72">
        <v>5.6</v>
      </c>
      <c r="E698" s="72">
        <v>1.6</v>
      </c>
      <c r="F698" s="72">
        <v>0.3</v>
      </c>
      <c r="G698" s="72" t="s">
        <v>18</v>
      </c>
      <c r="H698" s="72">
        <v>86.5</v>
      </c>
      <c r="I698" s="72">
        <v>6</v>
      </c>
      <c r="J698" s="72" t="s">
        <v>19</v>
      </c>
      <c r="K698" s="72">
        <v>5</v>
      </c>
      <c r="L698" s="72" t="s">
        <v>20</v>
      </c>
      <c r="M698" s="72" t="s">
        <v>24</v>
      </c>
      <c r="N698" s="72">
        <v>6</v>
      </c>
      <c r="O698" s="72" t="s">
        <v>18</v>
      </c>
      <c r="P698" s="72">
        <v>100</v>
      </c>
    </row>
    <row r="699" spans="1:16" x14ac:dyDescent="0.2">
      <c r="A699" s="72" t="s">
        <v>726</v>
      </c>
      <c r="B699" s="72">
        <v>18</v>
      </c>
      <c r="C699" s="72" t="s">
        <v>47</v>
      </c>
      <c r="D699" s="72">
        <v>3.1</v>
      </c>
      <c r="E699" s="72">
        <v>2.2000000000000002</v>
      </c>
      <c r="F699" s="72">
        <v>2.5</v>
      </c>
      <c r="G699" s="72" t="s">
        <v>18</v>
      </c>
      <c r="H699" s="72">
        <v>88</v>
      </c>
      <c r="I699" s="72">
        <v>5.6</v>
      </c>
      <c r="J699" s="72" t="s">
        <v>24</v>
      </c>
      <c r="K699" s="72">
        <v>4</v>
      </c>
      <c r="L699" s="72" t="s">
        <v>25</v>
      </c>
      <c r="M699" s="72" t="s">
        <v>24</v>
      </c>
      <c r="N699" s="72">
        <v>9</v>
      </c>
      <c r="O699" s="72" t="s">
        <v>18</v>
      </c>
      <c r="P699" s="72">
        <v>66.900000000000006</v>
      </c>
    </row>
    <row r="700" spans="1:16" x14ac:dyDescent="0.2">
      <c r="A700" s="72" t="s">
        <v>727</v>
      </c>
      <c r="B700" s="72">
        <v>18</v>
      </c>
      <c r="C700" s="72" t="s">
        <v>17</v>
      </c>
      <c r="D700" s="72">
        <v>3.9</v>
      </c>
      <c r="E700" s="72">
        <v>3.9</v>
      </c>
      <c r="F700" s="72">
        <v>1</v>
      </c>
      <c r="G700" s="72" t="s">
        <v>18</v>
      </c>
      <c r="H700" s="72">
        <v>77.2</v>
      </c>
      <c r="I700" s="72">
        <v>5.6</v>
      </c>
      <c r="J700" s="72" t="s">
        <v>19</v>
      </c>
      <c r="K700" s="72">
        <v>4</v>
      </c>
      <c r="L700" s="72" t="s">
        <v>25</v>
      </c>
      <c r="M700" s="72" t="s">
        <v>28</v>
      </c>
      <c r="N700" s="72">
        <v>9</v>
      </c>
      <c r="O700" s="72" t="s">
        <v>18</v>
      </c>
      <c r="P700" s="72">
        <v>71.5</v>
      </c>
    </row>
    <row r="701" spans="1:16" x14ac:dyDescent="0.2">
      <c r="A701" s="72" t="s">
        <v>728</v>
      </c>
      <c r="B701" s="72">
        <v>19</v>
      </c>
      <c r="C701" s="72" t="s">
        <v>27</v>
      </c>
      <c r="D701" s="72">
        <v>3.9</v>
      </c>
      <c r="E701" s="72">
        <v>2.7</v>
      </c>
      <c r="F701" s="72">
        <v>1.6</v>
      </c>
      <c r="G701" s="72" t="s">
        <v>18</v>
      </c>
      <c r="H701" s="72">
        <v>92.1</v>
      </c>
      <c r="I701" s="72">
        <v>6</v>
      </c>
      <c r="J701" s="72" t="s">
        <v>19</v>
      </c>
      <c r="K701" s="72">
        <v>3</v>
      </c>
      <c r="L701" s="72" t="s">
        <v>34</v>
      </c>
      <c r="M701" s="72" t="s">
        <v>21</v>
      </c>
      <c r="N701" s="72">
        <v>9</v>
      </c>
      <c r="O701" s="72" t="s">
        <v>18</v>
      </c>
      <c r="P701" s="72">
        <v>77.8</v>
      </c>
    </row>
    <row r="702" spans="1:16" x14ac:dyDescent="0.2">
      <c r="A702" s="72" t="s">
        <v>729</v>
      </c>
      <c r="B702" s="72">
        <v>18</v>
      </c>
      <c r="C702" s="72" t="s">
        <v>17</v>
      </c>
      <c r="D702" s="72">
        <v>3.3</v>
      </c>
      <c r="E702" s="72">
        <v>1.9</v>
      </c>
      <c r="F702" s="72">
        <v>1.3</v>
      </c>
      <c r="G702" s="72" t="s">
        <v>18</v>
      </c>
      <c r="H702" s="72">
        <v>100</v>
      </c>
      <c r="I702" s="72">
        <v>7</v>
      </c>
      <c r="J702" s="72" t="s">
        <v>28</v>
      </c>
      <c r="K702" s="72">
        <v>0</v>
      </c>
      <c r="L702" s="72" t="s">
        <v>34</v>
      </c>
      <c r="M702" s="72" t="s">
        <v>28</v>
      </c>
      <c r="N702" s="72">
        <v>6</v>
      </c>
      <c r="O702" s="72" t="s">
        <v>22</v>
      </c>
      <c r="P702" s="72">
        <v>67.7</v>
      </c>
    </row>
    <row r="703" spans="1:16" x14ac:dyDescent="0.2">
      <c r="A703" s="72" t="s">
        <v>730</v>
      </c>
      <c r="B703" s="72">
        <v>24</v>
      </c>
      <c r="C703" s="72" t="s">
        <v>27</v>
      </c>
      <c r="D703" s="72">
        <v>4.7</v>
      </c>
      <c r="E703" s="72">
        <v>3.1</v>
      </c>
      <c r="F703" s="72">
        <v>0.9</v>
      </c>
      <c r="G703" s="72" t="s">
        <v>18</v>
      </c>
      <c r="H703" s="72">
        <v>74.900000000000006</v>
      </c>
      <c r="I703" s="72">
        <v>4.9000000000000004</v>
      </c>
      <c r="J703" s="72" t="s">
        <v>24</v>
      </c>
      <c r="K703" s="72">
        <v>4</v>
      </c>
      <c r="L703" s="72" t="s">
        <v>25</v>
      </c>
      <c r="M703" s="72" t="s">
        <v>21</v>
      </c>
      <c r="N703" s="72">
        <v>9</v>
      </c>
      <c r="O703" s="72" t="s">
        <v>22</v>
      </c>
      <c r="P703" s="72">
        <v>96.4</v>
      </c>
    </row>
    <row r="704" spans="1:16" x14ac:dyDescent="0.2">
      <c r="A704" s="72" t="s">
        <v>731</v>
      </c>
      <c r="B704" s="72">
        <v>17</v>
      </c>
      <c r="C704" s="72" t="s">
        <v>27</v>
      </c>
      <c r="D704" s="72">
        <v>4.7</v>
      </c>
      <c r="E704" s="72">
        <v>1.2</v>
      </c>
      <c r="F704" s="72">
        <v>1.8</v>
      </c>
      <c r="G704" s="72" t="s">
        <v>18</v>
      </c>
      <c r="H704" s="72">
        <v>81.599999999999994</v>
      </c>
      <c r="I704" s="72">
        <v>6</v>
      </c>
      <c r="J704" s="72" t="s">
        <v>19</v>
      </c>
      <c r="K704" s="72">
        <v>1</v>
      </c>
      <c r="L704" s="72" t="s">
        <v>20</v>
      </c>
      <c r="M704" s="72" t="s">
        <v>24</v>
      </c>
      <c r="N704" s="72">
        <v>3</v>
      </c>
      <c r="O704" s="72" t="s">
        <v>18</v>
      </c>
      <c r="P704" s="72">
        <v>83.1</v>
      </c>
    </row>
    <row r="705" spans="1:16" x14ac:dyDescent="0.2">
      <c r="A705" s="72" t="s">
        <v>732</v>
      </c>
      <c r="B705" s="72">
        <v>24</v>
      </c>
      <c r="C705" s="72" t="s">
        <v>27</v>
      </c>
      <c r="D705" s="72">
        <v>0.9</v>
      </c>
      <c r="E705" s="72">
        <v>3.3</v>
      </c>
      <c r="F705" s="72">
        <v>1.6</v>
      </c>
      <c r="G705" s="72" t="s">
        <v>22</v>
      </c>
      <c r="H705" s="72">
        <v>87.3</v>
      </c>
      <c r="I705" s="72">
        <v>6.5</v>
      </c>
      <c r="J705" s="72" t="s">
        <v>28</v>
      </c>
      <c r="K705" s="72">
        <v>6</v>
      </c>
      <c r="L705" s="72" t="s">
        <v>34</v>
      </c>
      <c r="M705" s="72" t="s">
        <v>24</v>
      </c>
      <c r="N705" s="72">
        <v>5</v>
      </c>
      <c r="O705" s="72" t="s">
        <v>18</v>
      </c>
      <c r="P705" s="72">
        <v>37.9</v>
      </c>
    </row>
    <row r="706" spans="1:16" x14ac:dyDescent="0.2">
      <c r="A706" s="72" t="s">
        <v>733</v>
      </c>
      <c r="B706" s="72">
        <v>21</v>
      </c>
      <c r="C706" s="72" t="s">
        <v>17</v>
      </c>
      <c r="D706" s="72">
        <v>5.5</v>
      </c>
      <c r="E706" s="72">
        <v>3</v>
      </c>
      <c r="F706" s="72">
        <v>1.4</v>
      </c>
      <c r="G706" s="72" t="s">
        <v>18</v>
      </c>
      <c r="H706" s="72">
        <v>92.9</v>
      </c>
      <c r="I706" s="72">
        <v>5.2</v>
      </c>
      <c r="J706" s="72" t="s">
        <v>19</v>
      </c>
      <c r="K706" s="72">
        <v>6</v>
      </c>
      <c r="L706" s="72" t="s">
        <v>25</v>
      </c>
      <c r="M706" s="72" t="s">
        <v>24</v>
      </c>
      <c r="N706" s="72">
        <v>2</v>
      </c>
      <c r="O706" s="72" t="s">
        <v>22</v>
      </c>
      <c r="P706" s="72">
        <v>76.3</v>
      </c>
    </row>
    <row r="707" spans="1:16" x14ac:dyDescent="0.2">
      <c r="A707" s="72" t="s">
        <v>734</v>
      </c>
      <c r="B707" s="72">
        <v>21</v>
      </c>
      <c r="C707" s="72" t="s">
        <v>17</v>
      </c>
      <c r="D707" s="72">
        <v>1</v>
      </c>
      <c r="E707" s="72">
        <v>2.1</v>
      </c>
      <c r="F707" s="72">
        <v>1</v>
      </c>
      <c r="G707" s="72" t="s">
        <v>18</v>
      </c>
      <c r="H707" s="72">
        <v>79.400000000000006</v>
      </c>
      <c r="I707" s="72">
        <v>8.6999999999999993</v>
      </c>
      <c r="J707" s="72" t="s">
        <v>19</v>
      </c>
      <c r="K707" s="72">
        <v>1</v>
      </c>
      <c r="L707" s="72" t="s">
        <v>34</v>
      </c>
      <c r="M707" s="72" t="s">
        <v>21</v>
      </c>
      <c r="N707" s="72">
        <v>8</v>
      </c>
      <c r="O707" s="72" t="s">
        <v>22</v>
      </c>
      <c r="P707" s="72">
        <v>52.6</v>
      </c>
    </row>
    <row r="708" spans="1:16" x14ac:dyDescent="0.2">
      <c r="A708" s="72" t="s">
        <v>735</v>
      </c>
      <c r="B708" s="72">
        <v>20</v>
      </c>
      <c r="C708" s="72" t="s">
        <v>17</v>
      </c>
      <c r="D708" s="72">
        <v>5</v>
      </c>
      <c r="E708" s="72">
        <v>1.5</v>
      </c>
      <c r="F708" s="72">
        <v>2.2000000000000002</v>
      </c>
      <c r="G708" s="72" t="s">
        <v>18</v>
      </c>
      <c r="H708" s="72">
        <v>56.7</v>
      </c>
      <c r="I708" s="72">
        <v>5.5</v>
      </c>
      <c r="J708" s="72" t="s">
        <v>28</v>
      </c>
      <c r="K708" s="72">
        <v>2</v>
      </c>
      <c r="L708" s="72" t="s">
        <v>20</v>
      </c>
      <c r="M708" s="72" t="s">
        <v>21</v>
      </c>
      <c r="N708" s="72">
        <v>4</v>
      </c>
      <c r="O708" s="72" t="s">
        <v>18</v>
      </c>
      <c r="P708" s="72">
        <v>83.6</v>
      </c>
    </row>
    <row r="709" spans="1:16" x14ac:dyDescent="0.2">
      <c r="A709" s="72" t="s">
        <v>736</v>
      </c>
      <c r="B709" s="72">
        <v>24</v>
      </c>
      <c r="C709" s="72" t="s">
        <v>27</v>
      </c>
      <c r="D709" s="72">
        <v>5.2</v>
      </c>
      <c r="E709" s="72">
        <v>1.4</v>
      </c>
      <c r="F709" s="72">
        <v>3.6</v>
      </c>
      <c r="G709" s="72" t="s">
        <v>18</v>
      </c>
      <c r="H709" s="72">
        <v>98.6</v>
      </c>
      <c r="I709" s="72">
        <v>5.7</v>
      </c>
      <c r="J709" s="72" t="s">
        <v>24</v>
      </c>
      <c r="K709" s="72">
        <v>4</v>
      </c>
      <c r="L709" s="72" t="s">
        <v>34</v>
      </c>
      <c r="M709" s="72" t="s">
        <v>21</v>
      </c>
      <c r="N709" s="72">
        <v>6</v>
      </c>
      <c r="O709" s="72" t="s">
        <v>18</v>
      </c>
      <c r="P709" s="72">
        <v>92</v>
      </c>
    </row>
    <row r="710" spans="1:16" x14ac:dyDescent="0.2">
      <c r="A710" s="72" t="s">
        <v>737</v>
      </c>
      <c r="B710" s="72">
        <v>24</v>
      </c>
      <c r="C710" s="72" t="s">
        <v>27</v>
      </c>
      <c r="D710" s="72">
        <v>1.9</v>
      </c>
      <c r="E710" s="72">
        <v>3.1</v>
      </c>
      <c r="F710" s="72">
        <v>2</v>
      </c>
      <c r="G710" s="72" t="s">
        <v>18</v>
      </c>
      <c r="H710" s="72">
        <v>92.6</v>
      </c>
      <c r="I710" s="72">
        <v>5.3</v>
      </c>
      <c r="J710" s="72" t="s">
        <v>24</v>
      </c>
      <c r="K710" s="72">
        <v>4</v>
      </c>
      <c r="L710" s="72" t="s">
        <v>38</v>
      </c>
      <c r="M710" s="72" t="s">
        <v>28</v>
      </c>
      <c r="N710" s="72">
        <v>6</v>
      </c>
      <c r="O710" s="72" t="s">
        <v>18</v>
      </c>
      <c r="P710" s="72">
        <v>53.2</v>
      </c>
    </row>
    <row r="711" spans="1:16" x14ac:dyDescent="0.2">
      <c r="A711" s="72" t="s">
        <v>738</v>
      </c>
      <c r="B711" s="72">
        <v>24</v>
      </c>
      <c r="C711" s="72" t="s">
        <v>47</v>
      </c>
      <c r="D711" s="72">
        <v>2.9</v>
      </c>
      <c r="E711" s="72">
        <v>4</v>
      </c>
      <c r="F711" s="72">
        <v>2.9</v>
      </c>
      <c r="G711" s="72" t="s">
        <v>18</v>
      </c>
      <c r="H711" s="72">
        <v>67.599999999999994</v>
      </c>
      <c r="I711" s="72">
        <v>8.6999999999999993</v>
      </c>
      <c r="J711" s="72" t="s">
        <v>28</v>
      </c>
      <c r="K711" s="72">
        <v>4</v>
      </c>
      <c r="L711" s="72" t="s">
        <v>25</v>
      </c>
      <c r="M711" s="72" t="s">
        <v>24</v>
      </c>
      <c r="N711" s="72">
        <v>5</v>
      </c>
      <c r="O711" s="72" t="s">
        <v>22</v>
      </c>
      <c r="P711" s="72">
        <v>56.4</v>
      </c>
    </row>
    <row r="712" spans="1:16" x14ac:dyDescent="0.2">
      <c r="A712" s="72" t="s">
        <v>739</v>
      </c>
      <c r="B712" s="72">
        <v>23</v>
      </c>
      <c r="C712" s="72" t="s">
        <v>27</v>
      </c>
      <c r="D712" s="72">
        <v>1.8</v>
      </c>
      <c r="E712" s="72">
        <v>1.7</v>
      </c>
      <c r="F712" s="72">
        <v>0.3</v>
      </c>
      <c r="G712" s="72" t="s">
        <v>18</v>
      </c>
      <c r="H712" s="72">
        <v>78.900000000000006</v>
      </c>
      <c r="I712" s="72">
        <v>7.2</v>
      </c>
      <c r="J712" s="72" t="s">
        <v>19</v>
      </c>
      <c r="K712" s="72">
        <v>5</v>
      </c>
      <c r="L712" s="72" t="s">
        <v>25</v>
      </c>
      <c r="M712" s="72" t="s">
        <v>24</v>
      </c>
      <c r="N712" s="72">
        <v>1</v>
      </c>
      <c r="O712" s="72" t="s">
        <v>18</v>
      </c>
      <c r="P712" s="72">
        <v>58.1</v>
      </c>
    </row>
    <row r="713" spans="1:16" x14ac:dyDescent="0.2">
      <c r="A713" s="72" t="s">
        <v>740</v>
      </c>
      <c r="B713" s="72">
        <v>18</v>
      </c>
      <c r="C713" s="72" t="s">
        <v>27</v>
      </c>
      <c r="D713" s="72">
        <v>3.2</v>
      </c>
      <c r="E713" s="72">
        <v>3.1</v>
      </c>
      <c r="F713" s="72">
        <v>2</v>
      </c>
      <c r="G713" s="72" t="s">
        <v>18</v>
      </c>
      <c r="H713" s="72">
        <v>100</v>
      </c>
      <c r="I713" s="72">
        <v>5.4</v>
      </c>
      <c r="J713" s="72" t="s">
        <v>24</v>
      </c>
      <c r="K713" s="72">
        <v>4</v>
      </c>
      <c r="L713" s="72" t="s">
        <v>25</v>
      </c>
      <c r="M713" s="72" t="s">
        <v>21</v>
      </c>
      <c r="N713" s="72">
        <v>7</v>
      </c>
      <c r="O713" s="72" t="s">
        <v>18</v>
      </c>
      <c r="P713" s="72">
        <v>70.900000000000006</v>
      </c>
    </row>
    <row r="714" spans="1:16" x14ac:dyDescent="0.2">
      <c r="A714" s="72" t="s">
        <v>741</v>
      </c>
      <c r="B714" s="72">
        <v>17</v>
      </c>
      <c r="C714" s="72" t="s">
        <v>27</v>
      </c>
      <c r="D714" s="72">
        <v>3</v>
      </c>
      <c r="E714" s="72">
        <v>0</v>
      </c>
      <c r="F714" s="72">
        <v>0.6</v>
      </c>
      <c r="G714" s="72" t="s">
        <v>22</v>
      </c>
      <c r="H714" s="72">
        <v>99.5</v>
      </c>
      <c r="I714" s="72">
        <v>7.8</v>
      </c>
      <c r="J714" s="72" t="s">
        <v>19</v>
      </c>
      <c r="K714" s="72">
        <v>4</v>
      </c>
      <c r="L714" s="72" t="s">
        <v>34</v>
      </c>
      <c r="M714" s="72" t="s">
        <v>21</v>
      </c>
      <c r="N714" s="72">
        <v>10</v>
      </c>
      <c r="O714" s="72" t="s">
        <v>18</v>
      </c>
      <c r="P714" s="72">
        <v>98.7</v>
      </c>
    </row>
    <row r="715" spans="1:16" x14ac:dyDescent="0.2">
      <c r="A715" s="72" t="s">
        <v>742</v>
      </c>
      <c r="B715" s="72">
        <v>20</v>
      </c>
      <c r="C715" s="72" t="s">
        <v>17</v>
      </c>
      <c r="D715" s="72">
        <v>4.7</v>
      </c>
      <c r="E715" s="72">
        <v>1.8</v>
      </c>
      <c r="F715" s="72">
        <v>0.2</v>
      </c>
      <c r="G715" s="72" t="s">
        <v>22</v>
      </c>
      <c r="H715" s="72">
        <v>94.4</v>
      </c>
      <c r="I715" s="72">
        <v>6.7</v>
      </c>
      <c r="J715" s="72" t="s">
        <v>19</v>
      </c>
      <c r="K715" s="72">
        <v>1</v>
      </c>
      <c r="L715" s="72" t="s">
        <v>34</v>
      </c>
      <c r="M715" s="72" t="s">
        <v>24</v>
      </c>
      <c r="N715" s="72">
        <v>8</v>
      </c>
      <c r="O715" s="72" t="s">
        <v>18</v>
      </c>
      <c r="P715" s="72">
        <v>83.3</v>
      </c>
    </row>
    <row r="716" spans="1:16" x14ac:dyDescent="0.2">
      <c r="A716" s="72" t="s">
        <v>743</v>
      </c>
      <c r="B716" s="72">
        <v>24</v>
      </c>
      <c r="C716" s="72" t="s">
        <v>17</v>
      </c>
      <c r="D716" s="72">
        <v>5.5</v>
      </c>
      <c r="E716" s="72">
        <v>2.5</v>
      </c>
      <c r="F716" s="72">
        <v>1</v>
      </c>
      <c r="G716" s="72" t="s">
        <v>18</v>
      </c>
      <c r="H716" s="72">
        <v>83.2</v>
      </c>
      <c r="I716" s="72">
        <v>6.8</v>
      </c>
      <c r="J716" s="72" t="s">
        <v>19</v>
      </c>
      <c r="K716" s="72">
        <v>0</v>
      </c>
      <c r="L716" s="72" t="s">
        <v>34</v>
      </c>
      <c r="M716" s="72" t="s">
        <v>24</v>
      </c>
      <c r="N716" s="72">
        <v>1</v>
      </c>
      <c r="O716" s="72" t="s">
        <v>22</v>
      </c>
      <c r="P716" s="72">
        <v>80.599999999999994</v>
      </c>
    </row>
    <row r="717" spans="1:16" x14ac:dyDescent="0.2">
      <c r="A717" s="72" t="s">
        <v>744</v>
      </c>
      <c r="B717" s="72">
        <v>24</v>
      </c>
      <c r="C717" s="72" t="s">
        <v>27</v>
      </c>
      <c r="D717" s="72">
        <v>5.6</v>
      </c>
      <c r="E717" s="72">
        <v>1.4</v>
      </c>
      <c r="F717" s="72">
        <v>3.1</v>
      </c>
      <c r="G717" s="72" t="s">
        <v>18</v>
      </c>
      <c r="H717" s="72">
        <v>85.8</v>
      </c>
      <c r="I717" s="72">
        <v>6.1</v>
      </c>
      <c r="J717" s="72" t="s">
        <v>24</v>
      </c>
      <c r="K717" s="72">
        <v>0</v>
      </c>
      <c r="L717" s="72" t="s">
        <v>20</v>
      </c>
      <c r="M717" s="72" t="s">
        <v>24</v>
      </c>
      <c r="N717" s="72">
        <v>10</v>
      </c>
      <c r="O717" s="72" t="s">
        <v>18</v>
      </c>
      <c r="P717" s="72">
        <v>91.3</v>
      </c>
    </row>
    <row r="718" spans="1:16" x14ac:dyDescent="0.2">
      <c r="A718" s="72" t="s">
        <v>745</v>
      </c>
      <c r="B718" s="72">
        <v>19</v>
      </c>
      <c r="C718" s="72" t="s">
        <v>27</v>
      </c>
      <c r="D718" s="72">
        <v>2.7</v>
      </c>
      <c r="E718" s="72">
        <v>1.4</v>
      </c>
      <c r="F718" s="72">
        <v>2.8</v>
      </c>
      <c r="G718" s="72" t="s">
        <v>18</v>
      </c>
      <c r="H718" s="72">
        <v>83.7</v>
      </c>
      <c r="I718" s="72">
        <v>5.6</v>
      </c>
      <c r="J718" s="72" t="s">
        <v>24</v>
      </c>
      <c r="K718" s="72">
        <v>2</v>
      </c>
      <c r="L718" s="72" t="s">
        <v>25</v>
      </c>
      <c r="M718" s="72" t="s">
        <v>21</v>
      </c>
      <c r="N718" s="72">
        <v>7</v>
      </c>
      <c r="O718" s="72" t="s">
        <v>22</v>
      </c>
      <c r="P718" s="72">
        <v>63.5</v>
      </c>
    </row>
    <row r="719" spans="1:16" x14ac:dyDescent="0.2">
      <c r="A719" s="72" t="s">
        <v>746</v>
      </c>
      <c r="B719" s="72">
        <v>20</v>
      </c>
      <c r="C719" s="72" t="s">
        <v>17</v>
      </c>
      <c r="D719" s="72">
        <v>3.2</v>
      </c>
      <c r="E719" s="72">
        <v>1.7</v>
      </c>
      <c r="F719" s="72">
        <v>2.1</v>
      </c>
      <c r="G719" s="72" t="s">
        <v>22</v>
      </c>
      <c r="H719" s="72">
        <v>96.3</v>
      </c>
      <c r="I719" s="72">
        <v>6.9</v>
      </c>
      <c r="J719" s="72" t="s">
        <v>24</v>
      </c>
      <c r="K719" s="72">
        <v>1</v>
      </c>
      <c r="L719" s="72" t="s">
        <v>20</v>
      </c>
      <c r="M719" s="72" t="s">
        <v>21</v>
      </c>
      <c r="N719" s="72">
        <v>4</v>
      </c>
      <c r="O719" s="72" t="s">
        <v>22</v>
      </c>
      <c r="P719" s="72">
        <v>66.3</v>
      </c>
    </row>
    <row r="720" spans="1:16" x14ac:dyDescent="0.2">
      <c r="A720" s="72" t="s">
        <v>747</v>
      </c>
      <c r="B720" s="72">
        <v>24</v>
      </c>
      <c r="C720" s="72" t="s">
        <v>17</v>
      </c>
      <c r="D720" s="72">
        <v>1</v>
      </c>
      <c r="E720" s="72">
        <v>2.9</v>
      </c>
      <c r="F720" s="72">
        <v>0.1</v>
      </c>
      <c r="G720" s="72" t="s">
        <v>18</v>
      </c>
      <c r="H720" s="72">
        <v>76.2</v>
      </c>
      <c r="I720" s="72">
        <v>5.8</v>
      </c>
      <c r="J720" s="72" t="s">
        <v>28</v>
      </c>
      <c r="K720" s="72">
        <v>4</v>
      </c>
      <c r="L720" s="72" t="s">
        <v>34</v>
      </c>
      <c r="M720" s="72" t="s">
        <v>24</v>
      </c>
      <c r="N720" s="72">
        <v>6</v>
      </c>
      <c r="O720" s="72" t="s">
        <v>18</v>
      </c>
      <c r="P720" s="72">
        <v>49.9</v>
      </c>
    </row>
    <row r="721" spans="1:16" x14ac:dyDescent="0.2">
      <c r="A721" s="72" t="s">
        <v>748</v>
      </c>
      <c r="B721" s="72">
        <v>20</v>
      </c>
      <c r="C721" s="72" t="s">
        <v>27</v>
      </c>
      <c r="D721" s="72">
        <v>2.2999999999999998</v>
      </c>
      <c r="E721" s="72">
        <v>2.2999999999999998</v>
      </c>
      <c r="F721" s="72">
        <v>1.6</v>
      </c>
      <c r="G721" s="72" t="s">
        <v>22</v>
      </c>
      <c r="H721" s="72">
        <v>76.900000000000006</v>
      </c>
      <c r="I721" s="72">
        <v>8.6999999999999993</v>
      </c>
      <c r="J721" s="72" t="s">
        <v>19</v>
      </c>
      <c r="K721" s="72">
        <v>0</v>
      </c>
      <c r="L721" s="72" t="s">
        <v>25</v>
      </c>
      <c r="M721" s="72" t="s">
        <v>24</v>
      </c>
      <c r="N721" s="72">
        <v>9</v>
      </c>
      <c r="O721" s="72" t="s">
        <v>18</v>
      </c>
      <c r="P721" s="72">
        <v>68.900000000000006</v>
      </c>
    </row>
    <row r="722" spans="1:16" x14ac:dyDescent="0.2">
      <c r="A722" s="72" t="s">
        <v>749</v>
      </c>
      <c r="B722" s="72">
        <v>18</v>
      </c>
      <c r="C722" s="72" t="s">
        <v>17</v>
      </c>
      <c r="D722" s="72">
        <v>4.9000000000000004</v>
      </c>
      <c r="E722" s="72">
        <v>0</v>
      </c>
      <c r="F722" s="72">
        <v>2.1</v>
      </c>
      <c r="G722" s="72" t="s">
        <v>22</v>
      </c>
      <c r="H722" s="72">
        <v>95.1</v>
      </c>
      <c r="I722" s="72">
        <v>5</v>
      </c>
      <c r="J722" s="72" t="s">
        <v>24</v>
      </c>
      <c r="K722" s="72">
        <v>3</v>
      </c>
      <c r="L722" s="72" t="s">
        <v>34</v>
      </c>
      <c r="M722" s="72" t="s">
        <v>21</v>
      </c>
      <c r="N722" s="72">
        <v>5</v>
      </c>
      <c r="O722" s="72" t="s">
        <v>18</v>
      </c>
      <c r="P722" s="72">
        <v>94.2</v>
      </c>
    </row>
    <row r="723" spans="1:16" x14ac:dyDescent="0.2">
      <c r="A723" s="72" t="s">
        <v>750</v>
      </c>
      <c r="B723" s="72">
        <v>19</v>
      </c>
      <c r="C723" s="72" t="s">
        <v>27</v>
      </c>
      <c r="D723" s="72">
        <v>5.9</v>
      </c>
      <c r="E723" s="72">
        <v>0</v>
      </c>
      <c r="F723" s="72">
        <v>2</v>
      </c>
      <c r="G723" s="72" t="s">
        <v>22</v>
      </c>
      <c r="H723" s="72">
        <v>84.6</v>
      </c>
      <c r="I723" s="72">
        <v>8.3000000000000007</v>
      </c>
      <c r="J723" s="72" t="s">
        <v>28</v>
      </c>
      <c r="K723" s="72">
        <v>3</v>
      </c>
      <c r="L723" s="72" t="s">
        <v>25</v>
      </c>
      <c r="M723" s="72" t="s">
        <v>24</v>
      </c>
      <c r="N723" s="72">
        <v>8</v>
      </c>
      <c r="O723" s="72" t="s">
        <v>18</v>
      </c>
      <c r="P723" s="72">
        <v>100</v>
      </c>
    </row>
    <row r="724" spans="1:16" x14ac:dyDescent="0.2">
      <c r="A724" s="72" t="s">
        <v>751</v>
      </c>
      <c r="B724" s="72">
        <v>20</v>
      </c>
      <c r="C724" s="72" t="s">
        <v>27</v>
      </c>
      <c r="D724" s="72">
        <v>1.6</v>
      </c>
      <c r="E724" s="72">
        <v>1.8</v>
      </c>
      <c r="F724" s="72">
        <v>0</v>
      </c>
      <c r="G724" s="72" t="s">
        <v>18</v>
      </c>
      <c r="H724" s="72">
        <v>98.8</v>
      </c>
      <c r="I724" s="72">
        <v>6.4</v>
      </c>
      <c r="J724" s="72" t="s">
        <v>24</v>
      </c>
      <c r="K724" s="72">
        <v>3</v>
      </c>
      <c r="L724" s="72" t="s">
        <v>34</v>
      </c>
      <c r="M724" s="72" t="s">
        <v>24</v>
      </c>
      <c r="N724" s="72">
        <v>5</v>
      </c>
      <c r="O724" s="72" t="s">
        <v>18</v>
      </c>
      <c r="P724" s="72">
        <v>58.6</v>
      </c>
    </row>
    <row r="725" spans="1:16" x14ac:dyDescent="0.2">
      <c r="A725" s="72" t="s">
        <v>752</v>
      </c>
      <c r="B725" s="72">
        <v>17</v>
      </c>
      <c r="C725" s="72" t="s">
        <v>17</v>
      </c>
      <c r="D725" s="72">
        <v>2.6</v>
      </c>
      <c r="E725" s="72">
        <v>3</v>
      </c>
      <c r="F725" s="72">
        <v>0.8</v>
      </c>
      <c r="G725" s="72" t="s">
        <v>18</v>
      </c>
      <c r="H725" s="72">
        <v>78.3</v>
      </c>
      <c r="I725" s="72">
        <v>6.9</v>
      </c>
      <c r="J725" s="72" t="s">
        <v>24</v>
      </c>
      <c r="K725" s="72">
        <v>4</v>
      </c>
      <c r="L725" s="72" t="s">
        <v>34</v>
      </c>
      <c r="M725" s="72" t="s">
        <v>21</v>
      </c>
      <c r="N725" s="72">
        <v>2</v>
      </c>
      <c r="O725" s="72" t="s">
        <v>18</v>
      </c>
      <c r="P725" s="72">
        <v>53.2</v>
      </c>
    </row>
    <row r="726" spans="1:16" x14ac:dyDescent="0.2">
      <c r="A726" s="72" t="s">
        <v>753</v>
      </c>
      <c r="B726" s="72">
        <v>17</v>
      </c>
      <c r="C726" s="72" t="s">
        <v>27</v>
      </c>
      <c r="D726" s="72">
        <v>3.5</v>
      </c>
      <c r="E726" s="72">
        <v>0</v>
      </c>
      <c r="F726" s="72">
        <v>1.7</v>
      </c>
      <c r="G726" s="72" t="s">
        <v>18</v>
      </c>
      <c r="H726" s="72">
        <v>84.5</v>
      </c>
      <c r="I726" s="72">
        <v>7.5</v>
      </c>
      <c r="J726" s="72" t="s">
        <v>28</v>
      </c>
      <c r="K726" s="72">
        <v>4</v>
      </c>
      <c r="L726" s="72" t="s">
        <v>25</v>
      </c>
      <c r="M726" s="72" t="s">
        <v>21</v>
      </c>
      <c r="N726" s="72">
        <v>4</v>
      </c>
      <c r="O726" s="72" t="s">
        <v>22</v>
      </c>
      <c r="P726" s="72">
        <v>70.5</v>
      </c>
    </row>
    <row r="727" spans="1:16" x14ac:dyDescent="0.2">
      <c r="A727" s="72" t="s">
        <v>754</v>
      </c>
      <c r="B727" s="72">
        <v>21</v>
      </c>
      <c r="C727" s="72" t="s">
        <v>17</v>
      </c>
      <c r="D727" s="72">
        <v>3.9</v>
      </c>
      <c r="E727" s="72">
        <v>1.9</v>
      </c>
      <c r="F727" s="72">
        <v>2.4</v>
      </c>
      <c r="G727" s="72" t="s">
        <v>18</v>
      </c>
      <c r="H727" s="72">
        <v>75.8</v>
      </c>
      <c r="I727" s="72">
        <v>5.7</v>
      </c>
      <c r="J727" s="72" t="s">
        <v>24</v>
      </c>
      <c r="K727" s="72">
        <v>2</v>
      </c>
      <c r="L727" s="72" t="s">
        <v>34</v>
      </c>
      <c r="M727" s="72" t="s">
        <v>21</v>
      </c>
      <c r="N727" s="72">
        <v>2</v>
      </c>
      <c r="O727" s="72" t="s">
        <v>18</v>
      </c>
      <c r="P727" s="72">
        <v>64</v>
      </c>
    </row>
    <row r="728" spans="1:16" x14ac:dyDescent="0.2">
      <c r="A728" s="72" t="s">
        <v>755</v>
      </c>
      <c r="B728" s="72">
        <v>19</v>
      </c>
      <c r="C728" s="72" t="s">
        <v>27</v>
      </c>
      <c r="D728" s="72">
        <v>2.2999999999999998</v>
      </c>
      <c r="E728" s="72">
        <v>1.9</v>
      </c>
      <c r="F728" s="72">
        <v>0</v>
      </c>
      <c r="G728" s="72" t="s">
        <v>22</v>
      </c>
      <c r="H728" s="72">
        <v>85.1</v>
      </c>
      <c r="I728" s="72">
        <v>7.5</v>
      </c>
      <c r="J728" s="72" t="s">
        <v>19</v>
      </c>
      <c r="K728" s="72">
        <v>6</v>
      </c>
      <c r="L728" s="72" t="s">
        <v>34</v>
      </c>
      <c r="M728" s="72" t="s">
        <v>28</v>
      </c>
      <c r="N728" s="72">
        <v>7</v>
      </c>
      <c r="O728" s="72" t="s">
        <v>22</v>
      </c>
      <c r="P728" s="72">
        <v>77.400000000000006</v>
      </c>
    </row>
    <row r="729" spans="1:16" x14ac:dyDescent="0.2">
      <c r="A729" s="72" t="s">
        <v>756</v>
      </c>
      <c r="B729" s="72">
        <v>19</v>
      </c>
      <c r="C729" s="72" t="s">
        <v>27</v>
      </c>
      <c r="D729" s="72">
        <v>4.0999999999999996</v>
      </c>
      <c r="E729" s="72">
        <v>4.2</v>
      </c>
      <c r="F729" s="72">
        <v>1.6</v>
      </c>
      <c r="G729" s="72" t="s">
        <v>18</v>
      </c>
      <c r="H729" s="72">
        <v>70.2</v>
      </c>
      <c r="I729" s="72">
        <v>3.3</v>
      </c>
      <c r="J729" s="72" t="s">
        <v>24</v>
      </c>
      <c r="K729" s="72">
        <v>2</v>
      </c>
      <c r="L729" s="72" t="s">
        <v>25</v>
      </c>
      <c r="M729" s="72" t="s">
        <v>24</v>
      </c>
      <c r="N729" s="72">
        <v>7</v>
      </c>
      <c r="O729" s="72" t="s">
        <v>18</v>
      </c>
      <c r="P729" s="72">
        <v>57.4</v>
      </c>
    </row>
    <row r="730" spans="1:16" x14ac:dyDescent="0.2">
      <c r="A730" s="72" t="s">
        <v>757</v>
      </c>
      <c r="B730" s="72">
        <v>21</v>
      </c>
      <c r="C730" s="72" t="s">
        <v>47</v>
      </c>
      <c r="D730" s="72">
        <v>2.8</v>
      </c>
      <c r="E730" s="72">
        <v>2</v>
      </c>
      <c r="F730" s="72">
        <v>2</v>
      </c>
      <c r="G730" s="72" t="s">
        <v>18</v>
      </c>
      <c r="H730" s="72">
        <v>80.099999999999994</v>
      </c>
      <c r="I730" s="72">
        <v>5.6</v>
      </c>
      <c r="J730" s="72" t="s">
        <v>19</v>
      </c>
      <c r="K730" s="72">
        <v>2</v>
      </c>
      <c r="L730" s="72" t="s">
        <v>38</v>
      </c>
      <c r="M730" s="72" t="s">
        <v>21</v>
      </c>
      <c r="N730" s="72">
        <v>3</v>
      </c>
      <c r="O730" s="72" t="s">
        <v>22</v>
      </c>
      <c r="P730" s="72">
        <v>59.9</v>
      </c>
    </row>
    <row r="731" spans="1:16" x14ac:dyDescent="0.2">
      <c r="A731" s="72" t="s">
        <v>758</v>
      </c>
      <c r="B731" s="72">
        <v>20</v>
      </c>
      <c r="C731" s="72" t="s">
        <v>27</v>
      </c>
      <c r="D731" s="72">
        <v>3.5</v>
      </c>
      <c r="E731" s="72">
        <v>3</v>
      </c>
      <c r="F731" s="72">
        <v>2.7</v>
      </c>
      <c r="G731" s="72" t="s">
        <v>18</v>
      </c>
      <c r="H731" s="72">
        <v>70.599999999999994</v>
      </c>
      <c r="I731" s="72">
        <v>5.4</v>
      </c>
      <c r="J731" s="72" t="s">
        <v>19</v>
      </c>
      <c r="K731" s="72">
        <v>5</v>
      </c>
      <c r="L731" s="72" t="s">
        <v>25</v>
      </c>
      <c r="M731" s="72" t="s">
        <v>24</v>
      </c>
      <c r="N731" s="72">
        <v>7</v>
      </c>
      <c r="O731" s="72" t="s">
        <v>18</v>
      </c>
      <c r="P731" s="72">
        <v>66.7</v>
      </c>
    </row>
    <row r="732" spans="1:16" x14ac:dyDescent="0.2">
      <c r="A732" s="72" t="s">
        <v>759</v>
      </c>
      <c r="B732" s="72">
        <v>19</v>
      </c>
      <c r="C732" s="72" t="s">
        <v>17</v>
      </c>
      <c r="D732" s="72">
        <v>4.3</v>
      </c>
      <c r="E732" s="72">
        <v>2.7</v>
      </c>
      <c r="F732" s="72">
        <v>2.6</v>
      </c>
      <c r="G732" s="72" t="s">
        <v>22</v>
      </c>
      <c r="H732" s="72">
        <v>91.9</v>
      </c>
      <c r="I732" s="72">
        <v>5</v>
      </c>
      <c r="J732" s="72" t="s">
        <v>24</v>
      </c>
      <c r="K732" s="72">
        <v>3</v>
      </c>
      <c r="L732" s="72" t="s">
        <v>34</v>
      </c>
      <c r="M732" s="72" t="s">
        <v>24</v>
      </c>
      <c r="N732" s="72">
        <v>1</v>
      </c>
      <c r="O732" s="72" t="s">
        <v>18</v>
      </c>
      <c r="P732" s="72">
        <v>58.4</v>
      </c>
    </row>
    <row r="733" spans="1:16" x14ac:dyDescent="0.2">
      <c r="A733" s="72" t="s">
        <v>760</v>
      </c>
      <c r="B733" s="72">
        <v>17</v>
      </c>
      <c r="C733" s="72" t="s">
        <v>27</v>
      </c>
      <c r="D733" s="72">
        <v>3.5</v>
      </c>
      <c r="E733" s="72">
        <v>0</v>
      </c>
      <c r="F733" s="72">
        <v>2.4</v>
      </c>
      <c r="G733" s="72" t="s">
        <v>18</v>
      </c>
      <c r="H733" s="72">
        <v>92.2</v>
      </c>
      <c r="I733" s="72">
        <v>6.2</v>
      </c>
      <c r="J733" s="72" t="s">
        <v>24</v>
      </c>
      <c r="K733" s="72">
        <v>4</v>
      </c>
      <c r="L733" s="72" t="s">
        <v>20</v>
      </c>
      <c r="M733" s="72" t="s">
        <v>28</v>
      </c>
      <c r="N733" s="72">
        <v>1</v>
      </c>
      <c r="O733" s="72" t="s">
        <v>18</v>
      </c>
      <c r="P733" s="72">
        <v>63.6</v>
      </c>
    </row>
    <row r="734" spans="1:16" x14ac:dyDescent="0.2">
      <c r="A734" s="72" t="s">
        <v>761</v>
      </c>
      <c r="B734" s="72">
        <v>17</v>
      </c>
      <c r="C734" s="72" t="s">
        <v>27</v>
      </c>
      <c r="D734" s="72">
        <v>2.8</v>
      </c>
      <c r="E734" s="72">
        <v>3.4</v>
      </c>
      <c r="F734" s="72">
        <v>0.9</v>
      </c>
      <c r="G734" s="72" t="s">
        <v>18</v>
      </c>
      <c r="H734" s="72">
        <v>67.7</v>
      </c>
      <c r="I734" s="72">
        <v>7</v>
      </c>
      <c r="J734" s="72" t="s">
        <v>28</v>
      </c>
      <c r="K734" s="72">
        <v>3</v>
      </c>
      <c r="L734" s="72" t="s">
        <v>20</v>
      </c>
      <c r="M734" s="72" t="s">
        <v>21</v>
      </c>
      <c r="N734" s="72">
        <v>9</v>
      </c>
      <c r="O734" s="72" t="s">
        <v>18</v>
      </c>
      <c r="P734" s="72">
        <v>62.6</v>
      </c>
    </row>
    <row r="735" spans="1:16" x14ac:dyDescent="0.2">
      <c r="A735" s="72" t="s">
        <v>762</v>
      </c>
      <c r="B735" s="72">
        <v>24</v>
      </c>
      <c r="C735" s="72" t="s">
        <v>27</v>
      </c>
      <c r="D735" s="72">
        <v>3.3</v>
      </c>
      <c r="E735" s="72">
        <v>2.8</v>
      </c>
      <c r="F735" s="72">
        <v>0</v>
      </c>
      <c r="G735" s="72" t="s">
        <v>18</v>
      </c>
      <c r="H735" s="72">
        <v>98.3</v>
      </c>
      <c r="I735" s="72">
        <v>7.3</v>
      </c>
      <c r="J735" s="72" t="s">
        <v>19</v>
      </c>
      <c r="K735" s="72">
        <v>2</v>
      </c>
      <c r="L735" s="72" t="s">
        <v>34</v>
      </c>
      <c r="M735" s="72" t="s">
        <v>24</v>
      </c>
      <c r="N735" s="72">
        <v>6</v>
      </c>
      <c r="O735" s="72" t="s">
        <v>18</v>
      </c>
      <c r="P735" s="72">
        <v>70.599999999999994</v>
      </c>
    </row>
    <row r="736" spans="1:16" x14ac:dyDescent="0.2">
      <c r="A736" s="72" t="s">
        <v>763</v>
      </c>
      <c r="B736" s="72">
        <v>18</v>
      </c>
      <c r="C736" s="72" t="s">
        <v>17</v>
      </c>
      <c r="D736" s="72">
        <v>3.4</v>
      </c>
      <c r="E736" s="72">
        <v>3.1</v>
      </c>
      <c r="F736" s="72">
        <v>1.4</v>
      </c>
      <c r="G736" s="72" t="s">
        <v>18</v>
      </c>
      <c r="H736" s="72">
        <v>100</v>
      </c>
      <c r="I736" s="72">
        <v>6.8</v>
      </c>
      <c r="J736" s="72" t="s">
        <v>28</v>
      </c>
      <c r="K736" s="72">
        <v>4</v>
      </c>
      <c r="L736" s="72" t="s">
        <v>34</v>
      </c>
      <c r="M736" s="72" t="s">
        <v>24</v>
      </c>
      <c r="N736" s="72">
        <v>5</v>
      </c>
      <c r="O736" s="72" t="s">
        <v>18</v>
      </c>
      <c r="P736" s="72">
        <v>75.2</v>
      </c>
    </row>
    <row r="737" spans="1:16" x14ac:dyDescent="0.2">
      <c r="A737" s="72" t="s">
        <v>764</v>
      </c>
      <c r="B737" s="72">
        <v>19</v>
      </c>
      <c r="C737" s="72" t="s">
        <v>27</v>
      </c>
      <c r="D737" s="72">
        <v>2.9</v>
      </c>
      <c r="E737" s="72">
        <v>7.2</v>
      </c>
      <c r="F737" s="72">
        <v>2.9</v>
      </c>
      <c r="G737" s="72" t="s">
        <v>22</v>
      </c>
      <c r="H737" s="72">
        <v>85.5</v>
      </c>
      <c r="I737" s="72">
        <v>5.7</v>
      </c>
      <c r="J737" s="72" t="s">
        <v>19</v>
      </c>
      <c r="K737" s="72">
        <v>1</v>
      </c>
      <c r="L737" s="72" t="s">
        <v>25</v>
      </c>
      <c r="M737" s="72" t="s">
        <v>24</v>
      </c>
      <c r="N737" s="72">
        <v>6</v>
      </c>
      <c r="O737" s="72" t="s">
        <v>18</v>
      </c>
      <c r="P737" s="72">
        <v>50.1</v>
      </c>
    </row>
    <row r="738" spans="1:16" x14ac:dyDescent="0.2">
      <c r="A738" s="72" t="s">
        <v>765</v>
      </c>
      <c r="B738" s="72">
        <v>20</v>
      </c>
      <c r="C738" s="72" t="s">
        <v>17</v>
      </c>
      <c r="D738" s="72">
        <v>3.1</v>
      </c>
      <c r="E738" s="72">
        <v>0</v>
      </c>
      <c r="F738" s="72">
        <v>3.3</v>
      </c>
      <c r="G738" s="72" t="s">
        <v>18</v>
      </c>
      <c r="H738" s="72">
        <v>78.599999999999994</v>
      </c>
      <c r="I738" s="72">
        <v>6.9</v>
      </c>
      <c r="J738" s="72" t="s">
        <v>19</v>
      </c>
      <c r="K738" s="72">
        <v>0</v>
      </c>
      <c r="L738" s="72" t="s">
        <v>34</v>
      </c>
      <c r="M738" s="72" t="s">
        <v>21</v>
      </c>
      <c r="N738" s="72">
        <v>6</v>
      </c>
      <c r="O738" s="72" t="s">
        <v>18</v>
      </c>
      <c r="P738" s="72">
        <v>72.8</v>
      </c>
    </row>
    <row r="739" spans="1:16" x14ac:dyDescent="0.2">
      <c r="A739" s="72" t="s">
        <v>766</v>
      </c>
      <c r="B739" s="72">
        <v>21</v>
      </c>
      <c r="C739" s="72" t="s">
        <v>27</v>
      </c>
      <c r="D739" s="72">
        <v>5.9</v>
      </c>
      <c r="E739" s="72">
        <v>4.5999999999999996</v>
      </c>
      <c r="F739" s="72">
        <v>2.6</v>
      </c>
      <c r="G739" s="72" t="s">
        <v>22</v>
      </c>
      <c r="H739" s="72">
        <v>100</v>
      </c>
      <c r="I739" s="72">
        <v>6.6</v>
      </c>
      <c r="J739" s="72" t="s">
        <v>19</v>
      </c>
      <c r="K739" s="72">
        <v>0</v>
      </c>
      <c r="L739" s="72" t="s">
        <v>25</v>
      </c>
      <c r="M739" s="72" t="s">
        <v>21</v>
      </c>
      <c r="N739" s="72">
        <v>1</v>
      </c>
      <c r="O739" s="72" t="s">
        <v>22</v>
      </c>
      <c r="P739" s="72">
        <v>72.7</v>
      </c>
    </row>
    <row r="740" spans="1:16" x14ac:dyDescent="0.2">
      <c r="A740" s="72" t="s">
        <v>767</v>
      </c>
      <c r="B740" s="72">
        <v>21</v>
      </c>
      <c r="C740" s="72" t="s">
        <v>47</v>
      </c>
      <c r="D740" s="72">
        <v>4.3</v>
      </c>
      <c r="E740" s="72">
        <v>2.2000000000000002</v>
      </c>
      <c r="F740" s="72">
        <v>2.2999999999999998</v>
      </c>
      <c r="G740" s="72" t="s">
        <v>18</v>
      </c>
      <c r="H740" s="72">
        <v>71.8</v>
      </c>
      <c r="I740" s="72">
        <v>7.6</v>
      </c>
      <c r="J740" s="72" t="s">
        <v>19</v>
      </c>
      <c r="K740" s="72">
        <v>2</v>
      </c>
      <c r="L740" s="72" t="s">
        <v>25</v>
      </c>
      <c r="M740" s="72" t="s">
        <v>24</v>
      </c>
      <c r="N740" s="72">
        <v>5</v>
      </c>
      <c r="O740" s="72" t="s">
        <v>22</v>
      </c>
      <c r="P740" s="72">
        <v>76</v>
      </c>
    </row>
    <row r="741" spans="1:16" x14ac:dyDescent="0.2">
      <c r="A741" s="72" t="s">
        <v>768</v>
      </c>
      <c r="B741" s="72">
        <v>20</v>
      </c>
      <c r="C741" s="72" t="s">
        <v>27</v>
      </c>
      <c r="D741" s="72">
        <v>3.1</v>
      </c>
      <c r="E741" s="72">
        <v>2.8</v>
      </c>
      <c r="F741" s="72">
        <v>2.2000000000000002</v>
      </c>
      <c r="G741" s="72" t="s">
        <v>18</v>
      </c>
      <c r="H741" s="72">
        <v>85.2</v>
      </c>
      <c r="I741" s="72">
        <v>7.4</v>
      </c>
      <c r="J741" s="72" t="s">
        <v>28</v>
      </c>
      <c r="K741" s="72">
        <v>6</v>
      </c>
      <c r="L741" s="72" t="s">
        <v>34</v>
      </c>
      <c r="M741" s="72" t="s">
        <v>24</v>
      </c>
      <c r="N741" s="72">
        <v>9</v>
      </c>
      <c r="O741" s="72" t="s">
        <v>22</v>
      </c>
      <c r="P741" s="72">
        <v>74.099999999999994</v>
      </c>
    </row>
    <row r="742" spans="1:16" x14ac:dyDescent="0.2">
      <c r="A742" s="72" t="s">
        <v>769</v>
      </c>
      <c r="B742" s="72">
        <v>23</v>
      </c>
      <c r="C742" s="72" t="s">
        <v>17</v>
      </c>
      <c r="D742" s="72">
        <v>4.5</v>
      </c>
      <c r="E742" s="72">
        <v>2.4</v>
      </c>
      <c r="F742" s="72">
        <v>1.2</v>
      </c>
      <c r="G742" s="72" t="s">
        <v>22</v>
      </c>
      <c r="H742" s="72">
        <v>86.8</v>
      </c>
      <c r="I742" s="72">
        <v>6.5</v>
      </c>
      <c r="J742" s="72" t="s">
        <v>28</v>
      </c>
      <c r="K742" s="72">
        <v>3</v>
      </c>
      <c r="L742" s="72" t="s">
        <v>38</v>
      </c>
      <c r="M742" s="72" t="s">
        <v>21</v>
      </c>
      <c r="N742" s="72">
        <v>4</v>
      </c>
      <c r="O742" s="72" t="s">
        <v>22</v>
      </c>
      <c r="P742" s="72">
        <v>79</v>
      </c>
    </row>
    <row r="743" spans="1:16" x14ac:dyDescent="0.2">
      <c r="A743" s="72" t="s">
        <v>770</v>
      </c>
      <c r="B743" s="72">
        <v>22</v>
      </c>
      <c r="C743" s="72" t="s">
        <v>17</v>
      </c>
      <c r="D743" s="72">
        <v>3</v>
      </c>
      <c r="E743" s="72">
        <v>2</v>
      </c>
      <c r="F743" s="72">
        <v>1.7</v>
      </c>
      <c r="G743" s="72" t="s">
        <v>18</v>
      </c>
      <c r="H743" s="72">
        <v>98.5</v>
      </c>
      <c r="I743" s="72">
        <v>5.4</v>
      </c>
      <c r="J743" s="72" t="s">
        <v>28</v>
      </c>
      <c r="K743" s="72">
        <v>1</v>
      </c>
      <c r="L743" s="72" t="s">
        <v>34</v>
      </c>
      <c r="M743" s="72" t="s">
        <v>24</v>
      </c>
      <c r="N743" s="72">
        <v>3</v>
      </c>
      <c r="O743" s="72" t="s">
        <v>18</v>
      </c>
      <c r="P743" s="72">
        <v>51.3</v>
      </c>
    </row>
    <row r="744" spans="1:16" x14ac:dyDescent="0.2">
      <c r="A744" s="72" t="s">
        <v>771</v>
      </c>
      <c r="B744" s="72">
        <v>18</v>
      </c>
      <c r="C744" s="72" t="s">
        <v>17</v>
      </c>
      <c r="D744" s="72">
        <v>5.3</v>
      </c>
      <c r="E744" s="72">
        <v>1.8</v>
      </c>
      <c r="F744" s="72">
        <v>3.6</v>
      </c>
      <c r="G744" s="72" t="s">
        <v>18</v>
      </c>
      <c r="H744" s="72">
        <v>88.6</v>
      </c>
      <c r="I744" s="72">
        <v>5.7</v>
      </c>
      <c r="J744" s="72" t="s">
        <v>19</v>
      </c>
      <c r="K744" s="72">
        <v>4</v>
      </c>
      <c r="L744" s="72" t="s">
        <v>34</v>
      </c>
      <c r="M744" s="72" t="s">
        <v>21</v>
      </c>
      <c r="N744" s="72">
        <v>1</v>
      </c>
      <c r="O744" s="72" t="s">
        <v>22</v>
      </c>
      <c r="P744" s="72">
        <v>71</v>
      </c>
    </row>
    <row r="745" spans="1:16" x14ac:dyDescent="0.2">
      <c r="A745" s="72" t="s">
        <v>772</v>
      </c>
      <c r="B745" s="72">
        <v>21</v>
      </c>
      <c r="C745" s="72" t="s">
        <v>17</v>
      </c>
      <c r="D745" s="72">
        <v>4.0999999999999996</v>
      </c>
      <c r="E745" s="72">
        <v>2.9</v>
      </c>
      <c r="F745" s="72">
        <v>0.8</v>
      </c>
      <c r="G745" s="72" t="s">
        <v>22</v>
      </c>
      <c r="H745" s="72">
        <v>80</v>
      </c>
      <c r="I745" s="72">
        <v>5.8</v>
      </c>
      <c r="J745" s="72" t="s">
        <v>24</v>
      </c>
      <c r="K745" s="72">
        <v>6</v>
      </c>
      <c r="L745" s="72" t="s">
        <v>25</v>
      </c>
      <c r="M745" s="72" t="s">
        <v>24</v>
      </c>
      <c r="N745" s="72">
        <v>2</v>
      </c>
      <c r="O745" s="72" t="s">
        <v>22</v>
      </c>
      <c r="P745" s="72">
        <v>76.400000000000006</v>
      </c>
    </row>
    <row r="746" spans="1:16" x14ac:dyDescent="0.2">
      <c r="A746" s="72" t="s">
        <v>773</v>
      </c>
      <c r="B746" s="72">
        <v>19</v>
      </c>
      <c r="C746" s="72" t="s">
        <v>17</v>
      </c>
      <c r="D746" s="72">
        <v>3.3</v>
      </c>
      <c r="E746" s="72">
        <v>0.7</v>
      </c>
      <c r="F746" s="72">
        <v>3.6</v>
      </c>
      <c r="G746" s="72" t="s">
        <v>18</v>
      </c>
      <c r="H746" s="72">
        <v>75.5</v>
      </c>
      <c r="I746" s="72">
        <v>6.1</v>
      </c>
      <c r="J746" s="72" t="s">
        <v>28</v>
      </c>
      <c r="K746" s="72">
        <v>3</v>
      </c>
      <c r="L746" s="72" t="s">
        <v>25</v>
      </c>
      <c r="M746" s="72" t="s">
        <v>24</v>
      </c>
      <c r="N746" s="72">
        <v>3</v>
      </c>
      <c r="O746" s="72" t="s">
        <v>22</v>
      </c>
      <c r="P746" s="72">
        <v>52.6</v>
      </c>
    </row>
    <row r="747" spans="1:16" x14ac:dyDescent="0.2">
      <c r="A747" s="72" t="s">
        <v>774</v>
      </c>
      <c r="B747" s="72">
        <v>18</v>
      </c>
      <c r="C747" s="72" t="s">
        <v>17</v>
      </c>
      <c r="D747" s="72">
        <v>4.2</v>
      </c>
      <c r="E747" s="72">
        <v>3.4</v>
      </c>
      <c r="F747" s="72">
        <v>1.4</v>
      </c>
      <c r="G747" s="72" t="s">
        <v>18</v>
      </c>
      <c r="H747" s="72">
        <v>81.599999999999994</v>
      </c>
      <c r="I747" s="72">
        <v>6.8</v>
      </c>
      <c r="J747" s="72" t="s">
        <v>24</v>
      </c>
      <c r="K747" s="72">
        <v>2</v>
      </c>
      <c r="L747" s="72" t="s">
        <v>20</v>
      </c>
      <c r="M747" s="72" t="s">
        <v>21</v>
      </c>
      <c r="N747" s="72">
        <v>4</v>
      </c>
      <c r="O747" s="72" t="s">
        <v>18</v>
      </c>
      <c r="P747" s="72">
        <v>74</v>
      </c>
    </row>
    <row r="748" spans="1:16" x14ac:dyDescent="0.2">
      <c r="A748" s="72" t="s">
        <v>775</v>
      </c>
      <c r="B748" s="72">
        <v>19</v>
      </c>
      <c r="C748" s="72" t="s">
        <v>27</v>
      </c>
      <c r="D748" s="72">
        <v>1.1000000000000001</v>
      </c>
      <c r="E748" s="72">
        <v>2</v>
      </c>
      <c r="F748" s="72">
        <v>3.3</v>
      </c>
      <c r="G748" s="72" t="s">
        <v>18</v>
      </c>
      <c r="H748" s="72">
        <v>74.900000000000006</v>
      </c>
      <c r="I748" s="72">
        <v>7.4</v>
      </c>
      <c r="J748" s="72" t="s">
        <v>24</v>
      </c>
      <c r="K748" s="72">
        <v>3</v>
      </c>
      <c r="L748" s="72" t="s">
        <v>34</v>
      </c>
      <c r="M748" s="72" t="s">
        <v>24</v>
      </c>
      <c r="N748" s="72">
        <v>7</v>
      </c>
      <c r="O748" s="72" t="s">
        <v>18</v>
      </c>
      <c r="P748" s="72">
        <v>42.6</v>
      </c>
    </row>
    <row r="749" spans="1:16" x14ac:dyDescent="0.2">
      <c r="A749" s="72" t="s">
        <v>776</v>
      </c>
      <c r="B749" s="72">
        <v>23</v>
      </c>
      <c r="C749" s="72" t="s">
        <v>27</v>
      </c>
      <c r="D749" s="72">
        <v>1.8</v>
      </c>
      <c r="E749" s="72">
        <v>1.1000000000000001</v>
      </c>
      <c r="F749" s="72">
        <v>0.3</v>
      </c>
      <c r="G749" s="72" t="s">
        <v>18</v>
      </c>
      <c r="H749" s="72">
        <v>85.5</v>
      </c>
      <c r="I749" s="72">
        <v>6.4</v>
      </c>
      <c r="J749" s="72" t="s">
        <v>24</v>
      </c>
      <c r="K749" s="72">
        <v>2</v>
      </c>
      <c r="L749" s="72" t="s">
        <v>25</v>
      </c>
      <c r="M749" s="72" t="s">
        <v>21</v>
      </c>
      <c r="N749" s="72">
        <v>6</v>
      </c>
      <c r="O749" s="72" t="s">
        <v>18</v>
      </c>
      <c r="P749" s="72">
        <v>49.8</v>
      </c>
    </row>
    <row r="750" spans="1:16" x14ac:dyDescent="0.2">
      <c r="A750" s="72" t="s">
        <v>777</v>
      </c>
      <c r="B750" s="72">
        <v>17</v>
      </c>
      <c r="C750" s="72" t="s">
        <v>17</v>
      </c>
      <c r="D750" s="72">
        <v>1.7</v>
      </c>
      <c r="E750" s="72">
        <v>2</v>
      </c>
      <c r="F750" s="72">
        <v>2.4</v>
      </c>
      <c r="G750" s="72" t="s">
        <v>18</v>
      </c>
      <c r="H750" s="72">
        <v>79.400000000000006</v>
      </c>
      <c r="I750" s="72">
        <v>6.5</v>
      </c>
      <c r="J750" s="72" t="s">
        <v>24</v>
      </c>
      <c r="K750" s="72">
        <v>5</v>
      </c>
      <c r="L750" s="72" t="s">
        <v>25</v>
      </c>
      <c r="M750" s="72" t="s">
        <v>21</v>
      </c>
      <c r="N750" s="72">
        <v>8</v>
      </c>
      <c r="O750" s="72" t="s">
        <v>18</v>
      </c>
      <c r="P750" s="72">
        <v>45.7</v>
      </c>
    </row>
    <row r="751" spans="1:16" x14ac:dyDescent="0.2">
      <c r="A751" s="72" t="s">
        <v>778</v>
      </c>
      <c r="B751" s="72">
        <v>18</v>
      </c>
      <c r="C751" s="72" t="s">
        <v>17</v>
      </c>
      <c r="D751" s="72">
        <v>3.7</v>
      </c>
      <c r="E751" s="72">
        <v>4</v>
      </c>
      <c r="F751" s="72">
        <v>1</v>
      </c>
      <c r="G751" s="72" t="s">
        <v>18</v>
      </c>
      <c r="H751" s="72">
        <v>70.099999999999994</v>
      </c>
      <c r="I751" s="72">
        <v>6.7</v>
      </c>
      <c r="J751" s="72" t="s">
        <v>24</v>
      </c>
      <c r="K751" s="72">
        <v>0</v>
      </c>
      <c r="L751" s="72" t="s">
        <v>34</v>
      </c>
      <c r="M751" s="72" t="s">
        <v>28</v>
      </c>
      <c r="N751" s="72">
        <v>9</v>
      </c>
      <c r="O751" s="72" t="s">
        <v>22</v>
      </c>
      <c r="P751" s="72">
        <v>77.2</v>
      </c>
    </row>
    <row r="752" spans="1:16" x14ac:dyDescent="0.2">
      <c r="A752" s="72" t="s">
        <v>779</v>
      </c>
      <c r="B752" s="72">
        <v>24</v>
      </c>
      <c r="C752" s="72" t="s">
        <v>17</v>
      </c>
      <c r="D752" s="72">
        <v>6.1</v>
      </c>
      <c r="E752" s="72">
        <v>1.9</v>
      </c>
      <c r="F752" s="72">
        <v>0.2</v>
      </c>
      <c r="G752" s="72" t="s">
        <v>18</v>
      </c>
      <c r="H752" s="72">
        <v>97.6</v>
      </c>
      <c r="I752" s="72">
        <v>5.9</v>
      </c>
      <c r="J752" s="72" t="s">
        <v>28</v>
      </c>
      <c r="K752" s="72">
        <v>6</v>
      </c>
      <c r="L752" s="72" t="s">
        <v>34</v>
      </c>
      <c r="M752" s="72" t="s">
        <v>28</v>
      </c>
      <c r="N752" s="72">
        <v>6</v>
      </c>
      <c r="O752" s="72" t="s">
        <v>18</v>
      </c>
      <c r="P752" s="72">
        <v>98.5</v>
      </c>
    </row>
    <row r="753" spans="1:16" x14ac:dyDescent="0.2">
      <c r="A753" s="72" t="s">
        <v>780</v>
      </c>
      <c r="B753" s="72">
        <v>21</v>
      </c>
      <c r="C753" s="72" t="s">
        <v>17</v>
      </c>
      <c r="D753" s="72">
        <v>6.8</v>
      </c>
      <c r="E753" s="72">
        <v>2.9</v>
      </c>
      <c r="F753" s="72">
        <v>2</v>
      </c>
      <c r="G753" s="72" t="s">
        <v>18</v>
      </c>
      <c r="H753" s="72">
        <v>80</v>
      </c>
      <c r="I753" s="72">
        <v>5.4</v>
      </c>
      <c r="J753" s="72" t="s">
        <v>19</v>
      </c>
      <c r="K753" s="72">
        <v>0</v>
      </c>
      <c r="L753" s="72" t="s">
        <v>25</v>
      </c>
      <c r="M753" s="72" t="s">
        <v>21</v>
      </c>
      <c r="N753" s="72">
        <v>7</v>
      </c>
      <c r="O753" s="72" t="s">
        <v>18</v>
      </c>
      <c r="P753" s="72">
        <v>96.2</v>
      </c>
    </row>
    <row r="754" spans="1:16" x14ac:dyDescent="0.2">
      <c r="A754" s="72" t="s">
        <v>781</v>
      </c>
      <c r="B754" s="72">
        <v>18</v>
      </c>
      <c r="C754" s="72" t="s">
        <v>27</v>
      </c>
      <c r="D754" s="72">
        <v>4.5</v>
      </c>
      <c r="E754" s="72">
        <v>1.6</v>
      </c>
      <c r="F754" s="72">
        <v>2.9</v>
      </c>
      <c r="G754" s="72" t="s">
        <v>22</v>
      </c>
      <c r="H754" s="72">
        <v>72.3</v>
      </c>
      <c r="I754" s="72">
        <v>4.4000000000000004</v>
      </c>
      <c r="J754" s="72" t="s">
        <v>24</v>
      </c>
      <c r="K754" s="72">
        <v>3</v>
      </c>
      <c r="L754" s="72" t="s">
        <v>25</v>
      </c>
      <c r="M754" s="72" t="s">
        <v>24</v>
      </c>
      <c r="N754" s="72">
        <v>4</v>
      </c>
      <c r="O754" s="72" t="s">
        <v>22</v>
      </c>
      <c r="P754" s="72">
        <v>71.3</v>
      </c>
    </row>
    <row r="755" spans="1:16" x14ac:dyDescent="0.2">
      <c r="A755" s="72" t="s">
        <v>782</v>
      </c>
      <c r="B755" s="72">
        <v>18</v>
      </c>
      <c r="C755" s="72" t="s">
        <v>27</v>
      </c>
      <c r="D755" s="72">
        <v>4.3</v>
      </c>
      <c r="E755" s="72">
        <v>3.4</v>
      </c>
      <c r="F755" s="72">
        <v>0.9</v>
      </c>
      <c r="G755" s="72" t="s">
        <v>18</v>
      </c>
      <c r="H755" s="72">
        <v>83.3</v>
      </c>
      <c r="I755" s="72">
        <v>5.7</v>
      </c>
      <c r="J755" s="72" t="s">
        <v>19</v>
      </c>
      <c r="K755" s="72">
        <v>1</v>
      </c>
      <c r="L755" s="72" t="s">
        <v>20</v>
      </c>
      <c r="M755" s="72" t="s">
        <v>24</v>
      </c>
      <c r="N755" s="72">
        <v>2</v>
      </c>
      <c r="O755" s="72" t="s">
        <v>18</v>
      </c>
      <c r="P755" s="72">
        <v>59.2</v>
      </c>
    </row>
    <row r="756" spans="1:16" x14ac:dyDescent="0.2">
      <c r="A756" s="72" t="s">
        <v>783</v>
      </c>
      <c r="B756" s="72">
        <v>18</v>
      </c>
      <c r="C756" s="72" t="s">
        <v>17</v>
      </c>
      <c r="D756" s="72">
        <v>0.8</v>
      </c>
      <c r="E756" s="72">
        <v>3.3</v>
      </c>
      <c r="F756" s="72">
        <v>0.2</v>
      </c>
      <c r="G756" s="72" t="s">
        <v>18</v>
      </c>
      <c r="H756" s="72">
        <v>85.7</v>
      </c>
      <c r="I756" s="72">
        <v>7.1</v>
      </c>
      <c r="J756" s="72" t="s">
        <v>24</v>
      </c>
      <c r="K756" s="72">
        <v>4</v>
      </c>
      <c r="L756" s="72" t="s">
        <v>34</v>
      </c>
      <c r="M756" s="72" t="s">
        <v>28</v>
      </c>
      <c r="N756" s="72">
        <v>9</v>
      </c>
      <c r="O756" s="72" t="s">
        <v>18</v>
      </c>
      <c r="P756" s="72">
        <v>51.8</v>
      </c>
    </row>
    <row r="757" spans="1:16" x14ac:dyDescent="0.2">
      <c r="A757" s="72" t="s">
        <v>784</v>
      </c>
      <c r="B757" s="72">
        <v>22</v>
      </c>
      <c r="C757" s="72" t="s">
        <v>27</v>
      </c>
      <c r="D757" s="72">
        <v>2.7</v>
      </c>
      <c r="E757" s="72">
        <v>4.7</v>
      </c>
      <c r="F757" s="72">
        <v>1.7</v>
      </c>
      <c r="G757" s="72" t="s">
        <v>22</v>
      </c>
      <c r="H757" s="72">
        <v>67.5</v>
      </c>
      <c r="I757" s="72">
        <v>5.7</v>
      </c>
      <c r="J757" s="72" t="s">
        <v>28</v>
      </c>
      <c r="K757" s="72">
        <v>2</v>
      </c>
      <c r="L757" s="72" t="s">
        <v>20</v>
      </c>
      <c r="M757" s="72" t="s">
        <v>24</v>
      </c>
      <c r="N757" s="72">
        <v>9</v>
      </c>
      <c r="O757" s="72" t="s">
        <v>18</v>
      </c>
      <c r="P757" s="72">
        <v>59.3</v>
      </c>
    </row>
    <row r="758" spans="1:16" x14ac:dyDescent="0.2">
      <c r="A758" s="72" t="s">
        <v>785</v>
      </c>
      <c r="B758" s="72">
        <v>18</v>
      </c>
      <c r="C758" s="72" t="s">
        <v>27</v>
      </c>
      <c r="D758" s="72">
        <v>2.2999999999999998</v>
      </c>
      <c r="E758" s="72">
        <v>2.2999999999999998</v>
      </c>
      <c r="F758" s="72">
        <v>1.7</v>
      </c>
      <c r="G758" s="72" t="s">
        <v>18</v>
      </c>
      <c r="H758" s="72">
        <v>88.3</v>
      </c>
      <c r="I758" s="72">
        <v>6.2</v>
      </c>
      <c r="J758" s="72" t="s">
        <v>24</v>
      </c>
      <c r="K758" s="72">
        <v>4</v>
      </c>
      <c r="L758" s="72" t="s">
        <v>34</v>
      </c>
      <c r="M758" s="72" t="s">
        <v>24</v>
      </c>
      <c r="N758" s="72">
        <v>4</v>
      </c>
      <c r="O758" s="72" t="s">
        <v>18</v>
      </c>
      <c r="P758" s="72">
        <v>58.5</v>
      </c>
    </row>
    <row r="759" spans="1:16" x14ac:dyDescent="0.2">
      <c r="A759" s="72" t="s">
        <v>786</v>
      </c>
      <c r="B759" s="72">
        <v>19</v>
      </c>
      <c r="C759" s="72" t="s">
        <v>17</v>
      </c>
      <c r="D759" s="72">
        <v>2.6</v>
      </c>
      <c r="E759" s="72">
        <v>3.3</v>
      </c>
      <c r="F759" s="72">
        <v>2.4</v>
      </c>
      <c r="G759" s="72" t="s">
        <v>18</v>
      </c>
      <c r="H759" s="72">
        <v>74.5</v>
      </c>
      <c r="I759" s="72">
        <v>7.1</v>
      </c>
      <c r="J759" s="72" t="s">
        <v>19</v>
      </c>
      <c r="K759" s="72">
        <v>0</v>
      </c>
      <c r="L759" s="72" t="s">
        <v>20</v>
      </c>
      <c r="M759" s="72" t="s">
        <v>24</v>
      </c>
      <c r="N759" s="72">
        <v>3</v>
      </c>
      <c r="O759" s="72" t="s">
        <v>22</v>
      </c>
      <c r="P759" s="72">
        <v>44.5</v>
      </c>
    </row>
    <row r="760" spans="1:16" x14ac:dyDescent="0.2">
      <c r="A760" s="72" t="s">
        <v>787</v>
      </c>
      <c r="B760" s="72">
        <v>17</v>
      </c>
      <c r="C760" s="72" t="s">
        <v>27</v>
      </c>
      <c r="D760" s="72">
        <v>3.2</v>
      </c>
      <c r="E760" s="72">
        <v>2.6</v>
      </c>
      <c r="F760" s="72">
        <v>2.8</v>
      </c>
      <c r="G760" s="72" t="s">
        <v>18</v>
      </c>
      <c r="H760" s="72">
        <v>100</v>
      </c>
      <c r="I760" s="72">
        <v>7.1</v>
      </c>
      <c r="J760" s="72" t="s">
        <v>19</v>
      </c>
      <c r="K760" s="72">
        <v>1</v>
      </c>
      <c r="L760" s="72" t="s">
        <v>25</v>
      </c>
      <c r="M760" s="72" t="s">
        <v>24</v>
      </c>
      <c r="N760" s="72">
        <v>10</v>
      </c>
      <c r="O760" s="72" t="s">
        <v>22</v>
      </c>
      <c r="P760" s="72">
        <v>75.400000000000006</v>
      </c>
    </row>
    <row r="761" spans="1:16" x14ac:dyDescent="0.2">
      <c r="A761" s="72" t="s">
        <v>788</v>
      </c>
      <c r="B761" s="72">
        <v>23</v>
      </c>
      <c r="C761" s="72" t="s">
        <v>17</v>
      </c>
      <c r="D761" s="72">
        <v>2.8</v>
      </c>
      <c r="E761" s="72">
        <v>4.0999999999999996</v>
      </c>
      <c r="F761" s="72">
        <v>1.7</v>
      </c>
      <c r="G761" s="72" t="s">
        <v>22</v>
      </c>
      <c r="H761" s="72">
        <v>90.2</v>
      </c>
      <c r="I761" s="72">
        <v>5.2</v>
      </c>
      <c r="J761" s="72" t="s">
        <v>19</v>
      </c>
      <c r="K761" s="72">
        <v>1</v>
      </c>
      <c r="L761" s="72" t="s">
        <v>34</v>
      </c>
      <c r="M761" s="72" t="s">
        <v>21</v>
      </c>
      <c r="N761" s="72">
        <v>6</v>
      </c>
      <c r="O761" s="72" t="s">
        <v>22</v>
      </c>
      <c r="P761" s="72">
        <v>54.9</v>
      </c>
    </row>
    <row r="762" spans="1:16" x14ac:dyDescent="0.2">
      <c r="A762" s="72" t="s">
        <v>789</v>
      </c>
      <c r="B762" s="72">
        <v>20</v>
      </c>
      <c r="C762" s="72" t="s">
        <v>27</v>
      </c>
      <c r="D762" s="72">
        <v>0.5</v>
      </c>
      <c r="E762" s="72">
        <v>1.6</v>
      </c>
      <c r="F762" s="72">
        <v>3.8</v>
      </c>
      <c r="G762" s="72" t="s">
        <v>22</v>
      </c>
      <c r="H762" s="72">
        <v>81</v>
      </c>
      <c r="I762" s="72">
        <v>7.7</v>
      </c>
      <c r="J762" s="72" t="s">
        <v>24</v>
      </c>
      <c r="K762" s="72">
        <v>4</v>
      </c>
      <c r="L762" s="72" t="s">
        <v>38</v>
      </c>
      <c r="M762" s="72" t="s">
        <v>21</v>
      </c>
      <c r="N762" s="72">
        <v>3</v>
      </c>
      <c r="O762" s="72" t="s">
        <v>22</v>
      </c>
      <c r="P762" s="72">
        <v>30.2</v>
      </c>
    </row>
    <row r="763" spans="1:16" x14ac:dyDescent="0.2">
      <c r="A763" s="72" t="s">
        <v>790</v>
      </c>
      <c r="B763" s="72">
        <v>18</v>
      </c>
      <c r="C763" s="72" t="s">
        <v>17</v>
      </c>
      <c r="D763" s="72">
        <v>4.5999999999999996</v>
      </c>
      <c r="E763" s="72">
        <v>3.4</v>
      </c>
      <c r="F763" s="72">
        <v>2</v>
      </c>
      <c r="G763" s="72" t="s">
        <v>18</v>
      </c>
      <c r="H763" s="72">
        <v>77.5</v>
      </c>
      <c r="I763" s="72">
        <v>7.9</v>
      </c>
      <c r="J763" s="72" t="s">
        <v>24</v>
      </c>
      <c r="K763" s="72">
        <v>0</v>
      </c>
      <c r="L763" s="72" t="s">
        <v>34</v>
      </c>
      <c r="M763" s="72" t="s">
        <v>24</v>
      </c>
      <c r="N763" s="72">
        <v>1</v>
      </c>
      <c r="O763" s="72" t="s">
        <v>22</v>
      </c>
      <c r="P763" s="72">
        <v>71.8</v>
      </c>
    </row>
    <row r="764" spans="1:16" x14ac:dyDescent="0.2">
      <c r="A764" s="72" t="s">
        <v>791</v>
      </c>
      <c r="B764" s="72">
        <v>21</v>
      </c>
      <c r="C764" s="72" t="s">
        <v>27</v>
      </c>
      <c r="D764" s="72">
        <v>1.9</v>
      </c>
      <c r="E764" s="72">
        <v>2.2999999999999998</v>
      </c>
      <c r="F764" s="72">
        <v>1.4</v>
      </c>
      <c r="G764" s="72" t="s">
        <v>18</v>
      </c>
      <c r="H764" s="72">
        <v>84</v>
      </c>
      <c r="I764" s="72">
        <v>5.0999999999999996</v>
      </c>
      <c r="J764" s="72" t="s">
        <v>19</v>
      </c>
      <c r="K764" s="72">
        <v>4</v>
      </c>
      <c r="L764" s="72" t="s">
        <v>25</v>
      </c>
      <c r="M764" s="72" t="s">
        <v>28</v>
      </c>
      <c r="N764" s="72">
        <v>4</v>
      </c>
      <c r="O764" s="72" t="s">
        <v>18</v>
      </c>
      <c r="P764" s="72">
        <v>51.8</v>
      </c>
    </row>
    <row r="765" spans="1:16" x14ac:dyDescent="0.2">
      <c r="A765" s="72" t="s">
        <v>792</v>
      </c>
      <c r="B765" s="72">
        <v>18</v>
      </c>
      <c r="C765" s="72" t="s">
        <v>27</v>
      </c>
      <c r="D765" s="72">
        <v>3.9</v>
      </c>
      <c r="E765" s="72">
        <v>2.4</v>
      </c>
      <c r="F765" s="72">
        <v>0</v>
      </c>
      <c r="G765" s="72" t="s">
        <v>22</v>
      </c>
      <c r="H765" s="72">
        <v>91.1</v>
      </c>
      <c r="I765" s="72">
        <v>5.5</v>
      </c>
      <c r="J765" s="72" t="s">
        <v>24</v>
      </c>
      <c r="K765" s="72">
        <v>3</v>
      </c>
      <c r="L765" s="72" t="s">
        <v>25</v>
      </c>
      <c r="M765" s="72" t="s">
        <v>28</v>
      </c>
      <c r="N765" s="72">
        <v>1</v>
      </c>
      <c r="O765" s="72" t="s">
        <v>22</v>
      </c>
      <c r="P765" s="72">
        <v>59.5</v>
      </c>
    </row>
    <row r="766" spans="1:16" x14ac:dyDescent="0.2">
      <c r="A766" s="72" t="s">
        <v>793</v>
      </c>
      <c r="B766" s="72">
        <v>21</v>
      </c>
      <c r="C766" s="72" t="s">
        <v>27</v>
      </c>
      <c r="D766" s="72">
        <v>6.6</v>
      </c>
      <c r="E766" s="72">
        <v>2.6</v>
      </c>
      <c r="F766" s="72">
        <v>1.5</v>
      </c>
      <c r="G766" s="72" t="s">
        <v>18</v>
      </c>
      <c r="H766" s="72">
        <v>84.7</v>
      </c>
      <c r="I766" s="72">
        <v>7.9</v>
      </c>
      <c r="J766" s="72" t="s">
        <v>19</v>
      </c>
      <c r="K766" s="72">
        <v>1</v>
      </c>
      <c r="L766" s="72" t="s">
        <v>20</v>
      </c>
      <c r="M766" s="72" t="s">
        <v>28</v>
      </c>
      <c r="N766" s="72">
        <v>2</v>
      </c>
      <c r="O766" s="72" t="s">
        <v>18</v>
      </c>
      <c r="P766" s="72">
        <v>96.6</v>
      </c>
    </row>
    <row r="767" spans="1:16" x14ac:dyDescent="0.2">
      <c r="A767" s="72" t="s">
        <v>794</v>
      </c>
      <c r="B767" s="72">
        <v>19</v>
      </c>
      <c r="C767" s="72" t="s">
        <v>27</v>
      </c>
      <c r="D767" s="72">
        <v>2.1</v>
      </c>
      <c r="E767" s="72">
        <v>2.8</v>
      </c>
      <c r="F767" s="72">
        <v>1.4</v>
      </c>
      <c r="G767" s="72" t="s">
        <v>22</v>
      </c>
      <c r="H767" s="72">
        <v>82.8</v>
      </c>
      <c r="I767" s="72">
        <v>6.3</v>
      </c>
      <c r="J767" s="72" t="s">
        <v>28</v>
      </c>
      <c r="K767" s="72">
        <v>1</v>
      </c>
      <c r="L767" s="72" t="s">
        <v>20</v>
      </c>
      <c r="M767" s="72" t="s">
        <v>21</v>
      </c>
      <c r="N767" s="72">
        <v>3</v>
      </c>
      <c r="O767" s="72" t="s">
        <v>18</v>
      </c>
      <c r="P767" s="72">
        <v>44.1</v>
      </c>
    </row>
    <row r="768" spans="1:16" x14ac:dyDescent="0.2">
      <c r="A768" s="72" t="s">
        <v>795</v>
      </c>
      <c r="B768" s="72">
        <v>21</v>
      </c>
      <c r="C768" s="72" t="s">
        <v>27</v>
      </c>
      <c r="D768" s="72">
        <v>0</v>
      </c>
      <c r="E768" s="72">
        <v>2.4</v>
      </c>
      <c r="F768" s="72">
        <v>2.9</v>
      </c>
      <c r="G768" s="72" t="s">
        <v>18</v>
      </c>
      <c r="H768" s="72">
        <v>85.6</v>
      </c>
      <c r="I768" s="72">
        <v>3.8</v>
      </c>
      <c r="J768" s="72" t="s">
        <v>28</v>
      </c>
      <c r="K768" s="72">
        <v>3</v>
      </c>
      <c r="L768" s="72" t="s">
        <v>38</v>
      </c>
      <c r="M768" s="72" t="s">
        <v>21</v>
      </c>
      <c r="N768" s="72">
        <v>8</v>
      </c>
      <c r="O768" s="72" t="s">
        <v>18</v>
      </c>
      <c r="P768" s="72">
        <v>30.5</v>
      </c>
    </row>
    <row r="769" spans="1:16" x14ac:dyDescent="0.2">
      <c r="A769" s="72" t="s">
        <v>796</v>
      </c>
      <c r="B769" s="72">
        <v>24</v>
      </c>
      <c r="C769" s="72" t="s">
        <v>27</v>
      </c>
      <c r="D769" s="72">
        <v>3.1</v>
      </c>
      <c r="E769" s="72">
        <v>2.8</v>
      </c>
      <c r="F769" s="72">
        <v>2.2999999999999998</v>
      </c>
      <c r="G769" s="72" t="s">
        <v>18</v>
      </c>
      <c r="H769" s="72">
        <v>79</v>
      </c>
      <c r="I769" s="72">
        <v>4.8</v>
      </c>
      <c r="J769" s="72" t="s">
        <v>28</v>
      </c>
      <c r="K769" s="72">
        <v>0</v>
      </c>
      <c r="L769" s="72" t="s">
        <v>34</v>
      </c>
      <c r="M769" s="72" t="s">
        <v>21</v>
      </c>
      <c r="N769" s="72">
        <v>10</v>
      </c>
      <c r="O769" s="72" t="s">
        <v>18</v>
      </c>
      <c r="P769" s="72">
        <v>63.7</v>
      </c>
    </row>
    <row r="770" spans="1:16" x14ac:dyDescent="0.2">
      <c r="A770" s="72" t="s">
        <v>797</v>
      </c>
      <c r="B770" s="72">
        <v>20</v>
      </c>
      <c r="C770" s="72" t="s">
        <v>17</v>
      </c>
      <c r="D770" s="72">
        <v>5.2</v>
      </c>
      <c r="E770" s="72">
        <v>4.4000000000000004</v>
      </c>
      <c r="F770" s="72">
        <v>0.5</v>
      </c>
      <c r="G770" s="72" t="s">
        <v>18</v>
      </c>
      <c r="H770" s="72">
        <v>81.599999999999994</v>
      </c>
      <c r="I770" s="72">
        <v>6.2</v>
      </c>
      <c r="J770" s="72" t="s">
        <v>19</v>
      </c>
      <c r="K770" s="72">
        <v>1</v>
      </c>
      <c r="L770" s="72" t="s">
        <v>25</v>
      </c>
      <c r="M770" s="72" t="s">
        <v>28</v>
      </c>
      <c r="N770" s="72">
        <v>4</v>
      </c>
      <c r="O770" s="72" t="s">
        <v>18</v>
      </c>
      <c r="P770" s="72">
        <v>74</v>
      </c>
    </row>
    <row r="771" spans="1:16" x14ac:dyDescent="0.2">
      <c r="A771" s="72" t="s">
        <v>798</v>
      </c>
      <c r="B771" s="72">
        <v>17</v>
      </c>
      <c r="C771" s="72" t="s">
        <v>27</v>
      </c>
      <c r="D771" s="72">
        <v>6.4</v>
      </c>
      <c r="E771" s="72">
        <v>3.7</v>
      </c>
      <c r="F771" s="72">
        <v>2</v>
      </c>
      <c r="G771" s="72" t="s">
        <v>18</v>
      </c>
      <c r="H771" s="72">
        <v>64.099999999999994</v>
      </c>
      <c r="I771" s="72">
        <v>5.0999999999999996</v>
      </c>
      <c r="J771" s="72" t="s">
        <v>19</v>
      </c>
      <c r="K771" s="72">
        <v>6</v>
      </c>
      <c r="L771" s="72" t="s">
        <v>25</v>
      </c>
      <c r="M771" s="72" t="s">
        <v>24</v>
      </c>
      <c r="N771" s="72">
        <v>4</v>
      </c>
      <c r="O771" s="72" t="s">
        <v>18</v>
      </c>
      <c r="P771" s="72">
        <v>98.8</v>
      </c>
    </row>
    <row r="772" spans="1:16" x14ac:dyDescent="0.2">
      <c r="A772" s="72" t="s">
        <v>799</v>
      </c>
      <c r="B772" s="72">
        <v>21</v>
      </c>
      <c r="C772" s="72" t="s">
        <v>17</v>
      </c>
      <c r="D772" s="72">
        <v>1.7</v>
      </c>
      <c r="E772" s="72">
        <v>3.5</v>
      </c>
      <c r="F772" s="72">
        <v>2.5</v>
      </c>
      <c r="G772" s="72" t="s">
        <v>18</v>
      </c>
      <c r="H772" s="72">
        <v>94.7</v>
      </c>
      <c r="I772" s="72">
        <v>6</v>
      </c>
      <c r="J772" s="72" t="s">
        <v>24</v>
      </c>
      <c r="K772" s="72">
        <v>5</v>
      </c>
      <c r="L772" s="72" t="s">
        <v>34</v>
      </c>
      <c r="M772" s="72" t="s">
        <v>24</v>
      </c>
      <c r="N772" s="72">
        <v>10</v>
      </c>
      <c r="O772" s="72" t="s">
        <v>18</v>
      </c>
      <c r="P772" s="72">
        <v>53</v>
      </c>
    </row>
    <row r="773" spans="1:16" x14ac:dyDescent="0.2">
      <c r="A773" s="72" t="s">
        <v>800</v>
      </c>
      <c r="B773" s="72">
        <v>21</v>
      </c>
      <c r="C773" s="72" t="s">
        <v>17</v>
      </c>
      <c r="D773" s="72">
        <v>4.2</v>
      </c>
      <c r="E773" s="72">
        <v>2</v>
      </c>
      <c r="F773" s="72">
        <v>3.5</v>
      </c>
      <c r="G773" s="72" t="s">
        <v>18</v>
      </c>
      <c r="H773" s="72">
        <v>88</v>
      </c>
      <c r="I773" s="72">
        <v>6.5</v>
      </c>
      <c r="J773" s="72" t="s">
        <v>24</v>
      </c>
      <c r="K773" s="72">
        <v>5</v>
      </c>
      <c r="L773" s="72" t="s">
        <v>25</v>
      </c>
      <c r="M773" s="72" t="s">
        <v>21</v>
      </c>
      <c r="N773" s="72">
        <v>9</v>
      </c>
      <c r="O773" s="72" t="s">
        <v>18</v>
      </c>
      <c r="P773" s="72">
        <v>84.6</v>
      </c>
    </row>
    <row r="774" spans="1:16" x14ac:dyDescent="0.2">
      <c r="A774" s="72" t="s">
        <v>801</v>
      </c>
      <c r="B774" s="72">
        <v>17</v>
      </c>
      <c r="C774" s="72" t="s">
        <v>17</v>
      </c>
      <c r="D774" s="72">
        <v>2.8</v>
      </c>
      <c r="E774" s="72">
        <v>1.4</v>
      </c>
      <c r="F774" s="72">
        <v>2.8</v>
      </c>
      <c r="G774" s="72" t="s">
        <v>18</v>
      </c>
      <c r="H774" s="72">
        <v>77.3</v>
      </c>
      <c r="I774" s="72">
        <v>8.3000000000000007</v>
      </c>
      <c r="J774" s="72" t="s">
        <v>28</v>
      </c>
      <c r="K774" s="72">
        <v>5</v>
      </c>
      <c r="L774" s="72" t="s">
        <v>20</v>
      </c>
      <c r="M774" s="72" t="s">
        <v>28</v>
      </c>
      <c r="N774" s="72">
        <v>7</v>
      </c>
      <c r="O774" s="72" t="s">
        <v>18</v>
      </c>
      <c r="P774" s="72">
        <v>73</v>
      </c>
    </row>
    <row r="775" spans="1:16" x14ac:dyDescent="0.2">
      <c r="A775" s="72" t="s">
        <v>802</v>
      </c>
      <c r="B775" s="72">
        <v>20</v>
      </c>
      <c r="C775" s="72" t="s">
        <v>27</v>
      </c>
      <c r="D775" s="72">
        <v>3.3</v>
      </c>
      <c r="E775" s="72">
        <v>3.6</v>
      </c>
      <c r="F775" s="72">
        <v>2.6</v>
      </c>
      <c r="G775" s="72" t="s">
        <v>18</v>
      </c>
      <c r="H775" s="72">
        <v>100</v>
      </c>
      <c r="I775" s="72">
        <v>6.2</v>
      </c>
      <c r="J775" s="72" t="s">
        <v>19</v>
      </c>
      <c r="K775" s="72">
        <v>2</v>
      </c>
      <c r="L775" s="72" t="s">
        <v>25</v>
      </c>
      <c r="M775" s="72" t="s">
        <v>28</v>
      </c>
      <c r="N775" s="72">
        <v>2</v>
      </c>
      <c r="O775" s="72" t="s">
        <v>22</v>
      </c>
      <c r="P775" s="72">
        <v>57.1</v>
      </c>
    </row>
    <row r="776" spans="1:16" x14ac:dyDescent="0.2">
      <c r="A776" s="72" t="s">
        <v>803</v>
      </c>
      <c r="B776" s="72">
        <v>18</v>
      </c>
      <c r="C776" s="72" t="s">
        <v>17</v>
      </c>
      <c r="D776" s="72">
        <v>7.5</v>
      </c>
      <c r="E776" s="72">
        <v>3.6</v>
      </c>
      <c r="F776" s="72">
        <v>1.9</v>
      </c>
      <c r="G776" s="72" t="s">
        <v>22</v>
      </c>
      <c r="H776" s="72">
        <v>85.9</v>
      </c>
      <c r="I776" s="72">
        <v>7.8</v>
      </c>
      <c r="J776" s="72" t="s">
        <v>19</v>
      </c>
      <c r="K776" s="72">
        <v>6</v>
      </c>
      <c r="L776" s="72" t="s">
        <v>34</v>
      </c>
      <c r="M776" s="72" t="s">
        <v>21</v>
      </c>
      <c r="N776" s="72">
        <v>3</v>
      </c>
      <c r="O776" s="72" t="s">
        <v>18</v>
      </c>
      <c r="P776" s="72">
        <v>100</v>
      </c>
    </row>
    <row r="777" spans="1:16" x14ac:dyDescent="0.2">
      <c r="A777" s="72" t="s">
        <v>804</v>
      </c>
      <c r="B777" s="72">
        <v>21</v>
      </c>
      <c r="C777" s="72" t="s">
        <v>27</v>
      </c>
      <c r="D777" s="72">
        <v>1.2</v>
      </c>
      <c r="E777" s="72">
        <v>4.3</v>
      </c>
      <c r="F777" s="72">
        <v>2.2000000000000002</v>
      </c>
      <c r="G777" s="72" t="s">
        <v>18</v>
      </c>
      <c r="H777" s="72">
        <v>74.599999999999994</v>
      </c>
      <c r="I777" s="72">
        <v>8.1999999999999993</v>
      </c>
      <c r="J777" s="72" t="s">
        <v>19</v>
      </c>
      <c r="K777" s="72">
        <v>2</v>
      </c>
      <c r="L777" s="72" t="s">
        <v>34</v>
      </c>
      <c r="M777" s="72" t="s">
        <v>21</v>
      </c>
      <c r="N777" s="72">
        <v>4</v>
      </c>
      <c r="O777" s="72" t="s">
        <v>18</v>
      </c>
      <c r="P777" s="72">
        <v>36.200000000000003</v>
      </c>
    </row>
    <row r="778" spans="1:16" x14ac:dyDescent="0.2">
      <c r="A778" s="72" t="s">
        <v>805</v>
      </c>
      <c r="B778" s="72">
        <v>17</v>
      </c>
      <c r="C778" s="72" t="s">
        <v>27</v>
      </c>
      <c r="D778" s="72">
        <v>3.9</v>
      </c>
      <c r="E778" s="72">
        <v>1.8</v>
      </c>
      <c r="F778" s="72">
        <v>3.2</v>
      </c>
      <c r="G778" s="72" t="s">
        <v>18</v>
      </c>
      <c r="H778" s="72">
        <v>93.6</v>
      </c>
      <c r="I778" s="72">
        <v>8.1999999999999993</v>
      </c>
      <c r="J778" s="72" t="s">
        <v>28</v>
      </c>
      <c r="K778" s="72">
        <v>0</v>
      </c>
      <c r="L778" s="72" t="s">
        <v>25</v>
      </c>
      <c r="M778" s="72" t="s">
        <v>21</v>
      </c>
      <c r="N778" s="72">
        <v>4</v>
      </c>
      <c r="O778" s="72" t="s">
        <v>18</v>
      </c>
      <c r="P778" s="72">
        <v>65.599999999999994</v>
      </c>
    </row>
    <row r="779" spans="1:16" x14ac:dyDescent="0.2">
      <c r="A779" s="72" t="s">
        <v>806</v>
      </c>
      <c r="B779" s="72">
        <v>24</v>
      </c>
      <c r="C779" s="72" t="s">
        <v>47</v>
      </c>
      <c r="D779" s="72">
        <v>4.2</v>
      </c>
      <c r="E779" s="72">
        <v>2.2000000000000002</v>
      </c>
      <c r="F779" s="72">
        <v>0.3</v>
      </c>
      <c r="G779" s="72" t="s">
        <v>22</v>
      </c>
      <c r="H779" s="72">
        <v>89</v>
      </c>
      <c r="I779" s="72">
        <v>6.8</v>
      </c>
      <c r="J779" s="72" t="s">
        <v>28</v>
      </c>
      <c r="K779" s="72">
        <v>3</v>
      </c>
      <c r="L779" s="72" t="s">
        <v>25</v>
      </c>
      <c r="M779" s="72" t="s">
        <v>24</v>
      </c>
      <c r="N779" s="72">
        <v>10</v>
      </c>
      <c r="O779" s="72" t="s">
        <v>22</v>
      </c>
      <c r="P779" s="72">
        <v>87.5</v>
      </c>
    </row>
    <row r="780" spans="1:16" x14ac:dyDescent="0.2">
      <c r="A780" s="72" t="s">
        <v>807</v>
      </c>
      <c r="B780" s="72">
        <v>24</v>
      </c>
      <c r="C780" s="72" t="s">
        <v>27</v>
      </c>
      <c r="D780" s="72">
        <v>5.0999999999999996</v>
      </c>
      <c r="E780" s="72">
        <v>0.5</v>
      </c>
      <c r="F780" s="72">
        <v>1.4</v>
      </c>
      <c r="G780" s="72" t="s">
        <v>18</v>
      </c>
      <c r="H780" s="72">
        <v>88.9</v>
      </c>
      <c r="I780" s="72">
        <v>4.0999999999999996</v>
      </c>
      <c r="J780" s="72" t="s">
        <v>24</v>
      </c>
      <c r="K780" s="72">
        <v>4</v>
      </c>
      <c r="L780" s="72" t="s">
        <v>34</v>
      </c>
      <c r="M780" s="72" t="s">
        <v>21</v>
      </c>
      <c r="N780" s="72">
        <v>8</v>
      </c>
      <c r="O780" s="72" t="s">
        <v>18</v>
      </c>
      <c r="P780" s="72">
        <v>100</v>
      </c>
    </row>
    <row r="781" spans="1:16" x14ac:dyDescent="0.2">
      <c r="A781" s="72" t="s">
        <v>808</v>
      </c>
      <c r="B781" s="72">
        <v>19</v>
      </c>
      <c r="C781" s="72" t="s">
        <v>17</v>
      </c>
      <c r="D781" s="72">
        <v>3.6</v>
      </c>
      <c r="E781" s="72">
        <v>2</v>
      </c>
      <c r="F781" s="72">
        <v>1</v>
      </c>
      <c r="G781" s="72" t="s">
        <v>22</v>
      </c>
      <c r="H781" s="72">
        <v>80.7</v>
      </c>
      <c r="I781" s="72">
        <v>7.1</v>
      </c>
      <c r="J781" s="72" t="s">
        <v>24</v>
      </c>
      <c r="K781" s="72">
        <v>6</v>
      </c>
      <c r="L781" s="72" t="s">
        <v>34</v>
      </c>
      <c r="M781" s="72" t="s">
        <v>21</v>
      </c>
      <c r="N781" s="72">
        <v>10</v>
      </c>
      <c r="O781" s="72" t="s">
        <v>18</v>
      </c>
      <c r="P781" s="72">
        <v>85.6</v>
      </c>
    </row>
    <row r="782" spans="1:16" x14ac:dyDescent="0.2">
      <c r="A782" s="72" t="s">
        <v>809</v>
      </c>
      <c r="B782" s="72">
        <v>17</v>
      </c>
      <c r="C782" s="72" t="s">
        <v>17</v>
      </c>
      <c r="D782" s="72">
        <v>4</v>
      </c>
      <c r="E782" s="72">
        <v>3.7</v>
      </c>
      <c r="F782" s="72">
        <v>2.2000000000000002</v>
      </c>
      <c r="G782" s="72" t="s">
        <v>18</v>
      </c>
      <c r="H782" s="72">
        <v>89.5</v>
      </c>
      <c r="I782" s="72">
        <v>7.8</v>
      </c>
      <c r="J782" s="72" t="s">
        <v>28</v>
      </c>
      <c r="K782" s="72">
        <v>0</v>
      </c>
      <c r="L782" s="72" t="s">
        <v>25</v>
      </c>
      <c r="M782" s="72" t="s">
        <v>21</v>
      </c>
      <c r="N782" s="72">
        <v>10</v>
      </c>
      <c r="O782" s="72" t="s">
        <v>22</v>
      </c>
      <c r="P782" s="72">
        <v>89.4</v>
      </c>
    </row>
    <row r="783" spans="1:16" x14ac:dyDescent="0.2">
      <c r="A783" s="72" t="s">
        <v>810</v>
      </c>
      <c r="B783" s="72">
        <v>19</v>
      </c>
      <c r="C783" s="72" t="s">
        <v>17</v>
      </c>
      <c r="D783" s="72">
        <v>2.9</v>
      </c>
      <c r="E783" s="72">
        <v>1.9</v>
      </c>
      <c r="F783" s="72">
        <v>3.2</v>
      </c>
      <c r="G783" s="72" t="s">
        <v>18</v>
      </c>
      <c r="H783" s="72">
        <v>82.4</v>
      </c>
      <c r="I783" s="72">
        <v>6.4</v>
      </c>
      <c r="J783" s="72" t="s">
        <v>19</v>
      </c>
      <c r="K783" s="72">
        <v>4</v>
      </c>
      <c r="L783" s="72" t="s">
        <v>34</v>
      </c>
      <c r="M783" s="72" t="s">
        <v>24</v>
      </c>
      <c r="N783" s="72">
        <v>6</v>
      </c>
      <c r="O783" s="72" t="s">
        <v>18</v>
      </c>
      <c r="P783" s="72">
        <v>66.900000000000006</v>
      </c>
    </row>
    <row r="784" spans="1:16" x14ac:dyDescent="0.2">
      <c r="A784" s="72" t="s">
        <v>811</v>
      </c>
      <c r="B784" s="72">
        <v>24</v>
      </c>
      <c r="C784" s="72" t="s">
        <v>17</v>
      </c>
      <c r="D784" s="72">
        <v>3.9</v>
      </c>
      <c r="E784" s="72">
        <v>3.3</v>
      </c>
      <c r="F784" s="72">
        <v>1.1000000000000001</v>
      </c>
      <c r="G784" s="72" t="s">
        <v>22</v>
      </c>
      <c r="H784" s="72">
        <v>90.6</v>
      </c>
      <c r="I784" s="72">
        <v>8.6</v>
      </c>
      <c r="J784" s="72" t="s">
        <v>19</v>
      </c>
      <c r="K784" s="72">
        <v>0</v>
      </c>
      <c r="L784" s="72" t="s">
        <v>38</v>
      </c>
      <c r="M784" s="72" t="s">
        <v>24</v>
      </c>
      <c r="N784" s="72">
        <v>3</v>
      </c>
      <c r="O784" s="72" t="s">
        <v>18</v>
      </c>
      <c r="P784" s="72">
        <v>56</v>
      </c>
    </row>
    <row r="785" spans="1:16" x14ac:dyDescent="0.2">
      <c r="A785" s="72" t="s">
        <v>812</v>
      </c>
      <c r="B785" s="72">
        <v>20</v>
      </c>
      <c r="C785" s="72" t="s">
        <v>27</v>
      </c>
      <c r="D785" s="72">
        <v>3</v>
      </c>
      <c r="E785" s="72">
        <v>2.2999999999999998</v>
      </c>
      <c r="F785" s="72">
        <v>0</v>
      </c>
      <c r="G785" s="72" t="s">
        <v>18</v>
      </c>
      <c r="H785" s="72">
        <v>66</v>
      </c>
      <c r="I785" s="72">
        <v>7.5</v>
      </c>
      <c r="J785" s="72" t="s">
        <v>24</v>
      </c>
      <c r="K785" s="72">
        <v>2</v>
      </c>
      <c r="L785" s="72" t="s">
        <v>25</v>
      </c>
      <c r="M785" s="72" t="s">
        <v>24</v>
      </c>
      <c r="N785" s="72">
        <v>9</v>
      </c>
      <c r="O785" s="72" t="s">
        <v>18</v>
      </c>
      <c r="P785" s="72">
        <v>77.900000000000006</v>
      </c>
    </row>
    <row r="786" spans="1:16" x14ac:dyDescent="0.2">
      <c r="A786" s="72" t="s">
        <v>813</v>
      </c>
      <c r="B786" s="72">
        <v>18</v>
      </c>
      <c r="C786" s="72" t="s">
        <v>27</v>
      </c>
      <c r="D786" s="72">
        <v>4.4000000000000004</v>
      </c>
      <c r="E786" s="72">
        <v>2.9</v>
      </c>
      <c r="F786" s="72">
        <v>1.3</v>
      </c>
      <c r="G786" s="72" t="s">
        <v>18</v>
      </c>
      <c r="H786" s="72">
        <v>80.7</v>
      </c>
      <c r="I786" s="72">
        <v>7.2</v>
      </c>
      <c r="J786" s="72" t="s">
        <v>19</v>
      </c>
      <c r="K786" s="72">
        <v>5</v>
      </c>
      <c r="L786" s="72" t="s">
        <v>25</v>
      </c>
      <c r="M786" s="72" t="s">
        <v>24</v>
      </c>
      <c r="N786" s="72">
        <v>10</v>
      </c>
      <c r="O786" s="72" t="s">
        <v>18</v>
      </c>
      <c r="P786" s="72">
        <v>91.3</v>
      </c>
    </row>
    <row r="787" spans="1:16" x14ac:dyDescent="0.2">
      <c r="A787" s="72" t="s">
        <v>814</v>
      </c>
      <c r="B787" s="72">
        <v>17</v>
      </c>
      <c r="C787" s="72" t="s">
        <v>17</v>
      </c>
      <c r="D787" s="72">
        <v>2.9</v>
      </c>
      <c r="E787" s="72">
        <v>1.1000000000000001</v>
      </c>
      <c r="F787" s="72">
        <v>2.8</v>
      </c>
      <c r="G787" s="72" t="s">
        <v>18</v>
      </c>
      <c r="H787" s="72">
        <v>100</v>
      </c>
      <c r="I787" s="72">
        <v>7.8</v>
      </c>
      <c r="J787" s="72" t="s">
        <v>28</v>
      </c>
      <c r="K787" s="72">
        <v>3</v>
      </c>
      <c r="L787" s="72" t="s">
        <v>38</v>
      </c>
      <c r="M787" s="72" t="s">
        <v>21</v>
      </c>
      <c r="N787" s="72">
        <v>8</v>
      </c>
      <c r="O787" s="72" t="s">
        <v>18</v>
      </c>
      <c r="P787" s="72">
        <v>68.400000000000006</v>
      </c>
    </row>
    <row r="788" spans="1:16" x14ac:dyDescent="0.2">
      <c r="A788" s="72" t="s">
        <v>815</v>
      </c>
      <c r="B788" s="72">
        <v>23</v>
      </c>
      <c r="C788" s="72" t="s">
        <v>27</v>
      </c>
      <c r="D788" s="72">
        <v>4.0999999999999996</v>
      </c>
      <c r="E788" s="72">
        <v>2.6</v>
      </c>
      <c r="F788" s="72">
        <v>2.4</v>
      </c>
      <c r="G788" s="72" t="s">
        <v>18</v>
      </c>
      <c r="H788" s="72">
        <v>77.3</v>
      </c>
      <c r="I788" s="72">
        <v>6.9</v>
      </c>
      <c r="J788" s="72" t="s">
        <v>24</v>
      </c>
      <c r="K788" s="72">
        <v>2</v>
      </c>
      <c r="L788" s="72" t="s">
        <v>34</v>
      </c>
      <c r="M788" s="72" t="s">
        <v>21</v>
      </c>
      <c r="N788" s="72">
        <v>9</v>
      </c>
      <c r="O788" s="72" t="s">
        <v>18</v>
      </c>
      <c r="P788" s="72">
        <v>85.3</v>
      </c>
    </row>
    <row r="789" spans="1:16" x14ac:dyDescent="0.2">
      <c r="A789" s="72" t="s">
        <v>816</v>
      </c>
      <c r="B789" s="72">
        <v>24</v>
      </c>
      <c r="C789" s="72" t="s">
        <v>27</v>
      </c>
      <c r="D789" s="72">
        <v>3.5</v>
      </c>
      <c r="E789" s="72">
        <v>0</v>
      </c>
      <c r="F789" s="72">
        <v>2.2999999999999998</v>
      </c>
      <c r="G789" s="72" t="s">
        <v>18</v>
      </c>
      <c r="H789" s="72">
        <v>79</v>
      </c>
      <c r="I789" s="72">
        <v>3.5</v>
      </c>
      <c r="J789" s="72" t="s">
        <v>19</v>
      </c>
      <c r="K789" s="72">
        <v>3</v>
      </c>
      <c r="L789" s="72" t="s">
        <v>34</v>
      </c>
      <c r="M789" s="72" t="s">
        <v>24</v>
      </c>
      <c r="N789" s="72">
        <v>5</v>
      </c>
      <c r="O789" s="72" t="s">
        <v>22</v>
      </c>
      <c r="P789" s="72">
        <v>64.400000000000006</v>
      </c>
    </row>
    <row r="790" spans="1:16" x14ac:dyDescent="0.2">
      <c r="A790" s="72" t="s">
        <v>817</v>
      </c>
      <c r="B790" s="72">
        <v>24</v>
      </c>
      <c r="C790" s="72" t="s">
        <v>27</v>
      </c>
      <c r="D790" s="72">
        <v>5.2</v>
      </c>
      <c r="E790" s="72">
        <v>2.2999999999999998</v>
      </c>
      <c r="F790" s="72">
        <v>1.5</v>
      </c>
      <c r="G790" s="72" t="s">
        <v>18</v>
      </c>
      <c r="H790" s="72">
        <v>80.5</v>
      </c>
      <c r="I790" s="72">
        <v>5.9</v>
      </c>
      <c r="J790" s="72" t="s">
        <v>19</v>
      </c>
      <c r="K790" s="72">
        <v>6</v>
      </c>
      <c r="L790" s="72" t="s">
        <v>20</v>
      </c>
      <c r="M790" s="72" t="s">
        <v>28</v>
      </c>
      <c r="N790" s="72">
        <v>3</v>
      </c>
      <c r="O790" s="72" t="s">
        <v>18</v>
      </c>
      <c r="P790" s="72">
        <v>82.8</v>
      </c>
    </row>
    <row r="791" spans="1:16" x14ac:dyDescent="0.2">
      <c r="A791" s="72" t="s">
        <v>818</v>
      </c>
      <c r="B791" s="72">
        <v>23</v>
      </c>
      <c r="C791" s="72" t="s">
        <v>27</v>
      </c>
      <c r="D791" s="72">
        <v>3.4</v>
      </c>
      <c r="E791" s="72">
        <v>0.5</v>
      </c>
      <c r="F791" s="72">
        <v>0.4</v>
      </c>
      <c r="G791" s="72" t="s">
        <v>18</v>
      </c>
      <c r="H791" s="72">
        <v>72.900000000000006</v>
      </c>
      <c r="I791" s="72">
        <v>7.9</v>
      </c>
      <c r="J791" s="72" t="s">
        <v>19</v>
      </c>
      <c r="K791" s="72">
        <v>4</v>
      </c>
      <c r="L791" s="72" t="s">
        <v>34</v>
      </c>
      <c r="M791" s="72" t="s">
        <v>24</v>
      </c>
      <c r="N791" s="72">
        <v>4</v>
      </c>
      <c r="O791" s="72" t="s">
        <v>18</v>
      </c>
      <c r="P791" s="72">
        <v>78</v>
      </c>
    </row>
    <row r="792" spans="1:16" x14ac:dyDescent="0.2">
      <c r="A792" s="72" t="s">
        <v>819</v>
      </c>
      <c r="B792" s="72">
        <v>22</v>
      </c>
      <c r="C792" s="72" t="s">
        <v>27</v>
      </c>
      <c r="D792" s="72">
        <v>0.8</v>
      </c>
      <c r="E792" s="72">
        <v>3.9</v>
      </c>
      <c r="F792" s="72">
        <v>2.4</v>
      </c>
      <c r="G792" s="72" t="s">
        <v>18</v>
      </c>
      <c r="H792" s="72">
        <v>62.9</v>
      </c>
      <c r="I792" s="72">
        <v>5.5</v>
      </c>
      <c r="J792" s="72" t="s">
        <v>19</v>
      </c>
      <c r="K792" s="72">
        <v>0</v>
      </c>
      <c r="L792" s="72" t="s">
        <v>20</v>
      </c>
      <c r="M792" s="72" t="s">
        <v>24</v>
      </c>
      <c r="N792" s="72">
        <v>5</v>
      </c>
      <c r="O792" s="72" t="s">
        <v>18</v>
      </c>
      <c r="P792" s="72">
        <v>31.5</v>
      </c>
    </row>
    <row r="793" spans="1:16" x14ac:dyDescent="0.2">
      <c r="A793" s="72" t="s">
        <v>820</v>
      </c>
      <c r="B793" s="72">
        <v>24</v>
      </c>
      <c r="C793" s="72" t="s">
        <v>27</v>
      </c>
      <c r="D793" s="72">
        <v>5.4</v>
      </c>
      <c r="E793" s="72">
        <v>3.4</v>
      </c>
      <c r="F793" s="72">
        <v>0.9</v>
      </c>
      <c r="G793" s="72" t="s">
        <v>18</v>
      </c>
      <c r="H793" s="72">
        <v>82.7</v>
      </c>
      <c r="I793" s="72">
        <v>6.2</v>
      </c>
      <c r="J793" s="72" t="s">
        <v>19</v>
      </c>
      <c r="K793" s="72">
        <v>1</v>
      </c>
      <c r="L793" s="72" t="s">
        <v>34</v>
      </c>
      <c r="M793" s="72" t="s">
        <v>24</v>
      </c>
      <c r="N793" s="72">
        <v>9</v>
      </c>
      <c r="O793" s="72" t="s">
        <v>18</v>
      </c>
      <c r="P793" s="72">
        <v>92.3</v>
      </c>
    </row>
    <row r="794" spans="1:16" x14ac:dyDescent="0.2">
      <c r="A794" s="72" t="s">
        <v>821</v>
      </c>
      <c r="B794" s="72">
        <v>21</v>
      </c>
      <c r="C794" s="72" t="s">
        <v>17</v>
      </c>
      <c r="D794" s="72">
        <v>2.1</v>
      </c>
      <c r="E794" s="72">
        <v>3.1</v>
      </c>
      <c r="F794" s="72">
        <v>4.2</v>
      </c>
      <c r="G794" s="72" t="s">
        <v>18</v>
      </c>
      <c r="H794" s="72">
        <v>86.4</v>
      </c>
      <c r="I794" s="72">
        <v>5.2</v>
      </c>
      <c r="J794" s="72" t="s">
        <v>19</v>
      </c>
      <c r="K794" s="72">
        <v>1</v>
      </c>
      <c r="L794" s="72" t="s">
        <v>34</v>
      </c>
      <c r="M794" s="72" t="s">
        <v>28</v>
      </c>
      <c r="N794" s="72">
        <v>9</v>
      </c>
      <c r="O794" s="72" t="s">
        <v>22</v>
      </c>
      <c r="P794" s="72">
        <v>50.1</v>
      </c>
    </row>
    <row r="795" spans="1:16" x14ac:dyDescent="0.2">
      <c r="A795" s="72" t="s">
        <v>822</v>
      </c>
      <c r="B795" s="72">
        <v>20</v>
      </c>
      <c r="C795" s="72" t="s">
        <v>17</v>
      </c>
      <c r="D795" s="72">
        <v>2.5</v>
      </c>
      <c r="E795" s="72">
        <v>4.3</v>
      </c>
      <c r="F795" s="72">
        <v>2.4</v>
      </c>
      <c r="G795" s="72" t="s">
        <v>18</v>
      </c>
      <c r="H795" s="72">
        <v>84.5</v>
      </c>
      <c r="I795" s="72">
        <v>8.6</v>
      </c>
      <c r="J795" s="72" t="s">
        <v>19</v>
      </c>
      <c r="K795" s="72">
        <v>3</v>
      </c>
      <c r="L795" s="72" t="s">
        <v>20</v>
      </c>
      <c r="M795" s="72" t="s">
        <v>24</v>
      </c>
      <c r="N795" s="72">
        <v>3</v>
      </c>
      <c r="O795" s="72" t="s">
        <v>18</v>
      </c>
      <c r="P795" s="72">
        <v>49.4</v>
      </c>
    </row>
    <row r="796" spans="1:16" x14ac:dyDescent="0.2">
      <c r="A796" s="72" t="s">
        <v>823</v>
      </c>
      <c r="B796" s="72">
        <v>17</v>
      </c>
      <c r="C796" s="72" t="s">
        <v>17</v>
      </c>
      <c r="D796" s="72">
        <v>2.6</v>
      </c>
      <c r="E796" s="72">
        <v>1.4</v>
      </c>
      <c r="F796" s="72">
        <v>1.2</v>
      </c>
      <c r="G796" s="72" t="s">
        <v>18</v>
      </c>
      <c r="H796" s="72">
        <v>83.6</v>
      </c>
      <c r="I796" s="72">
        <v>8.5</v>
      </c>
      <c r="J796" s="72" t="s">
        <v>28</v>
      </c>
      <c r="K796" s="72">
        <v>5</v>
      </c>
      <c r="L796" s="72" t="s">
        <v>34</v>
      </c>
      <c r="M796" s="72" t="s">
        <v>21</v>
      </c>
      <c r="N796" s="72">
        <v>7</v>
      </c>
      <c r="O796" s="72" t="s">
        <v>18</v>
      </c>
      <c r="P796" s="72">
        <v>80.3</v>
      </c>
    </row>
    <row r="797" spans="1:16" x14ac:dyDescent="0.2">
      <c r="A797" s="72" t="s">
        <v>824</v>
      </c>
      <c r="B797" s="72">
        <v>23</v>
      </c>
      <c r="C797" s="72" t="s">
        <v>27</v>
      </c>
      <c r="D797" s="72">
        <v>5.6</v>
      </c>
      <c r="E797" s="72">
        <v>4.5999999999999996</v>
      </c>
      <c r="F797" s="72">
        <v>1.1000000000000001</v>
      </c>
      <c r="G797" s="72" t="s">
        <v>18</v>
      </c>
      <c r="H797" s="72">
        <v>85.4</v>
      </c>
      <c r="I797" s="72">
        <v>5.4</v>
      </c>
      <c r="J797" s="72" t="s">
        <v>24</v>
      </c>
      <c r="K797" s="72">
        <v>5</v>
      </c>
      <c r="L797" s="72" t="s">
        <v>38</v>
      </c>
      <c r="M797" s="72" t="s">
        <v>28</v>
      </c>
      <c r="N797" s="72">
        <v>6</v>
      </c>
      <c r="O797" s="72" t="s">
        <v>22</v>
      </c>
      <c r="P797" s="72">
        <v>89.7</v>
      </c>
    </row>
    <row r="798" spans="1:16" x14ac:dyDescent="0.2">
      <c r="A798" s="72" t="s">
        <v>825</v>
      </c>
      <c r="B798" s="72">
        <v>21</v>
      </c>
      <c r="C798" s="72" t="s">
        <v>27</v>
      </c>
      <c r="D798" s="72">
        <v>0.3</v>
      </c>
      <c r="E798" s="72">
        <v>3.6</v>
      </c>
      <c r="F798" s="72">
        <v>1.7</v>
      </c>
      <c r="G798" s="72" t="s">
        <v>18</v>
      </c>
      <c r="H798" s="72">
        <v>95.2</v>
      </c>
      <c r="I798" s="72">
        <v>6.7</v>
      </c>
      <c r="J798" s="72" t="s">
        <v>28</v>
      </c>
      <c r="K798" s="72">
        <v>3</v>
      </c>
      <c r="L798" s="72" t="s">
        <v>34</v>
      </c>
      <c r="M798" s="72" t="s">
        <v>21</v>
      </c>
      <c r="N798" s="72">
        <v>4</v>
      </c>
      <c r="O798" s="72" t="s">
        <v>22</v>
      </c>
      <c r="P798" s="72">
        <v>33.6</v>
      </c>
    </row>
    <row r="799" spans="1:16" x14ac:dyDescent="0.2">
      <c r="A799" s="72" t="s">
        <v>826</v>
      </c>
      <c r="B799" s="72">
        <v>23</v>
      </c>
      <c r="C799" s="72" t="s">
        <v>27</v>
      </c>
      <c r="D799" s="72">
        <v>8.1999999999999993</v>
      </c>
      <c r="E799" s="72">
        <v>2.2000000000000002</v>
      </c>
      <c r="F799" s="72">
        <v>1.5</v>
      </c>
      <c r="G799" s="72" t="s">
        <v>18</v>
      </c>
      <c r="H799" s="72">
        <v>83.1</v>
      </c>
      <c r="I799" s="72">
        <v>5.7</v>
      </c>
      <c r="J799" s="72" t="s">
        <v>28</v>
      </c>
      <c r="K799" s="72">
        <v>2</v>
      </c>
      <c r="L799" s="72" t="s">
        <v>20</v>
      </c>
      <c r="M799" s="72" t="s">
        <v>24</v>
      </c>
      <c r="N799" s="72">
        <v>5</v>
      </c>
      <c r="O799" s="72" t="s">
        <v>22</v>
      </c>
      <c r="P799" s="72">
        <v>100</v>
      </c>
    </row>
    <row r="800" spans="1:16" x14ac:dyDescent="0.2">
      <c r="A800" s="72" t="s">
        <v>827</v>
      </c>
      <c r="B800" s="72">
        <v>17</v>
      </c>
      <c r="C800" s="72" t="s">
        <v>17</v>
      </c>
      <c r="D800" s="72">
        <v>5.0999999999999996</v>
      </c>
      <c r="E800" s="72">
        <v>3.9</v>
      </c>
      <c r="F800" s="72">
        <v>3</v>
      </c>
      <c r="G800" s="72" t="s">
        <v>18</v>
      </c>
      <c r="H800" s="72">
        <v>79.3</v>
      </c>
      <c r="I800" s="72">
        <v>7.2</v>
      </c>
      <c r="J800" s="72" t="s">
        <v>24</v>
      </c>
      <c r="K800" s="72">
        <v>1</v>
      </c>
      <c r="L800" s="72" t="s">
        <v>34</v>
      </c>
      <c r="M800" s="72" t="s">
        <v>21</v>
      </c>
      <c r="N800" s="72">
        <v>10</v>
      </c>
      <c r="O800" s="72" t="s">
        <v>18</v>
      </c>
      <c r="P800" s="72">
        <v>90.6</v>
      </c>
    </row>
    <row r="801" spans="1:16" x14ac:dyDescent="0.2">
      <c r="A801" s="72" t="s">
        <v>828</v>
      </c>
      <c r="B801" s="72">
        <v>19</v>
      </c>
      <c r="C801" s="72" t="s">
        <v>17</v>
      </c>
      <c r="D801" s="72">
        <v>3.8</v>
      </c>
      <c r="E801" s="72">
        <v>1.2</v>
      </c>
      <c r="F801" s="72">
        <v>2</v>
      </c>
      <c r="G801" s="72" t="s">
        <v>18</v>
      </c>
      <c r="H801" s="72">
        <v>82.2</v>
      </c>
      <c r="I801" s="72">
        <v>7.1</v>
      </c>
      <c r="J801" s="72" t="s">
        <v>24</v>
      </c>
      <c r="K801" s="72">
        <v>2</v>
      </c>
      <c r="L801" s="72" t="s">
        <v>34</v>
      </c>
      <c r="M801" s="72" t="s">
        <v>21</v>
      </c>
      <c r="N801" s="72">
        <v>2</v>
      </c>
      <c r="O801" s="72" t="s">
        <v>22</v>
      </c>
      <c r="P801" s="72">
        <v>66.3</v>
      </c>
    </row>
    <row r="802" spans="1:16" x14ac:dyDescent="0.2">
      <c r="A802" s="72" t="s">
        <v>829</v>
      </c>
      <c r="B802" s="72">
        <v>17</v>
      </c>
      <c r="C802" s="72" t="s">
        <v>27</v>
      </c>
      <c r="D802" s="72">
        <v>3.4</v>
      </c>
      <c r="E802" s="72">
        <v>1.5</v>
      </c>
      <c r="F802" s="72">
        <v>1</v>
      </c>
      <c r="G802" s="72" t="s">
        <v>18</v>
      </c>
      <c r="H802" s="72">
        <v>90.8</v>
      </c>
      <c r="I802" s="72">
        <v>7.5</v>
      </c>
      <c r="J802" s="72" t="s">
        <v>24</v>
      </c>
      <c r="K802" s="72">
        <v>4</v>
      </c>
      <c r="L802" s="72" t="s">
        <v>34</v>
      </c>
      <c r="M802" s="72" t="s">
        <v>28</v>
      </c>
      <c r="N802" s="72">
        <v>7</v>
      </c>
      <c r="O802" s="72" t="s">
        <v>22</v>
      </c>
      <c r="P802" s="72">
        <v>86.1</v>
      </c>
    </row>
    <row r="803" spans="1:16" x14ac:dyDescent="0.2">
      <c r="A803" s="72" t="s">
        <v>830</v>
      </c>
      <c r="B803" s="72">
        <v>22</v>
      </c>
      <c r="C803" s="72" t="s">
        <v>17</v>
      </c>
      <c r="D803" s="72">
        <v>3.9</v>
      </c>
      <c r="E803" s="72">
        <v>1.8</v>
      </c>
      <c r="F803" s="72">
        <v>3.9</v>
      </c>
      <c r="G803" s="72" t="s">
        <v>18</v>
      </c>
      <c r="H803" s="72">
        <v>99.1</v>
      </c>
      <c r="I803" s="72">
        <v>6.9</v>
      </c>
      <c r="J803" s="72" t="s">
        <v>19</v>
      </c>
      <c r="K803" s="72">
        <v>1</v>
      </c>
      <c r="L803" s="72" t="s">
        <v>20</v>
      </c>
      <c r="M803" s="72" t="s">
        <v>24</v>
      </c>
      <c r="N803" s="72">
        <v>4</v>
      </c>
      <c r="O803" s="72" t="s">
        <v>18</v>
      </c>
      <c r="P803" s="72">
        <v>65.5</v>
      </c>
    </row>
    <row r="804" spans="1:16" x14ac:dyDescent="0.2">
      <c r="A804" s="72" t="s">
        <v>831</v>
      </c>
      <c r="B804" s="72">
        <v>17</v>
      </c>
      <c r="C804" s="72" t="s">
        <v>27</v>
      </c>
      <c r="D804" s="72">
        <v>4.3</v>
      </c>
      <c r="E804" s="72">
        <v>1.9</v>
      </c>
      <c r="F804" s="72">
        <v>1.9</v>
      </c>
      <c r="G804" s="72" t="s">
        <v>18</v>
      </c>
      <c r="H804" s="72">
        <v>78.7</v>
      </c>
      <c r="I804" s="72">
        <v>10</v>
      </c>
      <c r="J804" s="72" t="s">
        <v>19</v>
      </c>
      <c r="K804" s="72">
        <v>4</v>
      </c>
      <c r="L804" s="72" t="s">
        <v>38</v>
      </c>
      <c r="M804" s="72" t="s">
        <v>24</v>
      </c>
      <c r="N804" s="72">
        <v>2</v>
      </c>
      <c r="O804" s="72" t="s">
        <v>18</v>
      </c>
      <c r="P804" s="72">
        <v>82.9</v>
      </c>
    </row>
    <row r="805" spans="1:16" x14ac:dyDescent="0.2">
      <c r="A805" s="72" t="s">
        <v>832</v>
      </c>
      <c r="B805" s="72">
        <v>17</v>
      </c>
      <c r="C805" s="72" t="s">
        <v>17</v>
      </c>
      <c r="D805" s="72">
        <v>4.5</v>
      </c>
      <c r="E805" s="72">
        <v>1.2</v>
      </c>
      <c r="F805" s="72">
        <v>2.6</v>
      </c>
      <c r="G805" s="72" t="s">
        <v>18</v>
      </c>
      <c r="H805" s="72">
        <v>86</v>
      </c>
      <c r="I805" s="72">
        <v>5.3</v>
      </c>
      <c r="J805" s="72" t="s">
        <v>24</v>
      </c>
      <c r="K805" s="72">
        <v>0</v>
      </c>
      <c r="L805" s="72" t="s">
        <v>34</v>
      </c>
      <c r="M805" s="72" t="s">
        <v>24</v>
      </c>
      <c r="N805" s="72">
        <v>6</v>
      </c>
      <c r="O805" s="72" t="s">
        <v>22</v>
      </c>
      <c r="P805" s="72">
        <v>76.3</v>
      </c>
    </row>
    <row r="806" spans="1:16" x14ac:dyDescent="0.2">
      <c r="A806" s="72" t="s">
        <v>833</v>
      </c>
      <c r="B806" s="72">
        <v>22</v>
      </c>
      <c r="C806" s="72" t="s">
        <v>17</v>
      </c>
      <c r="D806" s="72">
        <v>4.3</v>
      </c>
      <c r="E806" s="72">
        <v>4</v>
      </c>
      <c r="F806" s="72">
        <v>1.1000000000000001</v>
      </c>
      <c r="G806" s="72" t="s">
        <v>22</v>
      </c>
      <c r="H806" s="72">
        <v>88.4</v>
      </c>
      <c r="I806" s="72">
        <v>4.4000000000000004</v>
      </c>
      <c r="J806" s="72" t="s">
        <v>24</v>
      </c>
      <c r="K806" s="72">
        <v>2</v>
      </c>
      <c r="L806" s="72" t="s">
        <v>25</v>
      </c>
      <c r="M806" s="72" t="s">
        <v>21</v>
      </c>
      <c r="N806" s="72">
        <v>2</v>
      </c>
      <c r="O806" s="72" t="s">
        <v>22</v>
      </c>
      <c r="P806" s="72">
        <v>59</v>
      </c>
    </row>
    <row r="807" spans="1:16" x14ac:dyDescent="0.2">
      <c r="A807" s="72" t="s">
        <v>834</v>
      </c>
      <c r="B807" s="72">
        <v>20</v>
      </c>
      <c r="C807" s="72" t="s">
        <v>17</v>
      </c>
      <c r="D807" s="72">
        <v>3.6</v>
      </c>
      <c r="E807" s="72">
        <v>2.2000000000000002</v>
      </c>
      <c r="F807" s="72">
        <v>2.2000000000000002</v>
      </c>
      <c r="G807" s="72" t="s">
        <v>18</v>
      </c>
      <c r="H807" s="72">
        <v>75.099999999999994</v>
      </c>
      <c r="I807" s="72">
        <v>6</v>
      </c>
      <c r="J807" s="72" t="s">
        <v>19</v>
      </c>
      <c r="K807" s="72">
        <v>3</v>
      </c>
      <c r="L807" s="72" t="s">
        <v>34</v>
      </c>
      <c r="M807" s="72" t="s">
        <v>21</v>
      </c>
      <c r="N807" s="72">
        <v>10</v>
      </c>
      <c r="O807" s="72" t="s">
        <v>22</v>
      </c>
      <c r="P807" s="72">
        <v>76.099999999999994</v>
      </c>
    </row>
    <row r="808" spans="1:16" x14ac:dyDescent="0.2">
      <c r="A808" s="72" t="s">
        <v>835</v>
      </c>
      <c r="B808" s="72">
        <v>24</v>
      </c>
      <c r="C808" s="72" t="s">
        <v>17</v>
      </c>
      <c r="D808" s="72">
        <v>3.2</v>
      </c>
      <c r="E808" s="72">
        <v>2.9</v>
      </c>
      <c r="F808" s="72">
        <v>2.1</v>
      </c>
      <c r="G808" s="72" t="s">
        <v>18</v>
      </c>
      <c r="H808" s="72">
        <v>85.2</v>
      </c>
      <c r="I808" s="72">
        <v>4.5999999999999996</v>
      </c>
      <c r="J808" s="72" t="s">
        <v>24</v>
      </c>
      <c r="K808" s="72">
        <v>1</v>
      </c>
      <c r="L808" s="72" t="s">
        <v>34</v>
      </c>
      <c r="M808" s="72" t="s">
        <v>24</v>
      </c>
      <c r="N808" s="72">
        <v>2</v>
      </c>
      <c r="O808" s="72" t="s">
        <v>22</v>
      </c>
      <c r="P808" s="72">
        <v>40.299999999999997</v>
      </c>
    </row>
    <row r="809" spans="1:16" x14ac:dyDescent="0.2">
      <c r="A809" s="72" t="s">
        <v>836</v>
      </c>
      <c r="B809" s="72">
        <v>17</v>
      </c>
      <c r="C809" s="72" t="s">
        <v>17</v>
      </c>
      <c r="D809" s="72">
        <v>3.3</v>
      </c>
      <c r="E809" s="72">
        <v>1.8</v>
      </c>
      <c r="F809" s="72">
        <v>0</v>
      </c>
      <c r="G809" s="72" t="s">
        <v>18</v>
      </c>
      <c r="H809" s="72">
        <v>70.3</v>
      </c>
      <c r="I809" s="72">
        <v>4.7</v>
      </c>
      <c r="J809" s="72" t="s">
        <v>28</v>
      </c>
      <c r="K809" s="72">
        <v>2</v>
      </c>
      <c r="L809" s="72" t="s">
        <v>25</v>
      </c>
      <c r="M809" s="72" t="s">
        <v>21</v>
      </c>
      <c r="N809" s="72">
        <v>7</v>
      </c>
      <c r="O809" s="72" t="s">
        <v>22</v>
      </c>
      <c r="P809" s="72">
        <v>65.2</v>
      </c>
    </row>
    <row r="810" spans="1:16" x14ac:dyDescent="0.2">
      <c r="A810" s="72" t="s">
        <v>837</v>
      </c>
      <c r="B810" s="72">
        <v>22</v>
      </c>
      <c r="C810" s="72" t="s">
        <v>27</v>
      </c>
      <c r="D810" s="72">
        <v>3.2</v>
      </c>
      <c r="E810" s="72">
        <v>0.3</v>
      </c>
      <c r="F810" s="72">
        <v>4</v>
      </c>
      <c r="G810" s="72" t="s">
        <v>22</v>
      </c>
      <c r="H810" s="72">
        <v>67.3</v>
      </c>
      <c r="I810" s="72">
        <v>5.3</v>
      </c>
      <c r="J810" s="72" t="s">
        <v>24</v>
      </c>
      <c r="K810" s="72">
        <v>3</v>
      </c>
      <c r="L810" s="72" t="s">
        <v>25</v>
      </c>
      <c r="M810" s="72" t="s">
        <v>24</v>
      </c>
      <c r="N810" s="72">
        <v>1</v>
      </c>
      <c r="O810" s="72" t="s">
        <v>18</v>
      </c>
      <c r="P810" s="72">
        <v>43.9</v>
      </c>
    </row>
    <row r="811" spans="1:16" x14ac:dyDescent="0.2">
      <c r="A811" s="72" t="s">
        <v>838</v>
      </c>
      <c r="B811" s="72">
        <v>21</v>
      </c>
      <c r="C811" s="72" t="s">
        <v>17</v>
      </c>
      <c r="D811" s="72">
        <v>5.2</v>
      </c>
      <c r="E811" s="72">
        <v>2.8</v>
      </c>
      <c r="F811" s="72">
        <v>3.2</v>
      </c>
      <c r="G811" s="72" t="s">
        <v>18</v>
      </c>
      <c r="H811" s="72">
        <v>88.7</v>
      </c>
      <c r="I811" s="72">
        <v>5.4</v>
      </c>
      <c r="J811" s="72" t="s">
        <v>24</v>
      </c>
      <c r="K811" s="72">
        <v>0</v>
      </c>
      <c r="L811" s="72" t="s">
        <v>34</v>
      </c>
      <c r="M811" s="72" t="s">
        <v>24</v>
      </c>
      <c r="N811" s="72">
        <v>7</v>
      </c>
      <c r="O811" s="72" t="s">
        <v>22</v>
      </c>
      <c r="P811" s="72">
        <v>89.5</v>
      </c>
    </row>
    <row r="812" spans="1:16" x14ac:dyDescent="0.2">
      <c r="A812" s="72" t="s">
        <v>839</v>
      </c>
      <c r="B812" s="72">
        <v>19</v>
      </c>
      <c r="C812" s="72" t="s">
        <v>27</v>
      </c>
      <c r="D812" s="72">
        <v>4.4000000000000004</v>
      </c>
      <c r="E812" s="72">
        <v>0.2</v>
      </c>
      <c r="F812" s="72">
        <v>1.4</v>
      </c>
      <c r="G812" s="72" t="s">
        <v>18</v>
      </c>
      <c r="H812" s="72">
        <v>81.2</v>
      </c>
      <c r="I812" s="72">
        <v>5.4</v>
      </c>
      <c r="J812" s="72" t="s">
        <v>24</v>
      </c>
      <c r="K812" s="72">
        <v>1</v>
      </c>
      <c r="L812" s="72" t="s">
        <v>25</v>
      </c>
      <c r="M812" s="72" t="s">
        <v>21</v>
      </c>
      <c r="N812" s="72">
        <v>10</v>
      </c>
      <c r="O812" s="72" t="s">
        <v>18</v>
      </c>
      <c r="P812" s="72">
        <v>80.7</v>
      </c>
    </row>
    <row r="813" spans="1:16" x14ac:dyDescent="0.2">
      <c r="A813" s="72" t="s">
        <v>840</v>
      </c>
      <c r="B813" s="72">
        <v>19</v>
      </c>
      <c r="C813" s="72" t="s">
        <v>17</v>
      </c>
      <c r="D813" s="72">
        <v>0</v>
      </c>
      <c r="E813" s="72">
        <v>2.4</v>
      </c>
      <c r="F813" s="72">
        <v>0.6</v>
      </c>
      <c r="G813" s="72" t="s">
        <v>22</v>
      </c>
      <c r="H813" s="72">
        <v>87</v>
      </c>
      <c r="I813" s="72">
        <v>7.1</v>
      </c>
      <c r="J813" s="72" t="s">
        <v>24</v>
      </c>
      <c r="K813" s="72">
        <v>4</v>
      </c>
      <c r="L813" s="72" t="s">
        <v>25</v>
      </c>
      <c r="M813" s="72" t="s">
        <v>21</v>
      </c>
      <c r="N813" s="72">
        <v>5</v>
      </c>
      <c r="O813" s="72" t="s">
        <v>18</v>
      </c>
      <c r="P813" s="72">
        <v>53</v>
      </c>
    </row>
    <row r="814" spans="1:16" x14ac:dyDescent="0.2">
      <c r="A814" s="72" t="s">
        <v>841</v>
      </c>
      <c r="B814" s="72">
        <v>17</v>
      </c>
      <c r="C814" s="72" t="s">
        <v>17</v>
      </c>
      <c r="D814" s="72">
        <v>4.5</v>
      </c>
      <c r="E814" s="72">
        <v>0.9</v>
      </c>
      <c r="F814" s="72">
        <v>2.2000000000000002</v>
      </c>
      <c r="G814" s="72" t="s">
        <v>18</v>
      </c>
      <c r="H814" s="72">
        <v>84.8</v>
      </c>
      <c r="I814" s="72">
        <v>5.9</v>
      </c>
      <c r="J814" s="72" t="s">
        <v>24</v>
      </c>
      <c r="K814" s="72">
        <v>0</v>
      </c>
      <c r="L814" s="72" t="s">
        <v>34</v>
      </c>
      <c r="M814" s="72" t="s">
        <v>24</v>
      </c>
      <c r="N814" s="72">
        <v>1</v>
      </c>
      <c r="O814" s="72" t="s">
        <v>18</v>
      </c>
      <c r="P814" s="72">
        <v>70.599999999999994</v>
      </c>
    </row>
    <row r="815" spans="1:16" x14ac:dyDescent="0.2">
      <c r="A815" s="72" t="s">
        <v>842</v>
      </c>
      <c r="B815" s="72">
        <v>20</v>
      </c>
      <c r="C815" s="72" t="s">
        <v>17</v>
      </c>
      <c r="D815" s="72">
        <v>3.8</v>
      </c>
      <c r="E815" s="72">
        <v>4.9000000000000004</v>
      </c>
      <c r="F815" s="72">
        <v>1.9</v>
      </c>
      <c r="G815" s="72" t="s">
        <v>18</v>
      </c>
      <c r="H815" s="72">
        <v>75.2</v>
      </c>
      <c r="I815" s="72">
        <v>6.3</v>
      </c>
      <c r="J815" s="72" t="s">
        <v>28</v>
      </c>
      <c r="K815" s="72">
        <v>5</v>
      </c>
      <c r="L815" s="72" t="s">
        <v>25</v>
      </c>
      <c r="M815" s="72" t="s">
        <v>21</v>
      </c>
      <c r="N815" s="72">
        <v>6</v>
      </c>
      <c r="O815" s="72" t="s">
        <v>18</v>
      </c>
      <c r="P815" s="72">
        <v>65.5</v>
      </c>
    </row>
    <row r="816" spans="1:16" x14ac:dyDescent="0.2">
      <c r="A816" s="72" t="s">
        <v>843</v>
      </c>
      <c r="B816" s="72">
        <v>20</v>
      </c>
      <c r="C816" s="72" t="s">
        <v>27</v>
      </c>
      <c r="D816" s="72">
        <v>3.5</v>
      </c>
      <c r="E816" s="72">
        <v>3.6</v>
      </c>
      <c r="F816" s="72">
        <v>2.2000000000000002</v>
      </c>
      <c r="G816" s="72" t="s">
        <v>18</v>
      </c>
      <c r="H816" s="72">
        <v>84.5</v>
      </c>
      <c r="I816" s="72">
        <v>7.6</v>
      </c>
      <c r="J816" s="72" t="s">
        <v>19</v>
      </c>
      <c r="K816" s="72">
        <v>3</v>
      </c>
      <c r="L816" s="72" t="s">
        <v>25</v>
      </c>
      <c r="M816" s="72" t="s">
        <v>21</v>
      </c>
      <c r="N816" s="72">
        <v>7</v>
      </c>
      <c r="O816" s="72" t="s">
        <v>18</v>
      </c>
      <c r="P816" s="72">
        <v>75.099999999999994</v>
      </c>
    </row>
    <row r="817" spans="1:16" x14ac:dyDescent="0.2">
      <c r="A817" s="72" t="s">
        <v>844</v>
      </c>
      <c r="B817" s="72">
        <v>21</v>
      </c>
      <c r="C817" s="72" t="s">
        <v>17</v>
      </c>
      <c r="D817" s="72">
        <v>2.9</v>
      </c>
      <c r="E817" s="72">
        <v>2.6</v>
      </c>
      <c r="F817" s="72">
        <v>2</v>
      </c>
      <c r="G817" s="72" t="s">
        <v>18</v>
      </c>
      <c r="H817" s="72">
        <v>72.7</v>
      </c>
      <c r="I817" s="72">
        <v>5.6</v>
      </c>
      <c r="J817" s="72" t="s">
        <v>28</v>
      </c>
      <c r="K817" s="72">
        <v>1</v>
      </c>
      <c r="L817" s="72" t="s">
        <v>20</v>
      </c>
      <c r="M817" s="72" t="s">
        <v>24</v>
      </c>
      <c r="N817" s="72">
        <v>1</v>
      </c>
      <c r="O817" s="72" t="s">
        <v>18</v>
      </c>
      <c r="P817" s="72">
        <v>43.5</v>
      </c>
    </row>
    <row r="818" spans="1:16" x14ac:dyDescent="0.2">
      <c r="A818" s="72" t="s">
        <v>845</v>
      </c>
      <c r="B818" s="72">
        <v>17</v>
      </c>
      <c r="C818" s="72" t="s">
        <v>17</v>
      </c>
      <c r="D818" s="72">
        <v>5.2</v>
      </c>
      <c r="E818" s="72">
        <v>4</v>
      </c>
      <c r="F818" s="72">
        <v>2.4</v>
      </c>
      <c r="G818" s="72" t="s">
        <v>18</v>
      </c>
      <c r="H818" s="72">
        <v>98.9</v>
      </c>
      <c r="I818" s="72">
        <v>6.2</v>
      </c>
      <c r="J818" s="72" t="s">
        <v>19</v>
      </c>
      <c r="K818" s="72">
        <v>1</v>
      </c>
      <c r="L818" s="72" t="s">
        <v>25</v>
      </c>
      <c r="M818" s="72" t="s">
        <v>21</v>
      </c>
      <c r="N818" s="72">
        <v>9</v>
      </c>
      <c r="O818" s="72" t="s">
        <v>18</v>
      </c>
      <c r="P818" s="72">
        <v>80.599999999999994</v>
      </c>
    </row>
    <row r="819" spans="1:16" x14ac:dyDescent="0.2">
      <c r="A819" s="72" t="s">
        <v>846</v>
      </c>
      <c r="B819" s="72">
        <v>19</v>
      </c>
      <c r="C819" s="72" t="s">
        <v>17</v>
      </c>
      <c r="D819" s="72">
        <v>4.9000000000000004</v>
      </c>
      <c r="E819" s="72">
        <v>1.5</v>
      </c>
      <c r="F819" s="72">
        <v>3.4</v>
      </c>
      <c r="G819" s="72" t="s">
        <v>18</v>
      </c>
      <c r="H819" s="72">
        <v>71.400000000000006</v>
      </c>
      <c r="I819" s="72">
        <v>6.9</v>
      </c>
      <c r="J819" s="72" t="s">
        <v>24</v>
      </c>
      <c r="K819" s="72">
        <v>6</v>
      </c>
      <c r="L819" s="72" t="s">
        <v>25</v>
      </c>
      <c r="M819" s="72" t="s">
        <v>24</v>
      </c>
      <c r="N819" s="72">
        <v>7</v>
      </c>
      <c r="O819" s="72" t="s">
        <v>22</v>
      </c>
      <c r="P819" s="72">
        <v>88.2</v>
      </c>
    </row>
    <row r="820" spans="1:16" x14ac:dyDescent="0.2">
      <c r="A820" s="72" t="s">
        <v>847</v>
      </c>
      <c r="B820" s="72">
        <v>20</v>
      </c>
      <c r="C820" s="72" t="s">
        <v>27</v>
      </c>
      <c r="D820" s="72">
        <v>2.2999999999999998</v>
      </c>
      <c r="E820" s="72">
        <v>3.2</v>
      </c>
      <c r="F820" s="72">
        <v>2.4</v>
      </c>
      <c r="G820" s="72" t="s">
        <v>18</v>
      </c>
      <c r="H820" s="72">
        <v>83</v>
      </c>
      <c r="I820" s="72">
        <v>4.2</v>
      </c>
      <c r="J820" s="72" t="s">
        <v>19</v>
      </c>
      <c r="K820" s="72">
        <v>6</v>
      </c>
      <c r="L820" s="72" t="s">
        <v>34</v>
      </c>
      <c r="M820" s="72" t="s">
        <v>28</v>
      </c>
      <c r="N820" s="72">
        <v>1</v>
      </c>
      <c r="O820" s="72" t="s">
        <v>22</v>
      </c>
      <c r="P820" s="72">
        <v>48.5</v>
      </c>
    </row>
    <row r="821" spans="1:16" x14ac:dyDescent="0.2">
      <c r="A821" s="72" t="s">
        <v>848</v>
      </c>
      <c r="B821" s="72">
        <v>17</v>
      </c>
      <c r="C821" s="72" t="s">
        <v>27</v>
      </c>
      <c r="D821" s="72">
        <v>4.0999999999999996</v>
      </c>
      <c r="E821" s="72">
        <v>2.7</v>
      </c>
      <c r="F821" s="72">
        <v>0.6</v>
      </c>
      <c r="G821" s="72" t="s">
        <v>18</v>
      </c>
      <c r="H821" s="72">
        <v>74.599999999999994</v>
      </c>
      <c r="I821" s="72">
        <v>3.6</v>
      </c>
      <c r="J821" s="72" t="s">
        <v>19</v>
      </c>
      <c r="K821" s="72">
        <v>0</v>
      </c>
      <c r="L821" s="72" t="s">
        <v>34</v>
      </c>
      <c r="M821" s="72" t="s">
        <v>24</v>
      </c>
      <c r="N821" s="72">
        <v>3</v>
      </c>
      <c r="O821" s="72" t="s">
        <v>18</v>
      </c>
      <c r="P821" s="72">
        <v>67.3</v>
      </c>
    </row>
    <row r="822" spans="1:16" x14ac:dyDescent="0.2">
      <c r="A822" s="72" t="s">
        <v>849</v>
      </c>
      <c r="B822" s="72">
        <v>23</v>
      </c>
      <c r="C822" s="72" t="s">
        <v>27</v>
      </c>
      <c r="D822" s="72">
        <v>2</v>
      </c>
      <c r="E822" s="72">
        <v>2.8</v>
      </c>
      <c r="F822" s="72">
        <v>3.3</v>
      </c>
      <c r="G822" s="72" t="s">
        <v>18</v>
      </c>
      <c r="H822" s="72">
        <v>90.7</v>
      </c>
      <c r="I822" s="72">
        <v>6.9</v>
      </c>
      <c r="J822" s="72" t="s">
        <v>19</v>
      </c>
      <c r="K822" s="72">
        <v>1</v>
      </c>
      <c r="L822" s="72" t="s">
        <v>20</v>
      </c>
      <c r="M822" s="72" t="s">
        <v>28</v>
      </c>
      <c r="N822" s="72">
        <v>5</v>
      </c>
      <c r="O822" s="72" t="s">
        <v>18</v>
      </c>
      <c r="P822" s="72">
        <v>50.7</v>
      </c>
    </row>
    <row r="823" spans="1:16" x14ac:dyDescent="0.2">
      <c r="A823" s="72" t="s">
        <v>850</v>
      </c>
      <c r="B823" s="72">
        <v>20</v>
      </c>
      <c r="C823" s="72" t="s">
        <v>27</v>
      </c>
      <c r="D823" s="72">
        <v>1.4</v>
      </c>
      <c r="E823" s="72">
        <v>4</v>
      </c>
      <c r="F823" s="72">
        <v>3.6</v>
      </c>
      <c r="G823" s="72" t="s">
        <v>18</v>
      </c>
      <c r="H823" s="72">
        <v>81.7</v>
      </c>
      <c r="I823" s="72">
        <v>7.1</v>
      </c>
      <c r="J823" s="72" t="s">
        <v>24</v>
      </c>
      <c r="K823" s="72">
        <v>3</v>
      </c>
      <c r="L823" s="72" t="s">
        <v>20</v>
      </c>
      <c r="M823" s="72" t="s">
        <v>28</v>
      </c>
      <c r="N823" s="72">
        <v>4</v>
      </c>
      <c r="O823" s="72" t="s">
        <v>18</v>
      </c>
      <c r="P823" s="72">
        <v>35.4</v>
      </c>
    </row>
    <row r="824" spans="1:16" x14ac:dyDescent="0.2">
      <c r="A824" s="72" t="s">
        <v>851</v>
      </c>
      <c r="B824" s="72">
        <v>22</v>
      </c>
      <c r="C824" s="72" t="s">
        <v>17</v>
      </c>
      <c r="D824" s="72">
        <v>2.6</v>
      </c>
      <c r="E824" s="72">
        <v>3.4</v>
      </c>
      <c r="F824" s="72">
        <v>5.3</v>
      </c>
      <c r="G824" s="72" t="s">
        <v>18</v>
      </c>
      <c r="H824" s="72">
        <v>79.8</v>
      </c>
      <c r="I824" s="72">
        <v>9</v>
      </c>
      <c r="J824" s="72" t="s">
        <v>28</v>
      </c>
      <c r="K824" s="72">
        <v>0</v>
      </c>
      <c r="L824" s="72" t="s">
        <v>34</v>
      </c>
      <c r="M824" s="72" t="s">
        <v>24</v>
      </c>
      <c r="N824" s="72">
        <v>2</v>
      </c>
      <c r="O824" s="72" t="s">
        <v>18</v>
      </c>
      <c r="P824" s="72">
        <v>49.1</v>
      </c>
    </row>
    <row r="825" spans="1:16" x14ac:dyDescent="0.2">
      <c r="A825" s="72" t="s">
        <v>852</v>
      </c>
      <c r="B825" s="72">
        <v>23</v>
      </c>
      <c r="C825" s="72" t="s">
        <v>27</v>
      </c>
      <c r="D825" s="72">
        <v>4.8</v>
      </c>
      <c r="E825" s="72">
        <v>2.8</v>
      </c>
      <c r="F825" s="72">
        <v>0.6</v>
      </c>
      <c r="G825" s="72" t="s">
        <v>18</v>
      </c>
      <c r="H825" s="72">
        <v>93.5</v>
      </c>
      <c r="I825" s="72">
        <v>6.7</v>
      </c>
      <c r="J825" s="72" t="s">
        <v>19</v>
      </c>
      <c r="K825" s="72">
        <v>4</v>
      </c>
      <c r="L825" s="72" t="s">
        <v>25</v>
      </c>
      <c r="M825" s="72" t="s">
        <v>24</v>
      </c>
      <c r="N825" s="72">
        <v>1</v>
      </c>
      <c r="O825" s="72" t="s">
        <v>18</v>
      </c>
      <c r="P825" s="72">
        <v>85.4</v>
      </c>
    </row>
    <row r="826" spans="1:16" x14ac:dyDescent="0.2">
      <c r="A826" s="72" t="s">
        <v>853</v>
      </c>
      <c r="B826" s="72">
        <v>24</v>
      </c>
      <c r="C826" s="72" t="s">
        <v>47</v>
      </c>
      <c r="D826" s="72">
        <v>4.9000000000000004</v>
      </c>
      <c r="E826" s="72">
        <v>0.5</v>
      </c>
      <c r="F826" s="72">
        <v>2.1</v>
      </c>
      <c r="G826" s="72" t="s">
        <v>18</v>
      </c>
      <c r="H826" s="72">
        <v>85.3</v>
      </c>
      <c r="I826" s="72">
        <v>7.5</v>
      </c>
      <c r="J826" s="72" t="s">
        <v>28</v>
      </c>
      <c r="K826" s="72">
        <v>0</v>
      </c>
      <c r="L826" s="72" t="s">
        <v>38</v>
      </c>
      <c r="M826" s="72" t="s">
        <v>21</v>
      </c>
      <c r="N826" s="72">
        <v>4</v>
      </c>
      <c r="O826" s="72" t="s">
        <v>18</v>
      </c>
      <c r="P826" s="72">
        <v>83.9</v>
      </c>
    </row>
    <row r="827" spans="1:16" x14ac:dyDescent="0.2">
      <c r="A827" s="72" t="s">
        <v>854</v>
      </c>
      <c r="B827" s="72">
        <v>20</v>
      </c>
      <c r="C827" s="72" t="s">
        <v>27</v>
      </c>
      <c r="D827" s="72">
        <v>4.3</v>
      </c>
      <c r="E827" s="72">
        <v>1.3</v>
      </c>
      <c r="F827" s="72">
        <v>0</v>
      </c>
      <c r="G827" s="72" t="s">
        <v>22</v>
      </c>
      <c r="H827" s="72">
        <v>90.2</v>
      </c>
      <c r="I827" s="72">
        <v>6.3</v>
      </c>
      <c r="J827" s="72" t="s">
        <v>24</v>
      </c>
      <c r="K827" s="72">
        <v>0</v>
      </c>
      <c r="L827" s="72" t="s">
        <v>25</v>
      </c>
      <c r="M827" s="72" t="s">
        <v>21</v>
      </c>
      <c r="N827" s="72">
        <v>7</v>
      </c>
      <c r="O827" s="72" t="s">
        <v>18</v>
      </c>
      <c r="P827" s="72">
        <v>90.4</v>
      </c>
    </row>
    <row r="828" spans="1:16" x14ac:dyDescent="0.2">
      <c r="A828" s="72" t="s">
        <v>855</v>
      </c>
      <c r="B828" s="72">
        <v>19</v>
      </c>
      <c r="C828" s="72" t="s">
        <v>27</v>
      </c>
      <c r="D828" s="72">
        <v>4.5999999999999996</v>
      </c>
      <c r="E828" s="72">
        <v>2.4</v>
      </c>
      <c r="F828" s="72">
        <v>2.4</v>
      </c>
      <c r="G828" s="72" t="s">
        <v>18</v>
      </c>
      <c r="H828" s="72">
        <v>75.2</v>
      </c>
      <c r="I828" s="72">
        <v>6.9</v>
      </c>
      <c r="J828" s="72" t="s">
        <v>28</v>
      </c>
      <c r="K828" s="72">
        <v>4</v>
      </c>
      <c r="L828" s="72" t="s">
        <v>25</v>
      </c>
      <c r="M828" s="72" t="s">
        <v>24</v>
      </c>
      <c r="N828" s="72">
        <v>4</v>
      </c>
      <c r="O828" s="72" t="s">
        <v>18</v>
      </c>
      <c r="P828" s="72">
        <v>87.8</v>
      </c>
    </row>
    <row r="829" spans="1:16" x14ac:dyDescent="0.2">
      <c r="A829" s="72" t="s">
        <v>856</v>
      </c>
      <c r="B829" s="72">
        <v>18</v>
      </c>
      <c r="C829" s="72" t="s">
        <v>17</v>
      </c>
      <c r="D829" s="72">
        <v>4.3</v>
      </c>
      <c r="E829" s="72">
        <v>2.6</v>
      </c>
      <c r="F829" s="72">
        <v>1.2</v>
      </c>
      <c r="G829" s="72" t="s">
        <v>18</v>
      </c>
      <c r="H829" s="72">
        <v>71</v>
      </c>
      <c r="I829" s="72">
        <v>8.5</v>
      </c>
      <c r="J829" s="72" t="s">
        <v>24</v>
      </c>
      <c r="K829" s="72">
        <v>5</v>
      </c>
      <c r="L829" s="72" t="s">
        <v>34</v>
      </c>
      <c r="M829" s="72" t="s">
        <v>21</v>
      </c>
      <c r="N829" s="72">
        <v>9</v>
      </c>
      <c r="O829" s="72" t="s">
        <v>18</v>
      </c>
      <c r="P829" s="72">
        <v>87.5</v>
      </c>
    </row>
    <row r="830" spans="1:16" x14ac:dyDescent="0.2">
      <c r="A830" s="72" t="s">
        <v>857</v>
      </c>
      <c r="B830" s="72">
        <v>23</v>
      </c>
      <c r="C830" s="72" t="s">
        <v>17</v>
      </c>
      <c r="D830" s="72">
        <v>2.5</v>
      </c>
      <c r="E830" s="72">
        <v>1.1000000000000001</v>
      </c>
      <c r="F830" s="72">
        <v>3.9</v>
      </c>
      <c r="G830" s="72" t="s">
        <v>18</v>
      </c>
      <c r="H830" s="72">
        <v>86.1</v>
      </c>
      <c r="I830" s="72">
        <v>4</v>
      </c>
      <c r="J830" s="72" t="s">
        <v>19</v>
      </c>
      <c r="K830" s="72">
        <v>6</v>
      </c>
      <c r="L830" s="72" t="s">
        <v>34</v>
      </c>
      <c r="M830" s="72" t="s">
        <v>24</v>
      </c>
      <c r="N830" s="72">
        <v>8</v>
      </c>
      <c r="O830" s="72" t="s">
        <v>18</v>
      </c>
      <c r="P830" s="72">
        <v>58.2</v>
      </c>
    </row>
    <row r="831" spans="1:16" x14ac:dyDescent="0.2">
      <c r="A831" s="72" t="s">
        <v>858</v>
      </c>
      <c r="B831" s="72">
        <v>24</v>
      </c>
      <c r="C831" s="72" t="s">
        <v>17</v>
      </c>
      <c r="D831" s="72">
        <v>4.0999999999999996</v>
      </c>
      <c r="E831" s="72">
        <v>5.4</v>
      </c>
      <c r="F831" s="72">
        <v>0.9</v>
      </c>
      <c r="G831" s="72" t="s">
        <v>18</v>
      </c>
      <c r="H831" s="72">
        <v>81.8</v>
      </c>
      <c r="I831" s="72">
        <v>7</v>
      </c>
      <c r="J831" s="72" t="s">
        <v>28</v>
      </c>
      <c r="K831" s="72">
        <v>3</v>
      </c>
      <c r="L831" s="72" t="s">
        <v>38</v>
      </c>
      <c r="M831" s="72" t="s">
        <v>24</v>
      </c>
      <c r="N831" s="72">
        <v>8</v>
      </c>
      <c r="O831" s="72" t="s">
        <v>22</v>
      </c>
      <c r="P831" s="72">
        <v>73.2</v>
      </c>
    </row>
    <row r="832" spans="1:16" x14ac:dyDescent="0.2">
      <c r="A832" s="72" t="s">
        <v>859</v>
      </c>
      <c r="B832" s="72">
        <v>21</v>
      </c>
      <c r="C832" s="72" t="s">
        <v>17</v>
      </c>
      <c r="D832" s="72">
        <v>4.7</v>
      </c>
      <c r="E832" s="72">
        <v>4.3</v>
      </c>
      <c r="F832" s="72">
        <v>0</v>
      </c>
      <c r="G832" s="72" t="s">
        <v>18</v>
      </c>
      <c r="H832" s="72">
        <v>91.3</v>
      </c>
      <c r="I832" s="72">
        <v>9.1</v>
      </c>
      <c r="J832" s="72" t="s">
        <v>24</v>
      </c>
      <c r="K832" s="72">
        <v>5</v>
      </c>
      <c r="L832" s="72" t="s">
        <v>34</v>
      </c>
      <c r="M832" s="72" t="s">
        <v>24</v>
      </c>
      <c r="N832" s="72">
        <v>5</v>
      </c>
      <c r="O832" s="72" t="s">
        <v>18</v>
      </c>
      <c r="P832" s="72">
        <v>83.5</v>
      </c>
    </row>
    <row r="833" spans="1:16" x14ac:dyDescent="0.2">
      <c r="A833" s="72" t="s">
        <v>860</v>
      </c>
      <c r="B833" s="72">
        <v>21</v>
      </c>
      <c r="C833" s="72" t="s">
        <v>17</v>
      </c>
      <c r="D833" s="72">
        <v>4.5999999999999996</v>
      </c>
      <c r="E833" s="72">
        <v>3.2</v>
      </c>
      <c r="F833" s="72">
        <v>1.3</v>
      </c>
      <c r="G833" s="72" t="s">
        <v>18</v>
      </c>
      <c r="H833" s="72">
        <v>84.2</v>
      </c>
      <c r="I833" s="72">
        <v>6.8</v>
      </c>
      <c r="J833" s="72" t="s">
        <v>28</v>
      </c>
      <c r="K833" s="72">
        <v>5</v>
      </c>
      <c r="L833" s="72" t="s">
        <v>25</v>
      </c>
      <c r="M833" s="72" t="s">
        <v>21</v>
      </c>
      <c r="N833" s="72">
        <v>1</v>
      </c>
      <c r="O833" s="72" t="s">
        <v>22</v>
      </c>
      <c r="P833" s="72">
        <v>77.599999999999994</v>
      </c>
    </row>
    <row r="834" spans="1:16" x14ac:dyDescent="0.2">
      <c r="A834" s="72" t="s">
        <v>861</v>
      </c>
      <c r="B834" s="72">
        <v>19</v>
      </c>
      <c r="C834" s="72" t="s">
        <v>27</v>
      </c>
      <c r="D834" s="72">
        <v>5.3</v>
      </c>
      <c r="E834" s="72">
        <v>2.6</v>
      </c>
      <c r="F834" s="72">
        <v>0</v>
      </c>
      <c r="G834" s="72" t="s">
        <v>22</v>
      </c>
      <c r="H834" s="72">
        <v>87.1</v>
      </c>
      <c r="I834" s="72">
        <v>8.5</v>
      </c>
      <c r="J834" s="72" t="s">
        <v>19</v>
      </c>
      <c r="K834" s="72">
        <v>5</v>
      </c>
      <c r="L834" s="72" t="s">
        <v>25</v>
      </c>
      <c r="M834" s="72" t="s">
        <v>21</v>
      </c>
      <c r="N834" s="72">
        <v>9</v>
      </c>
      <c r="O834" s="72" t="s">
        <v>22</v>
      </c>
      <c r="P834" s="72">
        <v>98.4</v>
      </c>
    </row>
    <row r="835" spans="1:16" x14ac:dyDescent="0.2">
      <c r="A835" s="72" t="s">
        <v>862</v>
      </c>
      <c r="B835" s="72">
        <v>20</v>
      </c>
      <c r="C835" s="72" t="s">
        <v>47</v>
      </c>
      <c r="D835" s="72">
        <v>4.5999999999999996</v>
      </c>
      <c r="E835" s="72">
        <v>2.2000000000000002</v>
      </c>
      <c r="F835" s="72">
        <v>2.6</v>
      </c>
      <c r="G835" s="72" t="s">
        <v>18</v>
      </c>
      <c r="H835" s="72">
        <v>68.8</v>
      </c>
      <c r="I835" s="72">
        <v>5.7</v>
      </c>
      <c r="J835" s="72" t="s">
        <v>28</v>
      </c>
      <c r="K835" s="72">
        <v>6</v>
      </c>
      <c r="L835" s="72" t="s">
        <v>34</v>
      </c>
      <c r="M835" s="72" t="s">
        <v>24</v>
      </c>
      <c r="N835" s="72">
        <v>2</v>
      </c>
      <c r="O835" s="72" t="s">
        <v>18</v>
      </c>
      <c r="P835" s="72">
        <v>78.5</v>
      </c>
    </row>
    <row r="836" spans="1:16" x14ac:dyDescent="0.2">
      <c r="A836" s="72" t="s">
        <v>863</v>
      </c>
      <c r="B836" s="72">
        <v>17</v>
      </c>
      <c r="C836" s="72" t="s">
        <v>47</v>
      </c>
      <c r="D836" s="72">
        <v>4</v>
      </c>
      <c r="E836" s="72">
        <v>1.4</v>
      </c>
      <c r="F836" s="72">
        <v>0</v>
      </c>
      <c r="G836" s="72" t="s">
        <v>22</v>
      </c>
      <c r="H836" s="72">
        <v>100</v>
      </c>
      <c r="I836" s="72">
        <v>6.5</v>
      </c>
      <c r="J836" s="72" t="s">
        <v>19</v>
      </c>
      <c r="K836" s="72">
        <v>2</v>
      </c>
      <c r="L836" s="72" t="s">
        <v>25</v>
      </c>
      <c r="M836" s="72" t="s">
        <v>28</v>
      </c>
      <c r="N836" s="72">
        <v>6</v>
      </c>
      <c r="O836" s="72" t="s">
        <v>22</v>
      </c>
      <c r="P836" s="72">
        <v>81.099999999999994</v>
      </c>
    </row>
    <row r="837" spans="1:16" x14ac:dyDescent="0.2">
      <c r="A837" s="72" t="s">
        <v>864</v>
      </c>
      <c r="B837" s="72">
        <v>20</v>
      </c>
      <c r="C837" s="72" t="s">
        <v>17</v>
      </c>
      <c r="D837" s="72">
        <v>5.0999999999999996</v>
      </c>
      <c r="E837" s="72">
        <v>2.6</v>
      </c>
      <c r="F837" s="72">
        <v>1.8</v>
      </c>
      <c r="G837" s="72" t="s">
        <v>18</v>
      </c>
      <c r="H837" s="72">
        <v>83.4</v>
      </c>
      <c r="I837" s="72">
        <v>6.5</v>
      </c>
      <c r="J837" s="72" t="s">
        <v>19</v>
      </c>
      <c r="K837" s="72">
        <v>6</v>
      </c>
      <c r="L837" s="72" t="s">
        <v>25</v>
      </c>
      <c r="M837" s="72" t="s">
        <v>21</v>
      </c>
      <c r="N837" s="72">
        <v>10</v>
      </c>
      <c r="O837" s="72" t="s">
        <v>18</v>
      </c>
      <c r="P837" s="72">
        <v>100</v>
      </c>
    </row>
    <row r="838" spans="1:16" x14ac:dyDescent="0.2">
      <c r="A838" s="72" t="s">
        <v>865</v>
      </c>
      <c r="B838" s="72">
        <v>19</v>
      </c>
      <c r="C838" s="72" t="s">
        <v>27</v>
      </c>
      <c r="D838" s="72">
        <v>3.5</v>
      </c>
      <c r="E838" s="72">
        <v>2.8</v>
      </c>
      <c r="F838" s="72">
        <v>0</v>
      </c>
      <c r="G838" s="72" t="s">
        <v>18</v>
      </c>
      <c r="H838" s="72">
        <v>92</v>
      </c>
      <c r="I838" s="72">
        <v>3.8</v>
      </c>
      <c r="J838" s="72" t="s">
        <v>19</v>
      </c>
      <c r="K838" s="72">
        <v>5</v>
      </c>
      <c r="L838" s="72" t="s">
        <v>38</v>
      </c>
      <c r="M838" s="72" t="s">
        <v>28</v>
      </c>
      <c r="N838" s="72">
        <v>5</v>
      </c>
      <c r="O838" s="72" t="s">
        <v>22</v>
      </c>
      <c r="P838" s="72">
        <v>58.7</v>
      </c>
    </row>
    <row r="839" spans="1:16" x14ac:dyDescent="0.2">
      <c r="A839" s="72" t="s">
        <v>866</v>
      </c>
      <c r="B839" s="72">
        <v>21</v>
      </c>
      <c r="C839" s="72" t="s">
        <v>17</v>
      </c>
      <c r="D839" s="72">
        <v>2.2000000000000002</v>
      </c>
      <c r="E839" s="72">
        <v>1</v>
      </c>
      <c r="F839" s="72">
        <v>1.4</v>
      </c>
      <c r="G839" s="72" t="s">
        <v>18</v>
      </c>
      <c r="H839" s="72">
        <v>76.599999999999994</v>
      </c>
      <c r="I839" s="72">
        <v>5.0999999999999996</v>
      </c>
      <c r="J839" s="72" t="s">
        <v>28</v>
      </c>
      <c r="K839" s="72">
        <v>2</v>
      </c>
      <c r="L839" s="72" t="s">
        <v>25</v>
      </c>
      <c r="M839" s="72" t="s">
        <v>28</v>
      </c>
      <c r="N839" s="72">
        <v>10</v>
      </c>
      <c r="O839" s="72" t="s">
        <v>18</v>
      </c>
      <c r="P839" s="72">
        <v>62.6</v>
      </c>
    </row>
    <row r="840" spans="1:16" x14ac:dyDescent="0.2">
      <c r="A840" s="72" t="s">
        <v>867</v>
      </c>
      <c r="B840" s="72">
        <v>20</v>
      </c>
      <c r="C840" s="72" t="s">
        <v>27</v>
      </c>
      <c r="D840" s="72">
        <v>3.3</v>
      </c>
      <c r="E840" s="72">
        <v>2.9</v>
      </c>
      <c r="F840" s="72">
        <v>3.6</v>
      </c>
      <c r="G840" s="72" t="s">
        <v>18</v>
      </c>
      <c r="H840" s="72">
        <v>88.1</v>
      </c>
      <c r="I840" s="72">
        <v>5.2</v>
      </c>
      <c r="J840" s="72" t="s">
        <v>19</v>
      </c>
      <c r="K840" s="72">
        <v>4</v>
      </c>
      <c r="L840" s="72" t="s">
        <v>34</v>
      </c>
      <c r="M840" s="72" t="s">
        <v>21</v>
      </c>
      <c r="N840" s="72">
        <v>8</v>
      </c>
      <c r="O840" s="72" t="s">
        <v>22</v>
      </c>
      <c r="P840" s="72">
        <v>60.3</v>
      </c>
    </row>
    <row r="841" spans="1:16" x14ac:dyDescent="0.2">
      <c r="A841" s="72" t="s">
        <v>868</v>
      </c>
      <c r="B841" s="72">
        <v>21</v>
      </c>
      <c r="C841" s="72" t="s">
        <v>27</v>
      </c>
      <c r="D841" s="72">
        <v>2.4</v>
      </c>
      <c r="E841" s="72">
        <v>2.2999999999999998</v>
      </c>
      <c r="F841" s="72">
        <v>2.2000000000000002</v>
      </c>
      <c r="G841" s="72" t="s">
        <v>18</v>
      </c>
      <c r="H841" s="72">
        <v>72</v>
      </c>
      <c r="I841" s="72">
        <v>7.5</v>
      </c>
      <c r="J841" s="72" t="s">
        <v>24</v>
      </c>
      <c r="K841" s="72">
        <v>6</v>
      </c>
      <c r="L841" s="72" t="s">
        <v>20</v>
      </c>
      <c r="M841" s="72" t="s">
        <v>21</v>
      </c>
      <c r="N841" s="72">
        <v>3</v>
      </c>
      <c r="O841" s="72" t="s">
        <v>18</v>
      </c>
      <c r="P841" s="72">
        <v>63.9</v>
      </c>
    </row>
    <row r="842" spans="1:16" x14ac:dyDescent="0.2">
      <c r="A842" s="72" t="s">
        <v>869</v>
      </c>
      <c r="B842" s="72">
        <v>23</v>
      </c>
      <c r="C842" s="72" t="s">
        <v>27</v>
      </c>
      <c r="D842" s="72">
        <v>2.5</v>
      </c>
      <c r="E842" s="72">
        <v>0.2</v>
      </c>
      <c r="F842" s="72">
        <v>0.9</v>
      </c>
      <c r="G842" s="72" t="s">
        <v>22</v>
      </c>
      <c r="H842" s="72">
        <v>89.5</v>
      </c>
      <c r="I842" s="72">
        <v>7.5</v>
      </c>
      <c r="J842" s="72" t="s">
        <v>24</v>
      </c>
      <c r="K842" s="72">
        <v>3</v>
      </c>
      <c r="L842" s="72" t="s">
        <v>25</v>
      </c>
      <c r="M842" s="72" t="s">
        <v>24</v>
      </c>
      <c r="N842" s="72">
        <v>6</v>
      </c>
      <c r="O842" s="72" t="s">
        <v>22</v>
      </c>
      <c r="P842" s="72">
        <v>80</v>
      </c>
    </row>
    <row r="843" spans="1:16" x14ac:dyDescent="0.2">
      <c r="A843" s="72" t="s">
        <v>870</v>
      </c>
      <c r="B843" s="72">
        <v>24</v>
      </c>
      <c r="C843" s="72" t="s">
        <v>27</v>
      </c>
      <c r="D843" s="72">
        <v>3.3</v>
      </c>
      <c r="E843" s="72">
        <v>1.5</v>
      </c>
      <c r="F843" s="72">
        <v>1.8</v>
      </c>
      <c r="G843" s="72" t="s">
        <v>22</v>
      </c>
      <c r="H843" s="72">
        <v>81.400000000000006</v>
      </c>
      <c r="I843" s="72">
        <v>6.9</v>
      </c>
      <c r="J843" s="72" t="s">
        <v>19</v>
      </c>
      <c r="K843" s="72">
        <v>5</v>
      </c>
      <c r="L843" s="72" t="s">
        <v>25</v>
      </c>
      <c r="M843" s="72" t="s">
        <v>21</v>
      </c>
      <c r="N843" s="72">
        <v>6</v>
      </c>
      <c r="O843" s="72" t="s">
        <v>18</v>
      </c>
      <c r="P843" s="72">
        <v>62.6</v>
      </c>
    </row>
    <row r="844" spans="1:16" x14ac:dyDescent="0.2">
      <c r="A844" s="72" t="s">
        <v>871</v>
      </c>
      <c r="B844" s="72">
        <v>17</v>
      </c>
      <c r="C844" s="72" t="s">
        <v>17</v>
      </c>
      <c r="D844" s="72">
        <v>2.2999999999999998</v>
      </c>
      <c r="E844" s="72">
        <v>2</v>
      </c>
      <c r="F844" s="72">
        <v>1.8</v>
      </c>
      <c r="G844" s="72" t="s">
        <v>18</v>
      </c>
      <c r="H844" s="72">
        <v>85.3</v>
      </c>
      <c r="I844" s="72">
        <v>7.5</v>
      </c>
      <c r="J844" s="72" t="s">
        <v>19</v>
      </c>
      <c r="K844" s="72">
        <v>1</v>
      </c>
      <c r="L844" s="72" t="s">
        <v>34</v>
      </c>
      <c r="M844" s="72" t="s">
        <v>21</v>
      </c>
      <c r="N844" s="72">
        <v>10</v>
      </c>
      <c r="O844" s="72" t="s">
        <v>18</v>
      </c>
      <c r="P844" s="72">
        <v>71.400000000000006</v>
      </c>
    </row>
    <row r="845" spans="1:16" x14ac:dyDescent="0.2">
      <c r="A845" s="72" t="s">
        <v>872</v>
      </c>
      <c r="B845" s="72">
        <v>23</v>
      </c>
      <c r="C845" s="72" t="s">
        <v>17</v>
      </c>
      <c r="D845" s="72">
        <v>3</v>
      </c>
      <c r="E845" s="72">
        <v>4.8</v>
      </c>
      <c r="F845" s="72">
        <v>2.2999999999999998</v>
      </c>
      <c r="G845" s="72" t="s">
        <v>22</v>
      </c>
      <c r="H845" s="72">
        <v>92</v>
      </c>
      <c r="I845" s="72">
        <v>6.3</v>
      </c>
      <c r="J845" s="72" t="s">
        <v>19</v>
      </c>
      <c r="K845" s="72">
        <v>4</v>
      </c>
      <c r="L845" s="72" t="s">
        <v>20</v>
      </c>
      <c r="M845" s="72" t="s">
        <v>28</v>
      </c>
      <c r="N845" s="72">
        <v>3</v>
      </c>
      <c r="O845" s="72" t="s">
        <v>18</v>
      </c>
      <c r="P845" s="72">
        <v>60.6</v>
      </c>
    </row>
    <row r="846" spans="1:16" x14ac:dyDescent="0.2">
      <c r="A846" s="72" t="s">
        <v>873</v>
      </c>
      <c r="B846" s="72">
        <v>21</v>
      </c>
      <c r="C846" s="72" t="s">
        <v>17</v>
      </c>
      <c r="D846" s="72">
        <v>0.7</v>
      </c>
      <c r="E846" s="72">
        <v>3.2</v>
      </c>
      <c r="F846" s="72">
        <v>0.3</v>
      </c>
      <c r="G846" s="72" t="s">
        <v>22</v>
      </c>
      <c r="H846" s="72">
        <v>72.7</v>
      </c>
      <c r="I846" s="72">
        <v>7.9</v>
      </c>
      <c r="J846" s="72" t="s">
        <v>19</v>
      </c>
      <c r="K846" s="72">
        <v>2</v>
      </c>
      <c r="L846" s="72" t="s">
        <v>25</v>
      </c>
      <c r="M846" s="72" t="s">
        <v>24</v>
      </c>
      <c r="N846" s="72">
        <v>7</v>
      </c>
      <c r="O846" s="72" t="s">
        <v>22</v>
      </c>
      <c r="P846" s="72">
        <v>47.2</v>
      </c>
    </row>
    <row r="847" spans="1:16" x14ac:dyDescent="0.2">
      <c r="A847" s="72" t="s">
        <v>874</v>
      </c>
      <c r="B847" s="72">
        <v>21</v>
      </c>
      <c r="C847" s="72" t="s">
        <v>27</v>
      </c>
      <c r="D847" s="72">
        <v>3.8</v>
      </c>
      <c r="E847" s="72">
        <v>0.9</v>
      </c>
      <c r="F847" s="72">
        <v>2.5</v>
      </c>
      <c r="G847" s="72" t="s">
        <v>18</v>
      </c>
      <c r="H847" s="72">
        <v>78.2</v>
      </c>
      <c r="I847" s="72">
        <v>6.5</v>
      </c>
      <c r="J847" s="72" t="s">
        <v>28</v>
      </c>
      <c r="K847" s="72">
        <v>6</v>
      </c>
      <c r="L847" s="72" t="s">
        <v>25</v>
      </c>
      <c r="M847" s="72" t="s">
        <v>21</v>
      </c>
      <c r="N847" s="72">
        <v>4</v>
      </c>
      <c r="O847" s="72" t="s">
        <v>22</v>
      </c>
      <c r="P847" s="72">
        <v>78.099999999999994</v>
      </c>
    </row>
    <row r="848" spans="1:16" x14ac:dyDescent="0.2">
      <c r="A848" s="72" t="s">
        <v>875</v>
      </c>
      <c r="B848" s="72">
        <v>18</v>
      </c>
      <c r="C848" s="72" t="s">
        <v>27</v>
      </c>
      <c r="D848" s="72">
        <v>3.5</v>
      </c>
      <c r="E848" s="72">
        <v>3.1</v>
      </c>
      <c r="F848" s="72">
        <v>0</v>
      </c>
      <c r="G848" s="72" t="s">
        <v>18</v>
      </c>
      <c r="H848" s="72">
        <v>89.6</v>
      </c>
      <c r="I848" s="72">
        <v>6.6</v>
      </c>
      <c r="J848" s="72" t="s">
        <v>19</v>
      </c>
      <c r="K848" s="72">
        <v>3</v>
      </c>
      <c r="L848" s="72" t="s">
        <v>34</v>
      </c>
      <c r="M848" s="72" t="s">
        <v>24</v>
      </c>
      <c r="N848" s="72">
        <v>5</v>
      </c>
      <c r="O848" s="72" t="s">
        <v>22</v>
      </c>
      <c r="P848" s="72">
        <v>75.5</v>
      </c>
    </row>
    <row r="849" spans="1:16" x14ac:dyDescent="0.2">
      <c r="A849" s="72" t="s">
        <v>876</v>
      </c>
      <c r="B849" s="72">
        <v>18</v>
      </c>
      <c r="C849" s="72" t="s">
        <v>27</v>
      </c>
      <c r="D849" s="72">
        <v>2.2999999999999998</v>
      </c>
      <c r="E849" s="72">
        <v>0.6</v>
      </c>
      <c r="F849" s="72">
        <v>1.1000000000000001</v>
      </c>
      <c r="G849" s="72" t="s">
        <v>18</v>
      </c>
      <c r="H849" s="72">
        <v>100</v>
      </c>
      <c r="I849" s="72">
        <v>6.2</v>
      </c>
      <c r="J849" s="72" t="s">
        <v>19</v>
      </c>
      <c r="K849" s="72">
        <v>0</v>
      </c>
      <c r="L849" s="72" t="s">
        <v>34</v>
      </c>
      <c r="M849" s="72" t="s">
        <v>24</v>
      </c>
      <c r="N849" s="72">
        <v>9</v>
      </c>
      <c r="O849" s="72" t="s">
        <v>18</v>
      </c>
      <c r="P849" s="72">
        <v>73.5</v>
      </c>
    </row>
    <row r="850" spans="1:16" x14ac:dyDescent="0.2">
      <c r="A850" s="72" t="s">
        <v>877</v>
      </c>
      <c r="B850" s="72">
        <v>23</v>
      </c>
      <c r="C850" s="72" t="s">
        <v>47</v>
      </c>
      <c r="D850" s="72">
        <v>4.5</v>
      </c>
      <c r="E850" s="72">
        <v>3.8</v>
      </c>
      <c r="F850" s="72">
        <v>1.3</v>
      </c>
      <c r="G850" s="72" t="s">
        <v>18</v>
      </c>
      <c r="H850" s="72">
        <v>83.6</v>
      </c>
      <c r="I850" s="72">
        <v>7.3</v>
      </c>
      <c r="J850" s="72" t="s">
        <v>19</v>
      </c>
      <c r="K850" s="72">
        <v>3</v>
      </c>
      <c r="L850" s="72" t="s">
        <v>25</v>
      </c>
      <c r="M850" s="72" t="s">
        <v>28</v>
      </c>
      <c r="N850" s="72">
        <v>6</v>
      </c>
      <c r="O850" s="72" t="s">
        <v>18</v>
      </c>
      <c r="P850" s="72">
        <v>74.599999999999994</v>
      </c>
    </row>
    <row r="851" spans="1:16" x14ac:dyDescent="0.2">
      <c r="A851" s="72" t="s">
        <v>878</v>
      </c>
      <c r="B851" s="72">
        <v>22</v>
      </c>
      <c r="C851" s="72" t="s">
        <v>27</v>
      </c>
      <c r="D851" s="72">
        <v>4.9000000000000004</v>
      </c>
      <c r="E851" s="72">
        <v>1.9</v>
      </c>
      <c r="F851" s="72">
        <v>2.5</v>
      </c>
      <c r="G851" s="72" t="s">
        <v>18</v>
      </c>
      <c r="H851" s="72">
        <v>90.9</v>
      </c>
      <c r="I851" s="72">
        <v>6</v>
      </c>
      <c r="J851" s="72" t="s">
        <v>19</v>
      </c>
      <c r="K851" s="72">
        <v>3</v>
      </c>
      <c r="L851" s="72" t="s">
        <v>34</v>
      </c>
      <c r="M851" s="72" t="s">
        <v>21</v>
      </c>
      <c r="N851" s="72">
        <v>10</v>
      </c>
      <c r="O851" s="72" t="s">
        <v>18</v>
      </c>
      <c r="P851" s="72">
        <v>98.7</v>
      </c>
    </row>
    <row r="852" spans="1:16" x14ac:dyDescent="0.2">
      <c r="A852" s="72" t="s">
        <v>879</v>
      </c>
      <c r="B852" s="72">
        <v>23</v>
      </c>
      <c r="C852" s="72" t="s">
        <v>17</v>
      </c>
      <c r="D852" s="72">
        <v>1.1000000000000001</v>
      </c>
      <c r="E852" s="72">
        <v>2.4</v>
      </c>
      <c r="F852" s="72">
        <v>1.8</v>
      </c>
      <c r="G852" s="72" t="s">
        <v>18</v>
      </c>
      <c r="H852" s="72">
        <v>83.9</v>
      </c>
      <c r="I852" s="72">
        <v>7.7</v>
      </c>
      <c r="J852" s="72" t="s">
        <v>24</v>
      </c>
      <c r="K852" s="72">
        <v>5</v>
      </c>
      <c r="L852" s="72" t="s">
        <v>25</v>
      </c>
      <c r="M852" s="72" t="s">
        <v>21</v>
      </c>
      <c r="N852" s="72">
        <v>4</v>
      </c>
      <c r="O852" s="72" t="s">
        <v>22</v>
      </c>
      <c r="P852" s="72">
        <v>49.2</v>
      </c>
    </row>
    <row r="853" spans="1:16" x14ac:dyDescent="0.2">
      <c r="A853" s="72" t="s">
        <v>880</v>
      </c>
      <c r="B853" s="72">
        <v>18</v>
      </c>
      <c r="C853" s="72" t="s">
        <v>17</v>
      </c>
      <c r="D853" s="72">
        <v>2.4</v>
      </c>
      <c r="E853" s="72">
        <v>4.0999999999999996</v>
      </c>
      <c r="F853" s="72">
        <v>0.3</v>
      </c>
      <c r="G853" s="72" t="s">
        <v>18</v>
      </c>
      <c r="H853" s="72">
        <v>100</v>
      </c>
      <c r="I853" s="72">
        <v>5.0999999999999996</v>
      </c>
      <c r="J853" s="72" t="s">
        <v>28</v>
      </c>
      <c r="K853" s="72">
        <v>5</v>
      </c>
      <c r="L853" s="72" t="s">
        <v>34</v>
      </c>
      <c r="M853" s="72" t="s">
        <v>24</v>
      </c>
      <c r="N853" s="72">
        <v>8</v>
      </c>
      <c r="O853" s="72" t="s">
        <v>18</v>
      </c>
      <c r="P853" s="72">
        <v>67.400000000000006</v>
      </c>
    </row>
    <row r="854" spans="1:16" x14ac:dyDescent="0.2">
      <c r="A854" s="72" t="s">
        <v>881</v>
      </c>
      <c r="B854" s="72">
        <v>21</v>
      </c>
      <c r="C854" s="72" t="s">
        <v>27</v>
      </c>
      <c r="D854" s="72">
        <v>2.2999999999999998</v>
      </c>
      <c r="E854" s="72">
        <v>1</v>
      </c>
      <c r="F854" s="72">
        <v>0.7</v>
      </c>
      <c r="G854" s="72" t="s">
        <v>18</v>
      </c>
      <c r="H854" s="72">
        <v>67.5</v>
      </c>
      <c r="I854" s="72">
        <v>5.2</v>
      </c>
      <c r="J854" s="72" t="s">
        <v>24</v>
      </c>
      <c r="K854" s="72">
        <v>6</v>
      </c>
      <c r="L854" s="72" t="s">
        <v>34</v>
      </c>
      <c r="M854" s="72" t="s">
        <v>24</v>
      </c>
      <c r="N854" s="72">
        <v>9</v>
      </c>
      <c r="O854" s="72" t="s">
        <v>18</v>
      </c>
      <c r="P854" s="72">
        <v>72.5</v>
      </c>
    </row>
    <row r="855" spans="1:16" x14ac:dyDescent="0.2">
      <c r="A855" s="72" t="s">
        <v>882</v>
      </c>
      <c r="B855" s="72">
        <v>19</v>
      </c>
      <c r="C855" s="72" t="s">
        <v>17</v>
      </c>
      <c r="D855" s="72">
        <v>2.1</v>
      </c>
      <c r="E855" s="72">
        <v>0.8</v>
      </c>
      <c r="F855" s="72">
        <v>2</v>
      </c>
      <c r="G855" s="72" t="s">
        <v>18</v>
      </c>
      <c r="H855" s="72">
        <v>85.9</v>
      </c>
      <c r="I855" s="72">
        <v>7.3</v>
      </c>
      <c r="J855" s="72" t="s">
        <v>24</v>
      </c>
      <c r="K855" s="72">
        <v>6</v>
      </c>
      <c r="L855" s="72" t="s">
        <v>20</v>
      </c>
      <c r="M855" s="72" t="s">
        <v>24</v>
      </c>
      <c r="N855" s="72">
        <v>10</v>
      </c>
      <c r="O855" s="72" t="s">
        <v>22</v>
      </c>
      <c r="P855" s="72">
        <v>68.400000000000006</v>
      </c>
    </row>
    <row r="856" spans="1:16" x14ac:dyDescent="0.2">
      <c r="A856" s="72" t="s">
        <v>883</v>
      </c>
      <c r="B856" s="72">
        <v>23</v>
      </c>
      <c r="C856" s="72" t="s">
        <v>17</v>
      </c>
      <c r="D856" s="72">
        <v>4.7</v>
      </c>
      <c r="E856" s="72">
        <v>1.8</v>
      </c>
      <c r="F856" s="72">
        <v>1.7</v>
      </c>
      <c r="G856" s="72" t="s">
        <v>18</v>
      </c>
      <c r="H856" s="72">
        <v>68.7</v>
      </c>
      <c r="I856" s="72">
        <v>6.4</v>
      </c>
      <c r="J856" s="72" t="s">
        <v>19</v>
      </c>
      <c r="K856" s="72">
        <v>2</v>
      </c>
      <c r="L856" s="72" t="s">
        <v>25</v>
      </c>
      <c r="M856" s="72" t="s">
        <v>21</v>
      </c>
      <c r="N856" s="72">
        <v>5</v>
      </c>
      <c r="O856" s="72" t="s">
        <v>18</v>
      </c>
      <c r="P856" s="72">
        <v>70</v>
      </c>
    </row>
    <row r="857" spans="1:16" x14ac:dyDescent="0.2">
      <c r="A857" s="72" t="s">
        <v>884</v>
      </c>
      <c r="B857" s="72">
        <v>21</v>
      </c>
      <c r="C857" s="72" t="s">
        <v>17</v>
      </c>
      <c r="D857" s="72">
        <v>3.2</v>
      </c>
      <c r="E857" s="72">
        <v>3.7</v>
      </c>
      <c r="F857" s="72">
        <v>1.2</v>
      </c>
      <c r="G857" s="72" t="s">
        <v>18</v>
      </c>
      <c r="H857" s="72">
        <v>59.9</v>
      </c>
      <c r="I857" s="72">
        <v>6</v>
      </c>
      <c r="J857" s="72" t="s">
        <v>19</v>
      </c>
      <c r="K857" s="72">
        <v>6</v>
      </c>
      <c r="L857" s="72" t="s">
        <v>25</v>
      </c>
      <c r="M857" s="72" t="s">
        <v>24</v>
      </c>
      <c r="N857" s="72">
        <v>2</v>
      </c>
      <c r="O857" s="72" t="s">
        <v>18</v>
      </c>
      <c r="P857" s="72">
        <v>56.1</v>
      </c>
    </row>
    <row r="858" spans="1:16" x14ac:dyDescent="0.2">
      <c r="A858" s="72" t="s">
        <v>885</v>
      </c>
      <c r="B858" s="72">
        <v>19</v>
      </c>
      <c r="C858" s="72" t="s">
        <v>17</v>
      </c>
      <c r="D858" s="72">
        <v>3.1</v>
      </c>
      <c r="E858" s="72">
        <v>0.7</v>
      </c>
      <c r="F858" s="72">
        <v>1.3</v>
      </c>
      <c r="G858" s="72" t="s">
        <v>22</v>
      </c>
      <c r="H858" s="72">
        <v>88</v>
      </c>
      <c r="I858" s="72">
        <v>7.6</v>
      </c>
      <c r="J858" s="72" t="s">
        <v>19</v>
      </c>
      <c r="K858" s="72">
        <v>2</v>
      </c>
      <c r="L858" s="72" t="s">
        <v>25</v>
      </c>
      <c r="M858" s="72" t="s">
        <v>28</v>
      </c>
      <c r="N858" s="72">
        <v>6</v>
      </c>
      <c r="O858" s="72" t="s">
        <v>22</v>
      </c>
      <c r="P858" s="72">
        <v>81.5</v>
      </c>
    </row>
    <row r="859" spans="1:16" x14ac:dyDescent="0.2">
      <c r="A859" s="72" t="s">
        <v>886</v>
      </c>
      <c r="B859" s="72">
        <v>19</v>
      </c>
      <c r="C859" s="72" t="s">
        <v>27</v>
      </c>
      <c r="D859" s="72">
        <v>0.5</v>
      </c>
      <c r="E859" s="72">
        <v>0</v>
      </c>
      <c r="F859" s="72">
        <v>2.6</v>
      </c>
      <c r="G859" s="72" t="s">
        <v>22</v>
      </c>
      <c r="H859" s="72">
        <v>86.4</v>
      </c>
      <c r="I859" s="72">
        <v>5.8</v>
      </c>
      <c r="J859" s="72" t="s">
        <v>28</v>
      </c>
      <c r="K859" s="72">
        <v>5</v>
      </c>
      <c r="L859" s="72" t="s">
        <v>20</v>
      </c>
      <c r="M859" s="72" t="s">
        <v>28</v>
      </c>
      <c r="N859" s="72">
        <v>8</v>
      </c>
      <c r="O859" s="72" t="s">
        <v>22</v>
      </c>
      <c r="P859" s="72">
        <v>45</v>
      </c>
    </row>
    <row r="860" spans="1:16" x14ac:dyDescent="0.2">
      <c r="A860" s="72" t="s">
        <v>887</v>
      </c>
      <c r="B860" s="72">
        <v>18</v>
      </c>
      <c r="C860" s="72" t="s">
        <v>27</v>
      </c>
      <c r="D860" s="72">
        <v>4.5</v>
      </c>
      <c r="E860" s="72">
        <v>2</v>
      </c>
      <c r="F860" s="72">
        <v>1.2</v>
      </c>
      <c r="G860" s="72" t="s">
        <v>22</v>
      </c>
      <c r="H860" s="72">
        <v>82.2</v>
      </c>
      <c r="I860" s="72">
        <v>6.3</v>
      </c>
      <c r="J860" s="72" t="s">
        <v>19</v>
      </c>
      <c r="K860" s="72">
        <v>5</v>
      </c>
      <c r="L860" s="72" t="s">
        <v>25</v>
      </c>
      <c r="M860" s="72" t="s">
        <v>24</v>
      </c>
      <c r="N860" s="72">
        <v>5</v>
      </c>
      <c r="O860" s="72" t="s">
        <v>22</v>
      </c>
      <c r="P860" s="72">
        <v>84.4</v>
      </c>
    </row>
    <row r="861" spans="1:16" x14ac:dyDescent="0.2">
      <c r="A861" s="72" t="s">
        <v>888</v>
      </c>
      <c r="B861" s="72">
        <v>23</v>
      </c>
      <c r="C861" s="72" t="s">
        <v>17</v>
      </c>
      <c r="D861" s="72">
        <v>1.6</v>
      </c>
      <c r="E861" s="72">
        <v>3.2</v>
      </c>
      <c r="F861" s="72">
        <v>1.7</v>
      </c>
      <c r="G861" s="72" t="s">
        <v>18</v>
      </c>
      <c r="H861" s="72">
        <v>83.9</v>
      </c>
      <c r="I861" s="72">
        <v>8.1999999999999993</v>
      </c>
      <c r="J861" s="72" t="s">
        <v>24</v>
      </c>
      <c r="K861" s="72">
        <v>1</v>
      </c>
      <c r="L861" s="72" t="s">
        <v>25</v>
      </c>
      <c r="M861" s="72" t="s">
        <v>24</v>
      </c>
      <c r="N861" s="72">
        <v>1</v>
      </c>
      <c r="O861" s="72" t="s">
        <v>18</v>
      </c>
      <c r="P861" s="72">
        <v>36.799999999999997</v>
      </c>
    </row>
    <row r="862" spans="1:16" x14ac:dyDescent="0.2">
      <c r="A862" s="72" t="s">
        <v>889</v>
      </c>
      <c r="B862" s="72">
        <v>20</v>
      </c>
      <c r="C862" s="72" t="s">
        <v>17</v>
      </c>
      <c r="D862" s="72">
        <v>3.6</v>
      </c>
      <c r="E862" s="72">
        <v>3.9</v>
      </c>
      <c r="F862" s="72">
        <v>4.2</v>
      </c>
      <c r="G862" s="72" t="s">
        <v>18</v>
      </c>
      <c r="H862" s="72">
        <v>100</v>
      </c>
      <c r="I862" s="72">
        <v>8.3000000000000007</v>
      </c>
      <c r="J862" s="72" t="s">
        <v>28</v>
      </c>
      <c r="K862" s="72">
        <v>1</v>
      </c>
      <c r="L862" s="72" t="s">
        <v>25</v>
      </c>
      <c r="M862" s="72" t="s">
        <v>28</v>
      </c>
      <c r="N862" s="72">
        <v>8</v>
      </c>
      <c r="O862" s="72" t="s">
        <v>22</v>
      </c>
      <c r="P862" s="72">
        <v>65.599999999999994</v>
      </c>
    </row>
    <row r="863" spans="1:16" x14ac:dyDescent="0.2">
      <c r="A863" s="72" t="s">
        <v>890</v>
      </c>
      <c r="B863" s="72">
        <v>17</v>
      </c>
      <c r="C863" s="72" t="s">
        <v>27</v>
      </c>
      <c r="D863" s="72">
        <v>3.9</v>
      </c>
      <c r="E863" s="72">
        <v>1.9</v>
      </c>
      <c r="F863" s="72">
        <v>0.2</v>
      </c>
      <c r="G863" s="72" t="s">
        <v>18</v>
      </c>
      <c r="H863" s="72">
        <v>82.4</v>
      </c>
      <c r="I863" s="72">
        <v>8.4</v>
      </c>
      <c r="J863" s="72" t="s">
        <v>19</v>
      </c>
      <c r="K863" s="72">
        <v>4</v>
      </c>
      <c r="L863" s="72" t="s">
        <v>34</v>
      </c>
      <c r="M863" s="72" t="s">
        <v>28</v>
      </c>
      <c r="N863" s="72">
        <v>9</v>
      </c>
      <c r="O863" s="72" t="s">
        <v>22</v>
      </c>
      <c r="P863" s="72">
        <v>93.5</v>
      </c>
    </row>
    <row r="864" spans="1:16" x14ac:dyDescent="0.2">
      <c r="A864" s="72" t="s">
        <v>891</v>
      </c>
      <c r="B864" s="72">
        <v>18</v>
      </c>
      <c r="C864" s="72" t="s">
        <v>17</v>
      </c>
      <c r="D864" s="72">
        <v>5.5</v>
      </c>
      <c r="E864" s="72">
        <v>2</v>
      </c>
      <c r="F864" s="72">
        <v>0</v>
      </c>
      <c r="G864" s="72" t="s">
        <v>18</v>
      </c>
      <c r="H864" s="72">
        <v>90.1</v>
      </c>
      <c r="I864" s="72">
        <v>6.2</v>
      </c>
      <c r="J864" s="72" t="s">
        <v>24</v>
      </c>
      <c r="K864" s="72">
        <v>5</v>
      </c>
      <c r="L864" s="72" t="s">
        <v>25</v>
      </c>
      <c r="M864" s="72" t="s">
        <v>28</v>
      </c>
      <c r="N864" s="72">
        <v>1</v>
      </c>
      <c r="O864" s="72" t="s">
        <v>18</v>
      </c>
      <c r="P864" s="72">
        <v>93.7</v>
      </c>
    </row>
    <row r="865" spans="1:16" x14ac:dyDescent="0.2">
      <c r="A865" s="72" t="s">
        <v>892</v>
      </c>
      <c r="B865" s="72">
        <v>18</v>
      </c>
      <c r="C865" s="72" t="s">
        <v>17</v>
      </c>
      <c r="D865" s="72">
        <v>1.5</v>
      </c>
      <c r="E865" s="72">
        <v>3.9</v>
      </c>
      <c r="F865" s="72">
        <v>2.7</v>
      </c>
      <c r="G865" s="72" t="s">
        <v>18</v>
      </c>
      <c r="H865" s="72">
        <v>78.5</v>
      </c>
      <c r="I865" s="72">
        <v>8</v>
      </c>
      <c r="J865" s="72" t="s">
        <v>24</v>
      </c>
      <c r="K865" s="72">
        <v>0</v>
      </c>
      <c r="L865" s="72" t="s">
        <v>25</v>
      </c>
      <c r="M865" s="72" t="s">
        <v>28</v>
      </c>
      <c r="N865" s="72">
        <v>8</v>
      </c>
      <c r="O865" s="72" t="s">
        <v>22</v>
      </c>
      <c r="P865" s="72">
        <v>42.3</v>
      </c>
    </row>
    <row r="866" spans="1:16" x14ac:dyDescent="0.2">
      <c r="A866" s="72" t="s">
        <v>893</v>
      </c>
      <c r="B866" s="72">
        <v>20</v>
      </c>
      <c r="C866" s="72" t="s">
        <v>17</v>
      </c>
      <c r="D866" s="72">
        <v>0</v>
      </c>
      <c r="E866" s="72">
        <v>0.3</v>
      </c>
      <c r="F866" s="72">
        <v>1.1000000000000001</v>
      </c>
      <c r="G866" s="72" t="s">
        <v>22</v>
      </c>
      <c r="H866" s="72">
        <v>88</v>
      </c>
      <c r="I866" s="72">
        <v>5.4</v>
      </c>
      <c r="J866" s="72" t="s">
        <v>19</v>
      </c>
      <c r="K866" s="72">
        <v>1</v>
      </c>
      <c r="L866" s="72" t="s">
        <v>25</v>
      </c>
      <c r="M866" s="72" t="s">
        <v>21</v>
      </c>
      <c r="N866" s="72">
        <v>10</v>
      </c>
      <c r="O866" s="72" t="s">
        <v>22</v>
      </c>
      <c r="P866" s="72">
        <v>53.3</v>
      </c>
    </row>
    <row r="867" spans="1:16" x14ac:dyDescent="0.2">
      <c r="A867" s="72" t="s">
        <v>894</v>
      </c>
      <c r="B867" s="72">
        <v>17</v>
      </c>
      <c r="C867" s="72" t="s">
        <v>27</v>
      </c>
      <c r="D867" s="72">
        <v>3.8</v>
      </c>
      <c r="E867" s="72">
        <v>2</v>
      </c>
      <c r="F867" s="72">
        <v>1.4</v>
      </c>
      <c r="G867" s="72" t="s">
        <v>18</v>
      </c>
      <c r="H867" s="72">
        <v>82.6</v>
      </c>
      <c r="I867" s="72">
        <v>5.4</v>
      </c>
      <c r="J867" s="72" t="s">
        <v>24</v>
      </c>
      <c r="K867" s="72">
        <v>2</v>
      </c>
      <c r="L867" s="72" t="s">
        <v>20</v>
      </c>
      <c r="M867" s="72" t="s">
        <v>24</v>
      </c>
      <c r="N867" s="72">
        <v>2</v>
      </c>
      <c r="O867" s="72" t="s">
        <v>18</v>
      </c>
      <c r="P867" s="72">
        <v>65.900000000000006</v>
      </c>
    </row>
    <row r="868" spans="1:16" x14ac:dyDescent="0.2">
      <c r="A868" s="72" t="s">
        <v>895</v>
      </c>
      <c r="B868" s="72">
        <v>21</v>
      </c>
      <c r="C868" s="72" t="s">
        <v>17</v>
      </c>
      <c r="D868" s="72">
        <v>6.2</v>
      </c>
      <c r="E868" s="72">
        <v>2.7</v>
      </c>
      <c r="F868" s="72">
        <v>0.9</v>
      </c>
      <c r="G868" s="72" t="s">
        <v>18</v>
      </c>
      <c r="H868" s="72">
        <v>80.900000000000006</v>
      </c>
      <c r="I868" s="72">
        <v>3.7</v>
      </c>
      <c r="J868" s="72" t="s">
        <v>19</v>
      </c>
      <c r="K868" s="72">
        <v>3</v>
      </c>
      <c r="L868" s="72" t="s">
        <v>34</v>
      </c>
      <c r="M868" s="72" t="s">
        <v>24</v>
      </c>
      <c r="N868" s="72">
        <v>4</v>
      </c>
      <c r="O868" s="72" t="s">
        <v>22</v>
      </c>
      <c r="P868" s="72">
        <v>87.9</v>
      </c>
    </row>
    <row r="869" spans="1:16" x14ac:dyDescent="0.2">
      <c r="A869" s="72" t="s">
        <v>896</v>
      </c>
      <c r="B869" s="72">
        <v>22</v>
      </c>
      <c r="C869" s="72" t="s">
        <v>17</v>
      </c>
      <c r="D869" s="72">
        <v>5.4</v>
      </c>
      <c r="E869" s="72">
        <v>3</v>
      </c>
      <c r="F869" s="72">
        <v>1.5</v>
      </c>
      <c r="G869" s="72" t="s">
        <v>18</v>
      </c>
      <c r="H869" s="72">
        <v>100</v>
      </c>
      <c r="I869" s="72">
        <v>8.5</v>
      </c>
      <c r="J869" s="72" t="s">
        <v>28</v>
      </c>
      <c r="K869" s="72">
        <v>6</v>
      </c>
      <c r="L869" s="72" t="s">
        <v>34</v>
      </c>
      <c r="M869" s="72" t="s">
        <v>24</v>
      </c>
      <c r="N869" s="72">
        <v>2</v>
      </c>
      <c r="O869" s="72" t="s">
        <v>18</v>
      </c>
      <c r="P869" s="72">
        <v>94.5</v>
      </c>
    </row>
    <row r="870" spans="1:16" x14ac:dyDescent="0.2">
      <c r="A870" s="72" t="s">
        <v>897</v>
      </c>
      <c r="B870" s="72">
        <v>23</v>
      </c>
      <c r="C870" s="72" t="s">
        <v>27</v>
      </c>
      <c r="D870" s="72">
        <v>3.8</v>
      </c>
      <c r="E870" s="72">
        <v>1.9</v>
      </c>
      <c r="F870" s="72">
        <v>3.6</v>
      </c>
      <c r="G870" s="72" t="s">
        <v>18</v>
      </c>
      <c r="H870" s="72">
        <v>96.8</v>
      </c>
      <c r="I870" s="72">
        <v>5.5</v>
      </c>
      <c r="J870" s="72" t="s">
        <v>19</v>
      </c>
      <c r="K870" s="72">
        <v>6</v>
      </c>
      <c r="L870" s="72" t="s">
        <v>20</v>
      </c>
      <c r="M870" s="72" t="s">
        <v>24</v>
      </c>
      <c r="N870" s="72">
        <v>2</v>
      </c>
      <c r="O870" s="72" t="s">
        <v>18</v>
      </c>
      <c r="P870" s="72">
        <v>77.8</v>
      </c>
    </row>
    <row r="871" spans="1:16" x14ac:dyDescent="0.2">
      <c r="A871" s="72" t="s">
        <v>898</v>
      </c>
      <c r="B871" s="72">
        <v>22</v>
      </c>
      <c r="C871" s="72" t="s">
        <v>27</v>
      </c>
      <c r="D871" s="72">
        <v>2.8</v>
      </c>
      <c r="E871" s="72">
        <v>2.5</v>
      </c>
      <c r="F871" s="72">
        <v>2.7</v>
      </c>
      <c r="G871" s="72" t="s">
        <v>22</v>
      </c>
      <c r="H871" s="72">
        <v>86.4</v>
      </c>
      <c r="I871" s="72">
        <v>6.3</v>
      </c>
      <c r="J871" s="72" t="s">
        <v>19</v>
      </c>
      <c r="K871" s="72">
        <v>4</v>
      </c>
      <c r="L871" s="72" t="s">
        <v>20</v>
      </c>
      <c r="M871" s="72" t="s">
        <v>21</v>
      </c>
      <c r="N871" s="72">
        <v>10</v>
      </c>
      <c r="O871" s="72" t="s">
        <v>18</v>
      </c>
      <c r="P871" s="72">
        <v>74.599999999999994</v>
      </c>
    </row>
    <row r="872" spans="1:16" x14ac:dyDescent="0.2">
      <c r="A872" s="72" t="s">
        <v>899</v>
      </c>
      <c r="B872" s="72">
        <v>21</v>
      </c>
      <c r="C872" s="72" t="s">
        <v>47</v>
      </c>
      <c r="D872" s="72">
        <v>4.7</v>
      </c>
      <c r="E872" s="72">
        <v>0</v>
      </c>
      <c r="F872" s="72">
        <v>2.7</v>
      </c>
      <c r="G872" s="72" t="s">
        <v>22</v>
      </c>
      <c r="H872" s="72">
        <v>62</v>
      </c>
      <c r="I872" s="72">
        <v>5.4</v>
      </c>
      <c r="J872" s="72" t="s">
        <v>24</v>
      </c>
      <c r="K872" s="72">
        <v>1</v>
      </c>
      <c r="L872" s="72" t="s">
        <v>25</v>
      </c>
      <c r="M872" s="72" t="s">
        <v>24</v>
      </c>
      <c r="N872" s="72">
        <v>3</v>
      </c>
      <c r="O872" s="72" t="s">
        <v>18</v>
      </c>
      <c r="P872" s="72">
        <v>67.5</v>
      </c>
    </row>
    <row r="873" spans="1:16" x14ac:dyDescent="0.2">
      <c r="A873" s="72" t="s">
        <v>900</v>
      </c>
      <c r="B873" s="72">
        <v>24</v>
      </c>
      <c r="C873" s="72" t="s">
        <v>27</v>
      </c>
      <c r="D873" s="72">
        <v>2</v>
      </c>
      <c r="E873" s="72">
        <v>1.7</v>
      </c>
      <c r="F873" s="72">
        <v>0.2</v>
      </c>
      <c r="G873" s="72" t="s">
        <v>22</v>
      </c>
      <c r="H873" s="72">
        <v>81.400000000000006</v>
      </c>
      <c r="I873" s="72">
        <v>7.3</v>
      </c>
      <c r="J873" s="72" t="s">
        <v>28</v>
      </c>
      <c r="K873" s="72">
        <v>3</v>
      </c>
      <c r="L873" s="72" t="s">
        <v>20</v>
      </c>
      <c r="M873" s="72" t="s">
        <v>24</v>
      </c>
      <c r="N873" s="72">
        <v>8</v>
      </c>
      <c r="O873" s="72" t="s">
        <v>22</v>
      </c>
      <c r="P873" s="72">
        <v>66.5</v>
      </c>
    </row>
    <row r="874" spans="1:16" x14ac:dyDescent="0.2">
      <c r="A874" s="72" t="s">
        <v>901</v>
      </c>
      <c r="B874" s="72">
        <v>18</v>
      </c>
      <c r="C874" s="72" t="s">
        <v>17</v>
      </c>
      <c r="D874" s="72">
        <v>4.2</v>
      </c>
      <c r="E874" s="72">
        <v>3</v>
      </c>
      <c r="F874" s="72">
        <v>0.5</v>
      </c>
      <c r="G874" s="72" t="s">
        <v>18</v>
      </c>
      <c r="H874" s="72">
        <v>100</v>
      </c>
      <c r="I874" s="72">
        <v>6</v>
      </c>
      <c r="J874" s="72" t="s">
        <v>19</v>
      </c>
      <c r="K874" s="72">
        <v>3</v>
      </c>
      <c r="L874" s="72" t="s">
        <v>38</v>
      </c>
      <c r="M874" s="72" t="s">
        <v>21</v>
      </c>
      <c r="N874" s="72">
        <v>4</v>
      </c>
      <c r="O874" s="72" t="s">
        <v>18</v>
      </c>
      <c r="P874" s="72">
        <v>78.400000000000006</v>
      </c>
    </row>
    <row r="875" spans="1:16" x14ac:dyDescent="0.2">
      <c r="A875" s="72" t="s">
        <v>902</v>
      </c>
      <c r="B875" s="72">
        <v>17</v>
      </c>
      <c r="C875" s="72" t="s">
        <v>17</v>
      </c>
      <c r="D875" s="72">
        <v>4.3</v>
      </c>
      <c r="E875" s="72">
        <v>1.3</v>
      </c>
      <c r="F875" s="72">
        <v>0</v>
      </c>
      <c r="G875" s="72" t="s">
        <v>18</v>
      </c>
      <c r="H875" s="72">
        <v>82.7</v>
      </c>
      <c r="I875" s="72">
        <v>4.9000000000000004</v>
      </c>
      <c r="J875" s="72" t="s">
        <v>19</v>
      </c>
      <c r="K875" s="72">
        <v>1</v>
      </c>
      <c r="L875" s="72" t="s">
        <v>25</v>
      </c>
      <c r="M875" s="72" t="s">
        <v>24</v>
      </c>
      <c r="N875" s="72">
        <v>7</v>
      </c>
      <c r="O875" s="72" t="s">
        <v>18</v>
      </c>
      <c r="P875" s="72">
        <v>84.9</v>
      </c>
    </row>
    <row r="876" spans="1:16" x14ac:dyDescent="0.2">
      <c r="A876" s="72" t="s">
        <v>903</v>
      </c>
      <c r="B876" s="72">
        <v>18</v>
      </c>
      <c r="C876" s="72" t="s">
        <v>27</v>
      </c>
      <c r="D876" s="72">
        <v>5.0999999999999996</v>
      </c>
      <c r="E876" s="72">
        <v>2.6</v>
      </c>
      <c r="F876" s="72">
        <v>0.9</v>
      </c>
      <c r="G876" s="72" t="s">
        <v>18</v>
      </c>
      <c r="H876" s="72">
        <v>96</v>
      </c>
      <c r="I876" s="72">
        <v>7</v>
      </c>
      <c r="J876" s="72" t="s">
        <v>19</v>
      </c>
      <c r="K876" s="72">
        <v>0</v>
      </c>
      <c r="L876" s="72" t="s">
        <v>20</v>
      </c>
      <c r="M876" s="72" t="s">
        <v>21</v>
      </c>
      <c r="N876" s="72">
        <v>10</v>
      </c>
      <c r="O876" s="72" t="s">
        <v>18</v>
      </c>
      <c r="P876" s="72">
        <v>96.6</v>
      </c>
    </row>
    <row r="877" spans="1:16" x14ac:dyDescent="0.2">
      <c r="A877" s="72" t="s">
        <v>904</v>
      </c>
      <c r="B877" s="72">
        <v>19</v>
      </c>
      <c r="C877" s="72" t="s">
        <v>17</v>
      </c>
      <c r="D877" s="72">
        <v>7.6</v>
      </c>
      <c r="E877" s="72">
        <v>3</v>
      </c>
      <c r="F877" s="72">
        <v>2.9</v>
      </c>
      <c r="G877" s="72" t="s">
        <v>18</v>
      </c>
      <c r="H877" s="72">
        <v>99.4</v>
      </c>
      <c r="I877" s="72">
        <v>4.8</v>
      </c>
      <c r="J877" s="72" t="s">
        <v>28</v>
      </c>
      <c r="K877" s="72">
        <v>0</v>
      </c>
      <c r="L877" s="72" t="s">
        <v>25</v>
      </c>
      <c r="M877" s="72" t="s">
        <v>24</v>
      </c>
      <c r="N877" s="72">
        <v>3</v>
      </c>
      <c r="O877" s="72" t="s">
        <v>18</v>
      </c>
      <c r="P877" s="72">
        <v>100</v>
      </c>
    </row>
    <row r="878" spans="1:16" x14ac:dyDescent="0.2">
      <c r="A878" s="72" t="s">
        <v>905</v>
      </c>
      <c r="B878" s="72">
        <v>18</v>
      </c>
      <c r="C878" s="72" t="s">
        <v>27</v>
      </c>
      <c r="D878" s="72">
        <v>4.0999999999999996</v>
      </c>
      <c r="E878" s="72">
        <v>2.1</v>
      </c>
      <c r="F878" s="72">
        <v>2.4</v>
      </c>
      <c r="G878" s="72" t="s">
        <v>18</v>
      </c>
      <c r="H878" s="72">
        <v>87.2</v>
      </c>
      <c r="I878" s="72">
        <v>5.5</v>
      </c>
      <c r="J878" s="72" t="s">
        <v>19</v>
      </c>
      <c r="K878" s="72">
        <v>4</v>
      </c>
      <c r="L878" s="72" t="s">
        <v>25</v>
      </c>
      <c r="M878" s="72" t="s">
        <v>24</v>
      </c>
      <c r="N878" s="72">
        <v>10</v>
      </c>
      <c r="O878" s="72" t="s">
        <v>18</v>
      </c>
      <c r="P878" s="72">
        <v>83.1</v>
      </c>
    </row>
    <row r="879" spans="1:16" x14ac:dyDescent="0.2">
      <c r="A879" s="72" t="s">
        <v>906</v>
      </c>
      <c r="B879" s="72">
        <v>18</v>
      </c>
      <c r="C879" s="72" t="s">
        <v>17</v>
      </c>
      <c r="D879" s="72">
        <v>2.7</v>
      </c>
      <c r="E879" s="72">
        <v>2.7</v>
      </c>
      <c r="F879" s="72">
        <v>1.6</v>
      </c>
      <c r="G879" s="72" t="s">
        <v>18</v>
      </c>
      <c r="H879" s="72">
        <v>76.599999999999994</v>
      </c>
      <c r="I879" s="72">
        <v>4</v>
      </c>
      <c r="J879" s="72" t="s">
        <v>24</v>
      </c>
      <c r="K879" s="72">
        <v>0</v>
      </c>
      <c r="L879" s="72" t="s">
        <v>25</v>
      </c>
      <c r="M879" s="72" t="s">
        <v>21</v>
      </c>
      <c r="N879" s="72">
        <v>3</v>
      </c>
      <c r="O879" s="72" t="s">
        <v>18</v>
      </c>
      <c r="P879" s="72">
        <v>36.9</v>
      </c>
    </row>
    <row r="880" spans="1:16" x14ac:dyDescent="0.2">
      <c r="A880" s="72" t="s">
        <v>907</v>
      </c>
      <c r="B880" s="72">
        <v>21</v>
      </c>
      <c r="C880" s="72" t="s">
        <v>27</v>
      </c>
      <c r="D880" s="72">
        <v>3.5</v>
      </c>
      <c r="E880" s="72">
        <v>1.3</v>
      </c>
      <c r="F880" s="72">
        <v>1.8</v>
      </c>
      <c r="G880" s="72" t="s">
        <v>22</v>
      </c>
      <c r="H880" s="72">
        <v>60.6</v>
      </c>
      <c r="I880" s="72">
        <v>4.8</v>
      </c>
      <c r="J880" s="72" t="s">
        <v>19</v>
      </c>
      <c r="K880" s="72">
        <v>4</v>
      </c>
      <c r="L880" s="72" t="s">
        <v>34</v>
      </c>
      <c r="M880" s="72" t="s">
        <v>24</v>
      </c>
      <c r="N880" s="72">
        <v>2</v>
      </c>
      <c r="O880" s="72" t="s">
        <v>18</v>
      </c>
      <c r="P880" s="72">
        <v>60</v>
      </c>
    </row>
    <row r="881" spans="1:16" x14ac:dyDescent="0.2">
      <c r="A881" s="72" t="s">
        <v>908</v>
      </c>
      <c r="B881" s="72">
        <v>21</v>
      </c>
      <c r="C881" s="72" t="s">
        <v>17</v>
      </c>
      <c r="D881" s="72">
        <v>0.8</v>
      </c>
      <c r="E881" s="72">
        <v>2.2999999999999998</v>
      </c>
      <c r="F881" s="72">
        <v>1</v>
      </c>
      <c r="G881" s="72" t="s">
        <v>18</v>
      </c>
      <c r="H881" s="72">
        <v>91.8</v>
      </c>
      <c r="I881" s="72">
        <v>6.7</v>
      </c>
      <c r="J881" s="72" t="s">
        <v>19</v>
      </c>
      <c r="K881" s="72">
        <v>2</v>
      </c>
      <c r="L881" s="72" t="s">
        <v>25</v>
      </c>
      <c r="M881" s="72" t="s">
        <v>28</v>
      </c>
      <c r="N881" s="72">
        <v>6</v>
      </c>
      <c r="O881" s="72" t="s">
        <v>18</v>
      </c>
      <c r="P881" s="72">
        <v>44.3</v>
      </c>
    </row>
    <row r="882" spans="1:16" x14ac:dyDescent="0.2">
      <c r="A882" s="72" t="s">
        <v>909</v>
      </c>
      <c r="B882" s="72">
        <v>21</v>
      </c>
      <c r="C882" s="72" t="s">
        <v>27</v>
      </c>
      <c r="D882" s="72">
        <v>2.5</v>
      </c>
      <c r="E882" s="72">
        <v>3.2</v>
      </c>
      <c r="F882" s="72">
        <v>2</v>
      </c>
      <c r="G882" s="72" t="s">
        <v>18</v>
      </c>
      <c r="H882" s="72">
        <v>76.900000000000006</v>
      </c>
      <c r="I882" s="72">
        <v>4.0999999999999996</v>
      </c>
      <c r="J882" s="72" t="s">
        <v>19</v>
      </c>
      <c r="K882" s="72">
        <v>1</v>
      </c>
      <c r="L882" s="72" t="s">
        <v>34</v>
      </c>
      <c r="M882" s="72" t="s">
        <v>24</v>
      </c>
      <c r="N882" s="72">
        <v>6</v>
      </c>
      <c r="O882" s="72" t="s">
        <v>18</v>
      </c>
      <c r="P882" s="72">
        <v>41.6</v>
      </c>
    </row>
    <row r="883" spans="1:16" x14ac:dyDescent="0.2">
      <c r="A883" s="72" t="s">
        <v>910</v>
      </c>
      <c r="B883" s="72">
        <v>22</v>
      </c>
      <c r="C883" s="72" t="s">
        <v>27</v>
      </c>
      <c r="D883" s="72">
        <v>2.9</v>
      </c>
      <c r="E883" s="72">
        <v>2.7</v>
      </c>
      <c r="F883" s="72">
        <v>2.6</v>
      </c>
      <c r="G883" s="72" t="s">
        <v>22</v>
      </c>
      <c r="H883" s="72">
        <v>86.8</v>
      </c>
      <c r="I883" s="72">
        <v>4.7</v>
      </c>
      <c r="J883" s="72" t="s">
        <v>19</v>
      </c>
      <c r="K883" s="72">
        <v>3</v>
      </c>
      <c r="L883" s="72" t="s">
        <v>20</v>
      </c>
      <c r="M883" s="72" t="s">
        <v>21</v>
      </c>
      <c r="N883" s="72">
        <v>1</v>
      </c>
      <c r="O883" s="72" t="s">
        <v>18</v>
      </c>
      <c r="P883" s="72">
        <v>45.5</v>
      </c>
    </row>
    <row r="884" spans="1:16" x14ac:dyDescent="0.2">
      <c r="A884" s="72" t="s">
        <v>911</v>
      </c>
      <c r="B884" s="72">
        <v>19</v>
      </c>
      <c r="C884" s="72" t="s">
        <v>47</v>
      </c>
      <c r="D884" s="72">
        <v>2.7</v>
      </c>
      <c r="E884" s="72">
        <v>1.8</v>
      </c>
      <c r="F884" s="72">
        <v>0</v>
      </c>
      <c r="G884" s="72" t="s">
        <v>18</v>
      </c>
      <c r="H884" s="72">
        <v>72.5</v>
      </c>
      <c r="I884" s="72">
        <v>6.5</v>
      </c>
      <c r="J884" s="72" t="s">
        <v>19</v>
      </c>
      <c r="K884" s="72">
        <v>4</v>
      </c>
      <c r="L884" s="72" t="s">
        <v>34</v>
      </c>
      <c r="M884" s="72" t="s">
        <v>28</v>
      </c>
      <c r="N884" s="72">
        <v>7</v>
      </c>
      <c r="O884" s="72" t="s">
        <v>18</v>
      </c>
      <c r="P884" s="72">
        <v>68.2</v>
      </c>
    </row>
    <row r="885" spans="1:16" x14ac:dyDescent="0.2">
      <c r="A885" s="72" t="s">
        <v>912</v>
      </c>
      <c r="B885" s="72">
        <v>24</v>
      </c>
      <c r="C885" s="72" t="s">
        <v>27</v>
      </c>
      <c r="D885" s="72">
        <v>3.7</v>
      </c>
      <c r="E885" s="72">
        <v>2.8</v>
      </c>
      <c r="F885" s="72">
        <v>2.1</v>
      </c>
      <c r="G885" s="72" t="s">
        <v>18</v>
      </c>
      <c r="H885" s="72">
        <v>82.3</v>
      </c>
      <c r="I885" s="72">
        <v>5.8</v>
      </c>
      <c r="J885" s="72" t="s">
        <v>24</v>
      </c>
      <c r="K885" s="72">
        <v>6</v>
      </c>
      <c r="L885" s="72" t="s">
        <v>25</v>
      </c>
      <c r="M885" s="72" t="s">
        <v>21</v>
      </c>
      <c r="N885" s="72">
        <v>4</v>
      </c>
      <c r="O885" s="72" t="s">
        <v>18</v>
      </c>
      <c r="P885" s="72">
        <v>75.5</v>
      </c>
    </row>
    <row r="886" spans="1:16" x14ac:dyDescent="0.2">
      <c r="A886" s="72" t="s">
        <v>913</v>
      </c>
      <c r="B886" s="72">
        <v>24</v>
      </c>
      <c r="C886" s="72" t="s">
        <v>17</v>
      </c>
      <c r="D886" s="72">
        <v>2.2999999999999998</v>
      </c>
      <c r="E886" s="72">
        <v>3.4</v>
      </c>
      <c r="F886" s="72">
        <v>2.8</v>
      </c>
      <c r="G886" s="72" t="s">
        <v>18</v>
      </c>
      <c r="H886" s="72">
        <v>85.3</v>
      </c>
      <c r="I886" s="72">
        <v>8.9</v>
      </c>
      <c r="J886" s="72" t="s">
        <v>24</v>
      </c>
      <c r="K886" s="72">
        <v>0</v>
      </c>
      <c r="L886" s="72" t="s">
        <v>20</v>
      </c>
      <c r="M886" s="72" t="s">
        <v>24</v>
      </c>
      <c r="N886" s="72">
        <v>3</v>
      </c>
      <c r="O886" s="72" t="s">
        <v>18</v>
      </c>
      <c r="P886" s="72">
        <v>40.9</v>
      </c>
    </row>
    <row r="887" spans="1:16" x14ac:dyDescent="0.2">
      <c r="A887" s="72" t="s">
        <v>914</v>
      </c>
      <c r="B887" s="72">
        <v>21</v>
      </c>
      <c r="C887" s="72" t="s">
        <v>27</v>
      </c>
      <c r="D887" s="72">
        <v>5.2</v>
      </c>
      <c r="E887" s="72">
        <v>0</v>
      </c>
      <c r="F887" s="72">
        <v>1.3</v>
      </c>
      <c r="G887" s="72" t="s">
        <v>18</v>
      </c>
      <c r="H887" s="72">
        <v>87.7</v>
      </c>
      <c r="I887" s="72">
        <v>8.6999999999999993</v>
      </c>
      <c r="J887" s="72" t="s">
        <v>19</v>
      </c>
      <c r="K887" s="72">
        <v>6</v>
      </c>
      <c r="L887" s="72" t="s">
        <v>25</v>
      </c>
      <c r="M887" s="72" t="s">
        <v>28</v>
      </c>
      <c r="N887" s="72">
        <v>8</v>
      </c>
      <c r="O887" s="72" t="s">
        <v>18</v>
      </c>
      <c r="P887" s="72">
        <v>100</v>
      </c>
    </row>
    <row r="888" spans="1:16" x14ac:dyDescent="0.2">
      <c r="A888" s="72" t="s">
        <v>915</v>
      </c>
      <c r="B888" s="72">
        <v>17</v>
      </c>
      <c r="C888" s="72" t="s">
        <v>17</v>
      </c>
      <c r="D888" s="72">
        <v>3.5</v>
      </c>
      <c r="E888" s="72">
        <v>3.9</v>
      </c>
      <c r="F888" s="72">
        <v>2.6</v>
      </c>
      <c r="G888" s="72" t="s">
        <v>18</v>
      </c>
      <c r="H888" s="72">
        <v>73.900000000000006</v>
      </c>
      <c r="I888" s="72">
        <v>5.5</v>
      </c>
      <c r="J888" s="72" t="s">
        <v>19</v>
      </c>
      <c r="K888" s="72">
        <v>4</v>
      </c>
      <c r="L888" s="72" t="s">
        <v>25</v>
      </c>
      <c r="M888" s="72" t="s">
        <v>24</v>
      </c>
      <c r="N888" s="72">
        <v>2</v>
      </c>
      <c r="O888" s="72" t="s">
        <v>22</v>
      </c>
      <c r="P888" s="72">
        <v>65.599999999999994</v>
      </c>
    </row>
    <row r="889" spans="1:16" x14ac:dyDescent="0.2">
      <c r="A889" s="72" t="s">
        <v>916</v>
      </c>
      <c r="B889" s="72">
        <v>22</v>
      </c>
      <c r="C889" s="72" t="s">
        <v>27</v>
      </c>
      <c r="D889" s="72">
        <v>3.5</v>
      </c>
      <c r="E889" s="72">
        <v>2.1</v>
      </c>
      <c r="F889" s="72">
        <v>4.9000000000000004</v>
      </c>
      <c r="G889" s="72" t="s">
        <v>18</v>
      </c>
      <c r="H889" s="72">
        <v>97</v>
      </c>
      <c r="I889" s="72">
        <v>7.2</v>
      </c>
      <c r="J889" s="72" t="s">
        <v>24</v>
      </c>
      <c r="K889" s="72">
        <v>5</v>
      </c>
      <c r="L889" s="72" t="s">
        <v>38</v>
      </c>
      <c r="M889" s="72" t="s">
        <v>28</v>
      </c>
      <c r="N889" s="72">
        <v>9</v>
      </c>
      <c r="O889" s="72" t="s">
        <v>18</v>
      </c>
      <c r="P889" s="72">
        <v>75.900000000000006</v>
      </c>
    </row>
    <row r="890" spans="1:16" x14ac:dyDescent="0.2">
      <c r="A890" s="72" t="s">
        <v>917</v>
      </c>
      <c r="B890" s="72">
        <v>20</v>
      </c>
      <c r="C890" s="72" t="s">
        <v>47</v>
      </c>
      <c r="D890" s="72">
        <v>3</v>
      </c>
      <c r="E890" s="72">
        <v>3</v>
      </c>
      <c r="F890" s="72">
        <v>1.7</v>
      </c>
      <c r="G890" s="72" t="s">
        <v>22</v>
      </c>
      <c r="H890" s="72">
        <v>79</v>
      </c>
      <c r="I890" s="72">
        <v>7.4</v>
      </c>
      <c r="J890" s="72" t="s">
        <v>19</v>
      </c>
      <c r="K890" s="72">
        <v>4</v>
      </c>
      <c r="L890" s="72" t="s">
        <v>34</v>
      </c>
      <c r="M890" s="72" t="s">
        <v>24</v>
      </c>
      <c r="N890" s="72">
        <v>8</v>
      </c>
      <c r="O890" s="72" t="s">
        <v>22</v>
      </c>
      <c r="P890" s="72">
        <v>69.8</v>
      </c>
    </row>
    <row r="891" spans="1:16" x14ac:dyDescent="0.2">
      <c r="A891" s="72" t="s">
        <v>918</v>
      </c>
      <c r="B891" s="72">
        <v>17</v>
      </c>
      <c r="C891" s="72" t="s">
        <v>27</v>
      </c>
      <c r="D891" s="72">
        <v>3.7</v>
      </c>
      <c r="E891" s="72">
        <v>3.9</v>
      </c>
      <c r="F891" s="72">
        <v>2.2000000000000002</v>
      </c>
      <c r="G891" s="72" t="s">
        <v>22</v>
      </c>
      <c r="H891" s="72">
        <v>68.3</v>
      </c>
      <c r="I891" s="72">
        <v>5.8</v>
      </c>
      <c r="J891" s="72" t="s">
        <v>19</v>
      </c>
      <c r="K891" s="72">
        <v>0</v>
      </c>
      <c r="L891" s="72" t="s">
        <v>25</v>
      </c>
      <c r="M891" s="72" t="s">
        <v>24</v>
      </c>
      <c r="N891" s="72">
        <v>8</v>
      </c>
      <c r="O891" s="72" t="s">
        <v>18</v>
      </c>
      <c r="P891" s="72">
        <v>66.599999999999994</v>
      </c>
    </row>
    <row r="892" spans="1:16" x14ac:dyDescent="0.2">
      <c r="A892" s="72" t="s">
        <v>919</v>
      </c>
      <c r="B892" s="72">
        <v>23</v>
      </c>
      <c r="C892" s="72" t="s">
        <v>27</v>
      </c>
      <c r="D892" s="72">
        <v>4.7</v>
      </c>
      <c r="E892" s="72">
        <v>0.9</v>
      </c>
      <c r="F892" s="72">
        <v>1</v>
      </c>
      <c r="G892" s="72" t="s">
        <v>22</v>
      </c>
      <c r="H892" s="72">
        <v>83.9</v>
      </c>
      <c r="I892" s="72">
        <v>4.7</v>
      </c>
      <c r="J892" s="72" t="s">
        <v>19</v>
      </c>
      <c r="K892" s="72">
        <v>5</v>
      </c>
      <c r="L892" s="72" t="s">
        <v>25</v>
      </c>
      <c r="M892" s="72" t="s">
        <v>21</v>
      </c>
      <c r="N892" s="72">
        <v>3</v>
      </c>
      <c r="O892" s="72" t="s">
        <v>18</v>
      </c>
      <c r="P892" s="72">
        <v>84.5</v>
      </c>
    </row>
    <row r="893" spans="1:16" x14ac:dyDescent="0.2">
      <c r="A893" s="72" t="s">
        <v>920</v>
      </c>
      <c r="B893" s="72">
        <v>23</v>
      </c>
      <c r="C893" s="72" t="s">
        <v>27</v>
      </c>
      <c r="D893" s="72">
        <v>2.2000000000000002</v>
      </c>
      <c r="E893" s="72">
        <v>1.6</v>
      </c>
      <c r="F893" s="72">
        <v>2</v>
      </c>
      <c r="G893" s="72" t="s">
        <v>22</v>
      </c>
      <c r="H893" s="72">
        <v>85.3</v>
      </c>
      <c r="I893" s="72">
        <v>6.5</v>
      </c>
      <c r="J893" s="72" t="s">
        <v>24</v>
      </c>
      <c r="K893" s="72">
        <v>5</v>
      </c>
      <c r="L893" s="72" t="s">
        <v>25</v>
      </c>
      <c r="M893" s="72" t="s">
        <v>21</v>
      </c>
      <c r="N893" s="72">
        <v>4</v>
      </c>
      <c r="O893" s="72" t="s">
        <v>22</v>
      </c>
      <c r="P893" s="72">
        <v>65.599999999999994</v>
      </c>
    </row>
    <row r="894" spans="1:16" x14ac:dyDescent="0.2">
      <c r="A894" s="72" t="s">
        <v>921</v>
      </c>
      <c r="B894" s="72">
        <v>17</v>
      </c>
      <c r="C894" s="72" t="s">
        <v>27</v>
      </c>
      <c r="D894" s="72">
        <v>2.5</v>
      </c>
      <c r="E894" s="72">
        <v>2.2000000000000002</v>
      </c>
      <c r="F894" s="72">
        <v>2.2999999999999998</v>
      </c>
      <c r="G894" s="72" t="s">
        <v>18</v>
      </c>
      <c r="H894" s="72">
        <v>86.6</v>
      </c>
      <c r="I894" s="72">
        <v>6.3</v>
      </c>
      <c r="J894" s="72" t="s">
        <v>19</v>
      </c>
      <c r="K894" s="72">
        <v>0</v>
      </c>
      <c r="L894" s="72" t="s">
        <v>25</v>
      </c>
      <c r="M894" s="72" t="s">
        <v>24</v>
      </c>
      <c r="N894" s="72">
        <v>2</v>
      </c>
      <c r="O894" s="72" t="s">
        <v>18</v>
      </c>
      <c r="P894" s="72">
        <v>46.8</v>
      </c>
    </row>
    <row r="895" spans="1:16" x14ac:dyDescent="0.2">
      <c r="A895" s="72" t="s">
        <v>922</v>
      </c>
      <c r="B895" s="72">
        <v>21</v>
      </c>
      <c r="C895" s="72" t="s">
        <v>17</v>
      </c>
      <c r="D895" s="72">
        <v>3</v>
      </c>
      <c r="E895" s="72">
        <v>1.6</v>
      </c>
      <c r="F895" s="72">
        <v>2</v>
      </c>
      <c r="G895" s="72" t="s">
        <v>18</v>
      </c>
      <c r="H895" s="72">
        <v>98.6</v>
      </c>
      <c r="I895" s="72">
        <v>6</v>
      </c>
      <c r="J895" s="72" t="s">
        <v>24</v>
      </c>
      <c r="K895" s="72">
        <v>5</v>
      </c>
      <c r="L895" s="72" t="s">
        <v>34</v>
      </c>
      <c r="M895" s="72" t="s">
        <v>24</v>
      </c>
      <c r="N895" s="72">
        <v>2</v>
      </c>
      <c r="O895" s="72" t="s">
        <v>18</v>
      </c>
      <c r="P895" s="72">
        <v>67.7</v>
      </c>
    </row>
    <row r="896" spans="1:16" x14ac:dyDescent="0.2">
      <c r="A896" s="72" t="s">
        <v>923</v>
      </c>
      <c r="B896" s="72">
        <v>20</v>
      </c>
      <c r="C896" s="72" t="s">
        <v>27</v>
      </c>
      <c r="D896" s="72">
        <v>1.5</v>
      </c>
      <c r="E896" s="72">
        <v>4.5999999999999996</v>
      </c>
      <c r="F896" s="72">
        <v>0.7</v>
      </c>
      <c r="G896" s="72" t="s">
        <v>22</v>
      </c>
      <c r="H896" s="72">
        <v>82.6</v>
      </c>
      <c r="I896" s="72">
        <v>7</v>
      </c>
      <c r="J896" s="72" t="s">
        <v>24</v>
      </c>
      <c r="K896" s="72">
        <v>1</v>
      </c>
      <c r="L896" s="72" t="s">
        <v>34</v>
      </c>
      <c r="M896" s="72" t="s">
        <v>24</v>
      </c>
      <c r="N896" s="72">
        <v>4</v>
      </c>
      <c r="O896" s="72" t="s">
        <v>22</v>
      </c>
      <c r="P896" s="72">
        <v>45.4</v>
      </c>
    </row>
    <row r="897" spans="1:16" x14ac:dyDescent="0.2">
      <c r="A897" s="72" t="s">
        <v>924</v>
      </c>
      <c r="B897" s="72">
        <v>20</v>
      </c>
      <c r="C897" s="72" t="s">
        <v>17</v>
      </c>
      <c r="D897" s="72">
        <v>2.2999999999999998</v>
      </c>
      <c r="E897" s="72">
        <v>1.5</v>
      </c>
      <c r="F897" s="72">
        <v>2</v>
      </c>
      <c r="G897" s="72" t="s">
        <v>18</v>
      </c>
      <c r="H897" s="72">
        <v>83.8</v>
      </c>
      <c r="I897" s="72">
        <v>5.6</v>
      </c>
      <c r="J897" s="72" t="s">
        <v>19</v>
      </c>
      <c r="K897" s="72">
        <v>3</v>
      </c>
      <c r="L897" s="72" t="s">
        <v>34</v>
      </c>
      <c r="M897" s="72" t="s">
        <v>21</v>
      </c>
      <c r="N897" s="72">
        <v>6</v>
      </c>
      <c r="O897" s="72" t="s">
        <v>18</v>
      </c>
      <c r="P897" s="72">
        <v>57</v>
      </c>
    </row>
    <row r="898" spans="1:16" x14ac:dyDescent="0.2">
      <c r="A898" s="72" t="s">
        <v>925</v>
      </c>
      <c r="B898" s="72">
        <v>22</v>
      </c>
      <c r="C898" s="72" t="s">
        <v>27</v>
      </c>
      <c r="D898" s="72">
        <v>2.8</v>
      </c>
      <c r="E898" s="72">
        <v>1.8</v>
      </c>
      <c r="F898" s="72">
        <v>3.4</v>
      </c>
      <c r="G898" s="72" t="s">
        <v>22</v>
      </c>
      <c r="H898" s="72">
        <v>74</v>
      </c>
      <c r="I898" s="72">
        <v>5.0999999999999996</v>
      </c>
      <c r="J898" s="72" t="s">
        <v>24</v>
      </c>
      <c r="K898" s="72">
        <v>6</v>
      </c>
      <c r="L898" s="72" t="s">
        <v>25</v>
      </c>
      <c r="M898" s="72" t="s">
        <v>21</v>
      </c>
      <c r="N898" s="72">
        <v>5</v>
      </c>
      <c r="O898" s="72" t="s">
        <v>18</v>
      </c>
      <c r="P898" s="72">
        <v>58.4</v>
      </c>
    </row>
    <row r="899" spans="1:16" x14ac:dyDescent="0.2">
      <c r="A899" s="72" t="s">
        <v>926</v>
      </c>
      <c r="B899" s="72">
        <v>20</v>
      </c>
      <c r="C899" s="72" t="s">
        <v>27</v>
      </c>
      <c r="D899" s="72">
        <v>4.8</v>
      </c>
      <c r="E899" s="72">
        <v>2.7</v>
      </c>
      <c r="F899" s="72">
        <v>2.2999999999999998</v>
      </c>
      <c r="G899" s="72" t="s">
        <v>18</v>
      </c>
      <c r="H899" s="72">
        <v>93.2</v>
      </c>
      <c r="I899" s="72">
        <v>6.6</v>
      </c>
      <c r="J899" s="72" t="s">
        <v>24</v>
      </c>
      <c r="K899" s="72">
        <v>1</v>
      </c>
      <c r="L899" s="72" t="s">
        <v>25</v>
      </c>
      <c r="M899" s="72" t="s">
        <v>24</v>
      </c>
      <c r="N899" s="72">
        <v>1</v>
      </c>
      <c r="O899" s="72" t="s">
        <v>22</v>
      </c>
      <c r="P899" s="72">
        <v>70.8</v>
      </c>
    </row>
    <row r="900" spans="1:16" x14ac:dyDescent="0.2">
      <c r="A900" s="72" t="s">
        <v>927</v>
      </c>
      <c r="B900" s="72">
        <v>23</v>
      </c>
      <c r="C900" s="72" t="s">
        <v>17</v>
      </c>
      <c r="D900" s="72">
        <v>3.9</v>
      </c>
      <c r="E900" s="72">
        <v>1.1000000000000001</v>
      </c>
      <c r="F900" s="72">
        <v>2.9</v>
      </c>
      <c r="G900" s="72" t="s">
        <v>18</v>
      </c>
      <c r="H900" s="72">
        <v>86.8</v>
      </c>
      <c r="I900" s="72">
        <v>7</v>
      </c>
      <c r="J900" s="72" t="s">
        <v>19</v>
      </c>
      <c r="K900" s="72">
        <v>1</v>
      </c>
      <c r="L900" s="72" t="s">
        <v>20</v>
      </c>
      <c r="M900" s="72" t="s">
        <v>21</v>
      </c>
      <c r="N900" s="72">
        <v>10</v>
      </c>
      <c r="O900" s="72" t="s">
        <v>18</v>
      </c>
      <c r="P900" s="72">
        <v>75.7</v>
      </c>
    </row>
    <row r="901" spans="1:16" x14ac:dyDescent="0.2">
      <c r="A901" s="72" t="s">
        <v>928</v>
      </c>
      <c r="B901" s="72">
        <v>19</v>
      </c>
      <c r="C901" s="72" t="s">
        <v>17</v>
      </c>
      <c r="D901" s="72">
        <v>3.8</v>
      </c>
      <c r="E901" s="72">
        <v>2</v>
      </c>
      <c r="F901" s="72">
        <v>1.5</v>
      </c>
      <c r="G901" s="72" t="s">
        <v>18</v>
      </c>
      <c r="H901" s="72">
        <v>80.8</v>
      </c>
      <c r="I901" s="72">
        <v>5.0999999999999996</v>
      </c>
      <c r="J901" s="72" t="s">
        <v>28</v>
      </c>
      <c r="K901" s="72">
        <v>0</v>
      </c>
      <c r="L901" s="72" t="s">
        <v>38</v>
      </c>
      <c r="M901" s="72" t="s">
        <v>21</v>
      </c>
      <c r="N901" s="72">
        <v>1</v>
      </c>
      <c r="O901" s="72" t="s">
        <v>18</v>
      </c>
      <c r="P901" s="72">
        <v>55.7</v>
      </c>
    </row>
    <row r="902" spans="1:16" x14ac:dyDescent="0.2">
      <c r="A902" s="72" t="s">
        <v>929</v>
      </c>
      <c r="B902" s="72">
        <v>21</v>
      </c>
      <c r="C902" s="72" t="s">
        <v>27</v>
      </c>
      <c r="D902" s="72">
        <v>4.8</v>
      </c>
      <c r="E902" s="72">
        <v>2.9</v>
      </c>
      <c r="F902" s="72">
        <v>2.6</v>
      </c>
      <c r="G902" s="72" t="s">
        <v>18</v>
      </c>
      <c r="H902" s="72">
        <v>66</v>
      </c>
      <c r="I902" s="72">
        <v>7.6</v>
      </c>
      <c r="J902" s="72" t="s">
        <v>28</v>
      </c>
      <c r="K902" s="72">
        <v>0</v>
      </c>
      <c r="L902" s="72" t="s">
        <v>20</v>
      </c>
      <c r="M902" s="72" t="s">
        <v>21</v>
      </c>
      <c r="N902" s="72">
        <v>6</v>
      </c>
      <c r="O902" s="72" t="s">
        <v>22</v>
      </c>
      <c r="P902" s="72">
        <v>82.1</v>
      </c>
    </row>
    <row r="903" spans="1:16" x14ac:dyDescent="0.2">
      <c r="A903" s="72" t="s">
        <v>930</v>
      </c>
      <c r="B903" s="72">
        <v>20</v>
      </c>
      <c r="C903" s="72" t="s">
        <v>27</v>
      </c>
      <c r="D903" s="72">
        <v>3.3</v>
      </c>
      <c r="E903" s="72">
        <v>2.1</v>
      </c>
      <c r="F903" s="72">
        <v>2.1</v>
      </c>
      <c r="G903" s="72" t="s">
        <v>18</v>
      </c>
      <c r="H903" s="72">
        <v>99.4</v>
      </c>
      <c r="I903" s="72">
        <v>4.4000000000000004</v>
      </c>
      <c r="J903" s="72" t="s">
        <v>19</v>
      </c>
      <c r="K903" s="72">
        <v>6</v>
      </c>
      <c r="L903" s="72" t="s">
        <v>25</v>
      </c>
      <c r="M903" s="72" t="s">
        <v>24</v>
      </c>
      <c r="N903" s="72">
        <v>3</v>
      </c>
      <c r="O903" s="72" t="s">
        <v>22</v>
      </c>
      <c r="P903" s="72">
        <v>71.400000000000006</v>
      </c>
    </row>
    <row r="904" spans="1:16" x14ac:dyDescent="0.2">
      <c r="A904" s="72" t="s">
        <v>931</v>
      </c>
      <c r="B904" s="72">
        <v>22</v>
      </c>
      <c r="C904" s="72" t="s">
        <v>27</v>
      </c>
      <c r="D904" s="72">
        <v>4.0999999999999996</v>
      </c>
      <c r="E904" s="72">
        <v>2.4</v>
      </c>
      <c r="F904" s="72">
        <v>0.8</v>
      </c>
      <c r="G904" s="72" t="s">
        <v>18</v>
      </c>
      <c r="H904" s="72">
        <v>72.7</v>
      </c>
      <c r="I904" s="72">
        <v>5.8</v>
      </c>
      <c r="J904" s="72" t="s">
        <v>19</v>
      </c>
      <c r="K904" s="72">
        <v>3</v>
      </c>
      <c r="L904" s="72" t="s">
        <v>20</v>
      </c>
      <c r="M904" s="72" t="s">
        <v>24</v>
      </c>
      <c r="N904" s="72">
        <v>3</v>
      </c>
      <c r="O904" s="72" t="s">
        <v>18</v>
      </c>
      <c r="P904" s="72">
        <v>66.7</v>
      </c>
    </row>
    <row r="905" spans="1:16" x14ac:dyDescent="0.2">
      <c r="A905" s="72" t="s">
        <v>932</v>
      </c>
      <c r="B905" s="72">
        <v>23</v>
      </c>
      <c r="C905" s="72" t="s">
        <v>17</v>
      </c>
      <c r="D905" s="72">
        <v>3.3</v>
      </c>
      <c r="E905" s="72">
        <v>1.9</v>
      </c>
      <c r="F905" s="72">
        <v>2.2000000000000002</v>
      </c>
      <c r="G905" s="72" t="s">
        <v>18</v>
      </c>
      <c r="H905" s="72">
        <v>79.099999999999994</v>
      </c>
      <c r="I905" s="72">
        <v>6.2</v>
      </c>
      <c r="J905" s="72" t="s">
        <v>19</v>
      </c>
      <c r="K905" s="72">
        <v>4</v>
      </c>
      <c r="L905" s="72" t="s">
        <v>25</v>
      </c>
      <c r="M905" s="72" t="s">
        <v>21</v>
      </c>
      <c r="N905" s="72">
        <v>7</v>
      </c>
      <c r="O905" s="72" t="s">
        <v>18</v>
      </c>
      <c r="P905" s="72">
        <v>70.900000000000006</v>
      </c>
    </row>
    <row r="906" spans="1:16" x14ac:dyDescent="0.2">
      <c r="A906" s="72" t="s">
        <v>933</v>
      </c>
      <c r="B906" s="72">
        <v>19</v>
      </c>
      <c r="C906" s="72" t="s">
        <v>17</v>
      </c>
      <c r="D906" s="72">
        <v>3.9</v>
      </c>
      <c r="E906" s="72">
        <v>0.7</v>
      </c>
      <c r="F906" s="72">
        <v>0.7</v>
      </c>
      <c r="G906" s="72" t="s">
        <v>22</v>
      </c>
      <c r="H906" s="72">
        <v>88.6</v>
      </c>
      <c r="I906" s="72">
        <v>5.7</v>
      </c>
      <c r="J906" s="72" t="s">
        <v>28</v>
      </c>
      <c r="K906" s="72">
        <v>1</v>
      </c>
      <c r="L906" s="72" t="s">
        <v>25</v>
      </c>
      <c r="M906" s="72" t="s">
        <v>28</v>
      </c>
      <c r="N906" s="72">
        <v>1</v>
      </c>
      <c r="O906" s="72" t="s">
        <v>22</v>
      </c>
      <c r="P906" s="72">
        <v>73</v>
      </c>
    </row>
    <row r="907" spans="1:16" x14ac:dyDescent="0.2">
      <c r="A907" s="72" t="s">
        <v>934</v>
      </c>
      <c r="B907" s="72">
        <v>18</v>
      </c>
      <c r="C907" s="72" t="s">
        <v>27</v>
      </c>
      <c r="D907" s="72">
        <v>2.6</v>
      </c>
      <c r="E907" s="72">
        <v>2.9</v>
      </c>
      <c r="F907" s="72">
        <v>1.1000000000000001</v>
      </c>
      <c r="G907" s="72" t="s">
        <v>22</v>
      </c>
      <c r="H907" s="72">
        <v>73</v>
      </c>
      <c r="I907" s="72">
        <v>5.8</v>
      </c>
      <c r="J907" s="72" t="s">
        <v>24</v>
      </c>
      <c r="K907" s="72">
        <v>5</v>
      </c>
      <c r="L907" s="72" t="s">
        <v>34</v>
      </c>
      <c r="M907" s="72" t="s">
        <v>28</v>
      </c>
      <c r="N907" s="72">
        <v>1</v>
      </c>
      <c r="O907" s="72" t="s">
        <v>22</v>
      </c>
      <c r="P907" s="72">
        <v>53.9</v>
      </c>
    </row>
    <row r="908" spans="1:16" x14ac:dyDescent="0.2">
      <c r="A908" s="72" t="s">
        <v>935</v>
      </c>
      <c r="B908" s="72">
        <v>18</v>
      </c>
      <c r="C908" s="72" t="s">
        <v>17</v>
      </c>
      <c r="D908" s="72">
        <v>0</v>
      </c>
      <c r="E908" s="72">
        <v>4.5999999999999996</v>
      </c>
      <c r="F908" s="72">
        <v>2</v>
      </c>
      <c r="G908" s="72" t="s">
        <v>22</v>
      </c>
      <c r="H908" s="72">
        <v>70.099999999999994</v>
      </c>
      <c r="I908" s="72">
        <v>8.6999999999999993</v>
      </c>
      <c r="J908" s="72" t="s">
        <v>19</v>
      </c>
      <c r="K908" s="72">
        <v>3</v>
      </c>
      <c r="L908" s="72" t="s">
        <v>34</v>
      </c>
      <c r="M908" s="72" t="s">
        <v>21</v>
      </c>
      <c r="N908" s="72">
        <v>10</v>
      </c>
      <c r="O908" s="72" t="s">
        <v>18</v>
      </c>
      <c r="P908" s="72">
        <v>43.4</v>
      </c>
    </row>
    <row r="909" spans="1:16" x14ac:dyDescent="0.2">
      <c r="A909" s="72" t="s">
        <v>936</v>
      </c>
      <c r="B909" s="72">
        <v>19</v>
      </c>
      <c r="C909" s="72" t="s">
        <v>17</v>
      </c>
      <c r="D909" s="72">
        <v>3.3</v>
      </c>
      <c r="E909" s="72">
        <v>2.5</v>
      </c>
      <c r="F909" s="72">
        <v>2.1</v>
      </c>
      <c r="G909" s="72" t="s">
        <v>18</v>
      </c>
      <c r="H909" s="72">
        <v>63.8</v>
      </c>
      <c r="I909" s="72">
        <v>5.5</v>
      </c>
      <c r="J909" s="72" t="s">
        <v>19</v>
      </c>
      <c r="K909" s="72">
        <v>1</v>
      </c>
      <c r="L909" s="72" t="s">
        <v>25</v>
      </c>
      <c r="M909" s="72" t="s">
        <v>21</v>
      </c>
      <c r="N909" s="72">
        <v>3</v>
      </c>
      <c r="O909" s="72" t="s">
        <v>18</v>
      </c>
      <c r="P909" s="72">
        <v>55.4</v>
      </c>
    </row>
    <row r="910" spans="1:16" x14ac:dyDescent="0.2">
      <c r="A910" s="72" t="s">
        <v>937</v>
      </c>
      <c r="B910" s="72">
        <v>23</v>
      </c>
      <c r="C910" s="72" t="s">
        <v>17</v>
      </c>
      <c r="D910" s="72">
        <v>5.6</v>
      </c>
      <c r="E910" s="72">
        <v>2.8</v>
      </c>
      <c r="F910" s="72">
        <v>0.5</v>
      </c>
      <c r="G910" s="72" t="s">
        <v>22</v>
      </c>
      <c r="H910" s="72">
        <v>92.2</v>
      </c>
      <c r="I910" s="72">
        <v>9.4</v>
      </c>
      <c r="J910" s="72" t="s">
        <v>19</v>
      </c>
      <c r="K910" s="72">
        <v>4</v>
      </c>
      <c r="L910" s="72" t="s">
        <v>34</v>
      </c>
      <c r="M910" s="72" t="s">
        <v>24</v>
      </c>
      <c r="N910" s="72">
        <v>8</v>
      </c>
      <c r="O910" s="72" t="s">
        <v>18</v>
      </c>
      <c r="P910" s="72">
        <v>100</v>
      </c>
    </row>
    <row r="911" spans="1:16" x14ac:dyDescent="0.2">
      <c r="A911" s="72" t="s">
        <v>938</v>
      </c>
      <c r="B911" s="72">
        <v>22</v>
      </c>
      <c r="C911" s="72" t="s">
        <v>17</v>
      </c>
      <c r="D911" s="72">
        <v>4.9000000000000004</v>
      </c>
      <c r="E911" s="72">
        <v>3.3</v>
      </c>
      <c r="F911" s="72">
        <v>3</v>
      </c>
      <c r="G911" s="72" t="s">
        <v>18</v>
      </c>
      <c r="H911" s="72">
        <v>79.5</v>
      </c>
      <c r="I911" s="72">
        <v>7</v>
      </c>
      <c r="J911" s="72" t="s">
        <v>19</v>
      </c>
      <c r="K911" s="72">
        <v>5</v>
      </c>
      <c r="L911" s="72" t="s">
        <v>34</v>
      </c>
      <c r="M911" s="72" t="s">
        <v>21</v>
      </c>
      <c r="N911" s="72">
        <v>1</v>
      </c>
      <c r="O911" s="72" t="s">
        <v>18</v>
      </c>
      <c r="P911" s="72">
        <v>71.8</v>
      </c>
    </row>
    <row r="912" spans="1:16" x14ac:dyDescent="0.2">
      <c r="A912" s="72" t="s">
        <v>939</v>
      </c>
      <c r="B912" s="72">
        <v>19</v>
      </c>
      <c r="C912" s="72" t="s">
        <v>27</v>
      </c>
      <c r="D912" s="72">
        <v>4.9000000000000004</v>
      </c>
      <c r="E912" s="72">
        <v>1</v>
      </c>
      <c r="F912" s="72">
        <v>2.4</v>
      </c>
      <c r="G912" s="72" t="s">
        <v>18</v>
      </c>
      <c r="H912" s="72">
        <v>100</v>
      </c>
      <c r="I912" s="72">
        <v>6.6</v>
      </c>
      <c r="J912" s="72" t="s">
        <v>19</v>
      </c>
      <c r="K912" s="72">
        <v>1</v>
      </c>
      <c r="L912" s="72" t="s">
        <v>38</v>
      </c>
      <c r="M912" s="72" t="s">
        <v>21</v>
      </c>
      <c r="N912" s="72">
        <v>10</v>
      </c>
      <c r="O912" s="72" t="s">
        <v>18</v>
      </c>
      <c r="P912" s="72">
        <v>89.2</v>
      </c>
    </row>
    <row r="913" spans="1:16" x14ac:dyDescent="0.2">
      <c r="A913" s="72" t="s">
        <v>940</v>
      </c>
      <c r="B913" s="72">
        <v>21</v>
      </c>
      <c r="C913" s="72" t="s">
        <v>27</v>
      </c>
      <c r="D913" s="72">
        <v>5.4</v>
      </c>
      <c r="E913" s="72">
        <v>4.5</v>
      </c>
      <c r="F913" s="72">
        <v>1</v>
      </c>
      <c r="G913" s="72" t="s">
        <v>18</v>
      </c>
      <c r="H913" s="72">
        <v>75.099999999999994</v>
      </c>
      <c r="I913" s="72">
        <v>7.1</v>
      </c>
      <c r="J913" s="72" t="s">
        <v>19</v>
      </c>
      <c r="K913" s="72">
        <v>2</v>
      </c>
      <c r="L913" s="72" t="s">
        <v>38</v>
      </c>
      <c r="M913" s="72" t="s">
        <v>24</v>
      </c>
      <c r="N913" s="72">
        <v>4</v>
      </c>
      <c r="O913" s="72" t="s">
        <v>18</v>
      </c>
      <c r="P913" s="72">
        <v>83.9</v>
      </c>
    </row>
    <row r="914" spans="1:16" x14ac:dyDescent="0.2">
      <c r="A914" s="72" t="s">
        <v>941</v>
      </c>
      <c r="B914" s="72">
        <v>21</v>
      </c>
      <c r="C914" s="72" t="s">
        <v>27</v>
      </c>
      <c r="D914" s="72">
        <v>3.6</v>
      </c>
      <c r="E914" s="72">
        <v>2.7</v>
      </c>
      <c r="F914" s="72">
        <v>0.1</v>
      </c>
      <c r="G914" s="72" t="s">
        <v>18</v>
      </c>
      <c r="H914" s="72">
        <v>75.8</v>
      </c>
      <c r="I914" s="72">
        <v>9.5</v>
      </c>
      <c r="J914" s="72" t="s">
        <v>28</v>
      </c>
      <c r="K914" s="72">
        <v>6</v>
      </c>
      <c r="L914" s="72" t="s">
        <v>25</v>
      </c>
      <c r="M914" s="72" t="s">
        <v>21</v>
      </c>
      <c r="N914" s="72">
        <v>9</v>
      </c>
      <c r="O914" s="72" t="s">
        <v>18</v>
      </c>
      <c r="P914" s="72">
        <v>89.1</v>
      </c>
    </row>
    <row r="915" spans="1:16" x14ac:dyDescent="0.2">
      <c r="A915" s="72" t="s">
        <v>942</v>
      </c>
      <c r="B915" s="72">
        <v>18</v>
      </c>
      <c r="C915" s="72" t="s">
        <v>27</v>
      </c>
      <c r="D915" s="72">
        <v>3.8</v>
      </c>
      <c r="E915" s="72">
        <v>4.5</v>
      </c>
      <c r="F915" s="72">
        <v>1.6</v>
      </c>
      <c r="G915" s="72" t="s">
        <v>22</v>
      </c>
      <c r="H915" s="72">
        <v>79.3</v>
      </c>
      <c r="I915" s="72">
        <v>5.3</v>
      </c>
      <c r="J915" s="72" t="s">
        <v>24</v>
      </c>
      <c r="K915" s="72">
        <v>3</v>
      </c>
      <c r="L915" s="72" t="s">
        <v>25</v>
      </c>
      <c r="M915" s="72" t="s">
        <v>24</v>
      </c>
      <c r="N915" s="72">
        <v>4</v>
      </c>
      <c r="O915" s="72" t="s">
        <v>18</v>
      </c>
      <c r="P915" s="72">
        <v>53.5</v>
      </c>
    </row>
    <row r="916" spans="1:16" x14ac:dyDescent="0.2">
      <c r="A916" s="72" t="s">
        <v>943</v>
      </c>
      <c r="B916" s="72">
        <v>20</v>
      </c>
      <c r="C916" s="72" t="s">
        <v>17</v>
      </c>
      <c r="D916" s="72">
        <v>2.6</v>
      </c>
      <c r="E916" s="72">
        <v>1.6</v>
      </c>
      <c r="F916" s="72">
        <v>1.3</v>
      </c>
      <c r="G916" s="72" t="s">
        <v>22</v>
      </c>
      <c r="H916" s="72">
        <v>87.4</v>
      </c>
      <c r="I916" s="72">
        <v>5.2</v>
      </c>
      <c r="J916" s="72" t="s">
        <v>24</v>
      </c>
      <c r="K916" s="72">
        <v>6</v>
      </c>
      <c r="L916" s="72" t="s">
        <v>34</v>
      </c>
      <c r="M916" s="72" t="s">
        <v>28</v>
      </c>
      <c r="N916" s="72">
        <v>10</v>
      </c>
      <c r="O916" s="72" t="s">
        <v>18</v>
      </c>
      <c r="P916" s="72">
        <v>72.900000000000006</v>
      </c>
    </row>
    <row r="917" spans="1:16" x14ac:dyDescent="0.2">
      <c r="A917" s="72" t="s">
        <v>944</v>
      </c>
      <c r="B917" s="72">
        <v>22</v>
      </c>
      <c r="C917" s="72" t="s">
        <v>17</v>
      </c>
      <c r="D917" s="72">
        <v>3</v>
      </c>
      <c r="E917" s="72">
        <v>4.7</v>
      </c>
      <c r="F917" s="72">
        <v>1.9</v>
      </c>
      <c r="G917" s="72" t="s">
        <v>18</v>
      </c>
      <c r="H917" s="72">
        <v>80.3</v>
      </c>
      <c r="I917" s="72">
        <v>5.6</v>
      </c>
      <c r="J917" s="72" t="s">
        <v>19</v>
      </c>
      <c r="K917" s="72">
        <v>0</v>
      </c>
      <c r="L917" s="72" t="s">
        <v>25</v>
      </c>
      <c r="M917" s="72" t="s">
        <v>21</v>
      </c>
      <c r="N917" s="72">
        <v>8</v>
      </c>
      <c r="O917" s="72" t="s">
        <v>18</v>
      </c>
      <c r="P917" s="72">
        <v>61</v>
      </c>
    </row>
    <row r="918" spans="1:16" x14ac:dyDescent="0.2">
      <c r="A918" s="72" t="s">
        <v>945</v>
      </c>
      <c r="B918" s="72">
        <v>18</v>
      </c>
      <c r="C918" s="72" t="s">
        <v>27</v>
      </c>
      <c r="D918" s="72">
        <v>4.4000000000000004</v>
      </c>
      <c r="E918" s="72">
        <v>3.4</v>
      </c>
      <c r="F918" s="72">
        <v>1.4</v>
      </c>
      <c r="G918" s="72" t="s">
        <v>18</v>
      </c>
      <c r="H918" s="72">
        <v>91.1</v>
      </c>
      <c r="I918" s="72">
        <v>6.5</v>
      </c>
      <c r="J918" s="72" t="s">
        <v>24</v>
      </c>
      <c r="K918" s="72">
        <v>1</v>
      </c>
      <c r="L918" s="72" t="s">
        <v>25</v>
      </c>
      <c r="M918" s="72" t="s">
        <v>24</v>
      </c>
      <c r="N918" s="72">
        <v>7</v>
      </c>
      <c r="O918" s="72" t="s">
        <v>18</v>
      </c>
      <c r="P918" s="72">
        <v>69.099999999999994</v>
      </c>
    </row>
    <row r="919" spans="1:16" x14ac:dyDescent="0.2">
      <c r="A919" s="72" t="s">
        <v>946</v>
      </c>
      <c r="B919" s="72">
        <v>20</v>
      </c>
      <c r="C919" s="72" t="s">
        <v>27</v>
      </c>
      <c r="D919" s="72">
        <v>5.3</v>
      </c>
      <c r="E919" s="72">
        <v>3.2</v>
      </c>
      <c r="F919" s="72">
        <v>0</v>
      </c>
      <c r="G919" s="72" t="s">
        <v>18</v>
      </c>
      <c r="H919" s="72">
        <v>75.2</v>
      </c>
      <c r="I919" s="72">
        <v>4.4000000000000004</v>
      </c>
      <c r="J919" s="72" t="s">
        <v>24</v>
      </c>
      <c r="K919" s="72">
        <v>5</v>
      </c>
      <c r="L919" s="72" t="s">
        <v>25</v>
      </c>
      <c r="M919" s="72" t="s">
        <v>24</v>
      </c>
      <c r="N919" s="72">
        <v>3</v>
      </c>
      <c r="O919" s="72" t="s">
        <v>18</v>
      </c>
      <c r="P919" s="72">
        <v>77.2</v>
      </c>
    </row>
    <row r="920" spans="1:16" x14ac:dyDescent="0.2">
      <c r="A920" s="72" t="s">
        <v>947</v>
      </c>
      <c r="B920" s="72">
        <v>20</v>
      </c>
      <c r="C920" s="72" t="s">
        <v>27</v>
      </c>
      <c r="D920" s="72">
        <v>3.3</v>
      </c>
      <c r="E920" s="72">
        <v>2.8</v>
      </c>
      <c r="F920" s="72">
        <v>1.4</v>
      </c>
      <c r="G920" s="72" t="s">
        <v>22</v>
      </c>
      <c r="H920" s="72">
        <v>71.2</v>
      </c>
      <c r="I920" s="72">
        <v>6.5</v>
      </c>
      <c r="J920" s="72" t="s">
        <v>28</v>
      </c>
      <c r="K920" s="72">
        <v>5</v>
      </c>
      <c r="L920" s="72" t="s">
        <v>34</v>
      </c>
      <c r="M920" s="72" t="s">
        <v>21</v>
      </c>
      <c r="N920" s="72">
        <v>7</v>
      </c>
      <c r="O920" s="72" t="s">
        <v>18</v>
      </c>
      <c r="P920" s="72">
        <v>71.900000000000006</v>
      </c>
    </row>
    <row r="921" spans="1:16" x14ac:dyDescent="0.2">
      <c r="A921" s="72" t="s">
        <v>948</v>
      </c>
      <c r="B921" s="72">
        <v>24</v>
      </c>
      <c r="C921" s="72" t="s">
        <v>17</v>
      </c>
      <c r="D921" s="72">
        <v>2.8</v>
      </c>
      <c r="E921" s="72">
        <v>2.2000000000000002</v>
      </c>
      <c r="F921" s="72">
        <v>1.5</v>
      </c>
      <c r="G921" s="72" t="s">
        <v>18</v>
      </c>
      <c r="H921" s="72">
        <v>67</v>
      </c>
      <c r="I921" s="72">
        <v>8.5</v>
      </c>
      <c r="J921" s="72" t="s">
        <v>24</v>
      </c>
      <c r="K921" s="72">
        <v>3</v>
      </c>
      <c r="L921" s="72" t="s">
        <v>25</v>
      </c>
      <c r="M921" s="72" t="s">
        <v>24</v>
      </c>
      <c r="N921" s="72">
        <v>7</v>
      </c>
      <c r="O921" s="72" t="s">
        <v>22</v>
      </c>
      <c r="P921" s="72">
        <v>74.7</v>
      </c>
    </row>
    <row r="922" spans="1:16" x14ac:dyDescent="0.2">
      <c r="A922" s="72" t="s">
        <v>949</v>
      </c>
      <c r="B922" s="72">
        <v>21</v>
      </c>
      <c r="C922" s="72" t="s">
        <v>27</v>
      </c>
      <c r="D922" s="72">
        <v>3.5</v>
      </c>
      <c r="E922" s="72">
        <v>3.9</v>
      </c>
      <c r="F922" s="72">
        <v>2.5</v>
      </c>
      <c r="G922" s="72" t="s">
        <v>22</v>
      </c>
      <c r="H922" s="72">
        <v>62.8</v>
      </c>
      <c r="I922" s="72">
        <v>6.7</v>
      </c>
      <c r="J922" s="72" t="s">
        <v>24</v>
      </c>
      <c r="K922" s="72">
        <v>3</v>
      </c>
      <c r="L922" s="72" t="s">
        <v>38</v>
      </c>
      <c r="M922" s="72" t="s">
        <v>24</v>
      </c>
      <c r="N922" s="72">
        <v>10</v>
      </c>
      <c r="O922" s="72" t="s">
        <v>18</v>
      </c>
      <c r="P922" s="72">
        <v>74.5</v>
      </c>
    </row>
    <row r="923" spans="1:16" x14ac:dyDescent="0.2">
      <c r="A923" s="72" t="s">
        <v>950</v>
      </c>
      <c r="B923" s="72">
        <v>23</v>
      </c>
      <c r="C923" s="72" t="s">
        <v>17</v>
      </c>
      <c r="D923" s="72">
        <v>4.4000000000000004</v>
      </c>
      <c r="E923" s="72">
        <v>2.7</v>
      </c>
      <c r="F923" s="72">
        <v>1</v>
      </c>
      <c r="G923" s="72" t="s">
        <v>18</v>
      </c>
      <c r="H923" s="72">
        <v>79.8</v>
      </c>
      <c r="I923" s="72">
        <v>6.1</v>
      </c>
      <c r="J923" s="72" t="s">
        <v>19</v>
      </c>
      <c r="K923" s="72">
        <v>6</v>
      </c>
      <c r="L923" s="72" t="s">
        <v>38</v>
      </c>
      <c r="M923" s="72" t="s">
        <v>21</v>
      </c>
      <c r="N923" s="72">
        <v>3</v>
      </c>
      <c r="O923" s="72" t="s">
        <v>18</v>
      </c>
      <c r="P923" s="72">
        <v>85.4</v>
      </c>
    </row>
    <row r="924" spans="1:16" x14ac:dyDescent="0.2">
      <c r="A924" s="72" t="s">
        <v>951</v>
      </c>
      <c r="B924" s="72">
        <v>17</v>
      </c>
      <c r="C924" s="72" t="s">
        <v>27</v>
      </c>
      <c r="D924" s="72">
        <v>1.3</v>
      </c>
      <c r="E924" s="72">
        <v>0.1</v>
      </c>
      <c r="F924" s="72">
        <v>3.6</v>
      </c>
      <c r="G924" s="72" t="s">
        <v>18</v>
      </c>
      <c r="H924" s="72">
        <v>82</v>
      </c>
      <c r="I924" s="72">
        <v>5.8</v>
      </c>
      <c r="J924" s="72" t="s">
        <v>28</v>
      </c>
      <c r="K924" s="72">
        <v>5</v>
      </c>
      <c r="L924" s="72" t="s">
        <v>20</v>
      </c>
      <c r="M924" s="72" t="s">
        <v>21</v>
      </c>
      <c r="N924" s="72">
        <v>2</v>
      </c>
      <c r="O924" s="72" t="s">
        <v>22</v>
      </c>
      <c r="P924" s="72">
        <v>44.3</v>
      </c>
    </row>
    <row r="925" spans="1:16" x14ac:dyDescent="0.2">
      <c r="A925" s="72" t="s">
        <v>952</v>
      </c>
      <c r="B925" s="72">
        <v>23</v>
      </c>
      <c r="C925" s="72" t="s">
        <v>27</v>
      </c>
      <c r="D925" s="72">
        <v>0.1</v>
      </c>
      <c r="E925" s="72">
        <v>1.2</v>
      </c>
      <c r="F925" s="72">
        <v>0</v>
      </c>
      <c r="G925" s="72" t="s">
        <v>18</v>
      </c>
      <c r="H925" s="72">
        <v>78.7</v>
      </c>
      <c r="I925" s="72">
        <v>7.6</v>
      </c>
      <c r="J925" s="72" t="s">
        <v>28</v>
      </c>
      <c r="K925" s="72">
        <v>5</v>
      </c>
      <c r="L925" s="72" t="s">
        <v>25</v>
      </c>
      <c r="M925" s="72" t="s">
        <v>24</v>
      </c>
      <c r="N925" s="72">
        <v>9</v>
      </c>
      <c r="O925" s="72" t="s">
        <v>18</v>
      </c>
      <c r="P925" s="72">
        <v>53.4</v>
      </c>
    </row>
    <row r="926" spans="1:16" x14ac:dyDescent="0.2">
      <c r="A926" s="72" t="s">
        <v>953</v>
      </c>
      <c r="B926" s="72">
        <v>17</v>
      </c>
      <c r="C926" s="72" t="s">
        <v>47</v>
      </c>
      <c r="D926" s="72">
        <v>2.7</v>
      </c>
      <c r="E926" s="72">
        <v>2.2999999999999998</v>
      </c>
      <c r="F926" s="72">
        <v>3.2</v>
      </c>
      <c r="G926" s="72" t="s">
        <v>22</v>
      </c>
      <c r="H926" s="72">
        <v>97.4</v>
      </c>
      <c r="I926" s="72">
        <v>5.5</v>
      </c>
      <c r="J926" s="72" t="s">
        <v>28</v>
      </c>
      <c r="K926" s="72">
        <v>5</v>
      </c>
      <c r="L926" s="72" t="s">
        <v>34</v>
      </c>
      <c r="M926" s="72" t="s">
        <v>21</v>
      </c>
      <c r="N926" s="72">
        <v>1</v>
      </c>
      <c r="O926" s="72" t="s">
        <v>22</v>
      </c>
      <c r="P926" s="72">
        <v>57.4</v>
      </c>
    </row>
    <row r="927" spans="1:16" x14ac:dyDescent="0.2">
      <c r="A927" s="72" t="s">
        <v>954</v>
      </c>
      <c r="B927" s="72">
        <v>19</v>
      </c>
      <c r="C927" s="72" t="s">
        <v>47</v>
      </c>
      <c r="D927" s="72">
        <v>1.7</v>
      </c>
      <c r="E927" s="72">
        <v>2.9</v>
      </c>
      <c r="F927" s="72">
        <v>1.6</v>
      </c>
      <c r="G927" s="72" t="s">
        <v>22</v>
      </c>
      <c r="H927" s="72">
        <v>97.3</v>
      </c>
      <c r="I927" s="72">
        <v>8.6999999999999993</v>
      </c>
      <c r="J927" s="72" t="s">
        <v>24</v>
      </c>
      <c r="K927" s="72">
        <v>1</v>
      </c>
      <c r="L927" s="72" t="s">
        <v>38</v>
      </c>
      <c r="M927" s="72" t="s">
        <v>24</v>
      </c>
      <c r="N927" s="72">
        <v>7</v>
      </c>
      <c r="O927" s="72" t="s">
        <v>18</v>
      </c>
      <c r="P927" s="72">
        <v>53.6</v>
      </c>
    </row>
    <row r="928" spans="1:16" x14ac:dyDescent="0.2">
      <c r="A928" s="72" t="s">
        <v>955</v>
      </c>
      <c r="B928" s="72">
        <v>21</v>
      </c>
      <c r="C928" s="72" t="s">
        <v>27</v>
      </c>
      <c r="D928" s="72">
        <v>2.7</v>
      </c>
      <c r="E928" s="72">
        <v>2.4</v>
      </c>
      <c r="F928" s="72">
        <v>2.7</v>
      </c>
      <c r="G928" s="72" t="s">
        <v>18</v>
      </c>
      <c r="H928" s="72">
        <v>81.7</v>
      </c>
      <c r="I928" s="72">
        <v>8.8000000000000007</v>
      </c>
      <c r="J928" s="72" t="s">
        <v>19</v>
      </c>
      <c r="K928" s="72">
        <v>5</v>
      </c>
      <c r="L928" s="72" t="s">
        <v>25</v>
      </c>
      <c r="M928" s="72" t="s">
        <v>24</v>
      </c>
      <c r="N928" s="72">
        <v>4</v>
      </c>
      <c r="O928" s="72" t="s">
        <v>22</v>
      </c>
      <c r="P928" s="72">
        <v>58.8</v>
      </c>
    </row>
    <row r="929" spans="1:16" x14ac:dyDescent="0.2">
      <c r="A929" s="72" t="s">
        <v>956</v>
      </c>
      <c r="B929" s="72">
        <v>20</v>
      </c>
      <c r="C929" s="72" t="s">
        <v>17</v>
      </c>
      <c r="D929" s="72">
        <v>3.3</v>
      </c>
      <c r="E929" s="72">
        <v>4</v>
      </c>
      <c r="F929" s="72">
        <v>1.9</v>
      </c>
      <c r="G929" s="72" t="s">
        <v>18</v>
      </c>
      <c r="H929" s="72">
        <v>67.099999999999994</v>
      </c>
      <c r="I929" s="72">
        <v>6.8</v>
      </c>
      <c r="J929" s="72" t="s">
        <v>24</v>
      </c>
      <c r="K929" s="72">
        <v>0</v>
      </c>
      <c r="L929" s="72" t="s">
        <v>34</v>
      </c>
      <c r="M929" s="72" t="s">
        <v>24</v>
      </c>
      <c r="N929" s="72">
        <v>2</v>
      </c>
      <c r="O929" s="72" t="s">
        <v>18</v>
      </c>
      <c r="P929" s="72">
        <v>43.5</v>
      </c>
    </row>
    <row r="930" spans="1:16" x14ac:dyDescent="0.2">
      <c r="A930" s="72" t="s">
        <v>957</v>
      </c>
      <c r="B930" s="72">
        <v>22</v>
      </c>
      <c r="C930" s="72" t="s">
        <v>17</v>
      </c>
      <c r="D930" s="72">
        <v>2.8</v>
      </c>
      <c r="E930" s="72">
        <v>0.2</v>
      </c>
      <c r="F930" s="72">
        <v>3.1</v>
      </c>
      <c r="G930" s="72" t="s">
        <v>18</v>
      </c>
      <c r="H930" s="72">
        <v>79.3</v>
      </c>
      <c r="I930" s="72">
        <v>6.5</v>
      </c>
      <c r="J930" s="72" t="s">
        <v>24</v>
      </c>
      <c r="K930" s="72">
        <v>5</v>
      </c>
      <c r="L930" s="72" t="s">
        <v>25</v>
      </c>
      <c r="M930" s="72" t="s">
        <v>21</v>
      </c>
      <c r="N930" s="72">
        <v>2</v>
      </c>
      <c r="O930" s="72" t="s">
        <v>18</v>
      </c>
      <c r="P930" s="72">
        <v>65.599999999999994</v>
      </c>
    </row>
    <row r="931" spans="1:16" x14ac:dyDescent="0.2">
      <c r="A931" s="72" t="s">
        <v>958</v>
      </c>
      <c r="B931" s="72">
        <v>17</v>
      </c>
      <c r="C931" s="72" t="s">
        <v>17</v>
      </c>
      <c r="D931" s="72">
        <v>5.7</v>
      </c>
      <c r="E931" s="72">
        <v>2.7</v>
      </c>
      <c r="F931" s="72">
        <v>1.4</v>
      </c>
      <c r="G931" s="72" t="s">
        <v>18</v>
      </c>
      <c r="H931" s="72">
        <v>79</v>
      </c>
      <c r="I931" s="72">
        <v>7.7</v>
      </c>
      <c r="J931" s="72" t="s">
        <v>24</v>
      </c>
      <c r="K931" s="72">
        <v>0</v>
      </c>
      <c r="L931" s="72" t="s">
        <v>20</v>
      </c>
      <c r="M931" s="72" t="s">
        <v>21</v>
      </c>
      <c r="N931" s="72">
        <v>8</v>
      </c>
      <c r="O931" s="72" t="s">
        <v>22</v>
      </c>
      <c r="P931" s="72">
        <v>89.8</v>
      </c>
    </row>
    <row r="932" spans="1:16" x14ac:dyDescent="0.2">
      <c r="A932" s="72" t="s">
        <v>959</v>
      </c>
      <c r="B932" s="72">
        <v>23</v>
      </c>
      <c r="C932" s="72" t="s">
        <v>27</v>
      </c>
      <c r="D932" s="72">
        <v>4</v>
      </c>
      <c r="E932" s="72">
        <v>0.3</v>
      </c>
      <c r="F932" s="72">
        <v>0.6</v>
      </c>
      <c r="G932" s="72" t="s">
        <v>18</v>
      </c>
      <c r="H932" s="72">
        <v>78.400000000000006</v>
      </c>
      <c r="I932" s="72">
        <v>7.8</v>
      </c>
      <c r="J932" s="72" t="s">
        <v>24</v>
      </c>
      <c r="K932" s="72">
        <v>1</v>
      </c>
      <c r="L932" s="72" t="s">
        <v>20</v>
      </c>
      <c r="M932" s="72" t="s">
        <v>24</v>
      </c>
      <c r="N932" s="72">
        <v>7</v>
      </c>
      <c r="O932" s="72" t="s">
        <v>18</v>
      </c>
      <c r="P932" s="72">
        <v>89.5</v>
      </c>
    </row>
    <row r="933" spans="1:16" x14ac:dyDescent="0.2">
      <c r="A933" s="72" t="s">
        <v>960</v>
      </c>
      <c r="B933" s="72">
        <v>20</v>
      </c>
      <c r="C933" s="72" t="s">
        <v>17</v>
      </c>
      <c r="D933" s="72">
        <v>4</v>
      </c>
      <c r="E933" s="72">
        <v>3.4</v>
      </c>
      <c r="F933" s="72">
        <v>3.4</v>
      </c>
      <c r="G933" s="72" t="s">
        <v>22</v>
      </c>
      <c r="H933" s="72">
        <v>78</v>
      </c>
      <c r="I933" s="72">
        <v>5.5</v>
      </c>
      <c r="J933" s="72" t="s">
        <v>28</v>
      </c>
      <c r="K933" s="72">
        <v>3</v>
      </c>
      <c r="L933" s="72" t="s">
        <v>34</v>
      </c>
      <c r="M933" s="72" t="s">
        <v>21</v>
      </c>
      <c r="N933" s="72">
        <v>7</v>
      </c>
      <c r="O933" s="72" t="s">
        <v>22</v>
      </c>
      <c r="P933" s="72">
        <v>68.8</v>
      </c>
    </row>
    <row r="934" spans="1:16" x14ac:dyDescent="0.2">
      <c r="A934" s="72" t="s">
        <v>961</v>
      </c>
      <c r="B934" s="72">
        <v>17</v>
      </c>
      <c r="C934" s="72" t="s">
        <v>17</v>
      </c>
      <c r="D934" s="72">
        <v>4.4000000000000004</v>
      </c>
      <c r="E934" s="72">
        <v>2.4</v>
      </c>
      <c r="F934" s="72">
        <v>1.7</v>
      </c>
      <c r="G934" s="72" t="s">
        <v>18</v>
      </c>
      <c r="H934" s="72">
        <v>78.5</v>
      </c>
      <c r="I934" s="72">
        <v>5.9</v>
      </c>
      <c r="J934" s="72" t="s">
        <v>19</v>
      </c>
      <c r="K934" s="72">
        <v>0</v>
      </c>
      <c r="L934" s="72" t="s">
        <v>34</v>
      </c>
      <c r="M934" s="72" t="s">
        <v>21</v>
      </c>
      <c r="N934" s="72">
        <v>5</v>
      </c>
      <c r="O934" s="72" t="s">
        <v>18</v>
      </c>
      <c r="P934" s="72">
        <v>76.8</v>
      </c>
    </row>
    <row r="935" spans="1:16" x14ac:dyDescent="0.2">
      <c r="A935" s="72" t="s">
        <v>962</v>
      </c>
      <c r="B935" s="72">
        <v>17</v>
      </c>
      <c r="C935" s="72" t="s">
        <v>17</v>
      </c>
      <c r="D935" s="72">
        <v>1.8</v>
      </c>
      <c r="E935" s="72">
        <v>3</v>
      </c>
      <c r="F935" s="72">
        <v>2</v>
      </c>
      <c r="G935" s="72" t="s">
        <v>18</v>
      </c>
      <c r="H935" s="72">
        <v>81.099999999999994</v>
      </c>
      <c r="I935" s="72">
        <v>4.9000000000000004</v>
      </c>
      <c r="J935" s="72" t="s">
        <v>24</v>
      </c>
      <c r="K935" s="72">
        <v>1</v>
      </c>
      <c r="L935" s="72" t="s">
        <v>25</v>
      </c>
      <c r="M935" s="72" t="s">
        <v>21</v>
      </c>
      <c r="N935" s="72">
        <v>10</v>
      </c>
      <c r="O935" s="72" t="s">
        <v>18</v>
      </c>
      <c r="P935" s="72">
        <v>47.5</v>
      </c>
    </row>
    <row r="936" spans="1:16" x14ac:dyDescent="0.2">
      <c r="A936" s="72" t="s">
        <v>963</v>
      </c>
      <c r="B936" s="72">
        <v>24</v>
      </c>
      <c r="C936" s="72" t="s">
        <v>27</v>
      </c>
      <c r="D936" s="72">
        <v>5.0999999999999996</v>
      </c>
      <c r="E936" s="72">
        <v>1.5</v>
      </c>
      <c r="F936" s="72">
        <v>3.2</v>
      </c>
      <c r="G936" s="72" t="s">
        <v>18</v>
      </c>
      <c r="H936" s="72">
        <v>78.599999999999994</v>
      </c>
      <c r="I936" s="72">
        <v>7</v>
      </c>
      <c r="J936" s="72" t="s">
        <v>28</v>
      </c>
      <c r="K936" s="72">
        <v>5</v>
      </c>
      <c r="L936" s="72" t="s">
        <v>25</v>
      </c>
      <c r="M936" s="72" t="s">
        <v>28</v>
      </c>
      <c r="N936" s="72">
        <v>8</v>
      </c>
      <c r="O936" s="72" t="s">
        <v>22</v>
      </c>
      <c r="P936" s="72">
        <v>89.3</v>
      </c>
    </row>
    <row r="937" spans="1:16" x14ac:dyDescent="0.2">
      <c r="A937" s="72" t="s">
        <v>964</v>
      </c>
      <c r="B937" s="72">
        <v>17</v>
      </c>
      <c r="C937" s="72" t="s">
        <v>27</v>
      </c>
      <c r="D937" s="72">
        <v>3.4</v>
      </c>
      <c r="E937" s="72">
        <v>4</v>
      </c>
      <c r="F937" s="72">
        <v>0.7</v>
      </c>
      <c r="G937" s="72" t="s">
        <v>22</v>
      </c>
      <c r="H937" s="72">
        <v>87.1</v>
      </c>
      <c r="I937" s="72">
        <v>7.3</v>
      </c>
      <c r="J937" s="72" t="s">
        <v>28</v>
      </c>
      <c r="K937" s="72">
        <v>1</v>
      </c>
      <c r="L937" s="72" t="s">
        <v>20</v>
      </c>
      <c r="M937" s="72" t="s">
        <v>24</v>
      </c>
      <c r="N937" s="72">
        <v>2</v>
      </c>
      <c r="O937" s="72" t="s">
        <v>18</v>
      </c>
      <c r="P937" s="72">
        <v>62</v>
      </c>
    </row>
    <row r="938" spans="1:16" x14ac:dyDescent="0.2">
      <c r="A938" s="72" t="s">
        <v>965</v>
      </c>
      <c r="B938" s="72">
        <v>22</v>
      </c>
      <c r="C938" s="72" t="s">
        <v>27</v>
      </c>
      <c r="D938" s="72">
        <v>4.5</v>
      </c>
      <c r="E938" s="72">
        <v>3.8</v>
      </c>
      <c r="F938" s="72">
        <v>2.5</v>
      </c>
      <c r="G938" s="72" t="s">
        <v>18</v>
      </c>
      <c r="H938" s="72">
        <v>88.6</v>
      </c>
      <c r="I938" s="72">
        <v>4.9000000000000004</v>
      </c>
      <c r="J938" s="72" t="s">
        <v>24</v>
      </c>
      <c r="K938" s="72">
        <v>5</v>
      </c>
      <c r="L938" s="72" t="s">
        <v>34</v>
      </c>
      <c r="M938" s="72" t="s">
        <v>21</v>
      </c>
      <c r="N938" s="72">
        <v>2</v>
      </c>
      <c r="O938" s="72" t="s">
        <v>22</v>
      </c>
      <c r="P938" s="72">
        <v>66.099999999999994</v>
      </c>
    </row>
    <row r="939" spans="1:16" x14ac:dyDescent="0.2">
      <c r="A939" s="72" t="s">
        <v>966</v>
      </c>
      <c r="B939" s="72">
        <v>21</v>
      </c>
      <c r="C939" s="72" t="s">
        <v>17</v>
      </c>
      <c r="D939" s="72">
        <v>1.9</v>
      </c>
      <c r="E939" s="72">
        <v>3.2</v>
      </c>
      <c r="F939" s="72">
        <v>1.2</v>
      </c>
      <c r="G939" s="72" t="s">
        <v>18</v>
      </c>
      <c r="H939" s="72">
        <v>75.900000000000006</v>
      </c>
      <c r="I939" s="72">
        <v>6</v>
      </c>
      <c r="J939" s="72" t="s">
        <v>24</v>
      </c>
      <c r="K939" s="72">
        <v>6</v>
      </c>
      <c r="L939" s="72" t="s">
        <v>34</v>
      </c>
      <c r="M939" s="72" t="s">
        <v>24</v>
      </c>
      <c r="N939" s="72">
        <v>5</v>
      </c>
      <c r="O939" s="72" t="s">
        <v>18</v>
      </c>
      <c r="P939" s="72">
        <v>41.7</v>
      </c>
    </row>
    <row r="940" spans="1:16" x14ac:dyDescent="0.2">
      <c r="A940" s="72" t="s">
        <v>967</v>
      </c>
      <c r="B940" s="72">
        <v>22</v>
      </c>
      <c r="C940" s="72" t="s">
        <v>27</v>
      </c>
      <c r="D940" s="72">
        <v>1.2</v>
      </c>
      <c r="E940" s="72">
        <v>2.2999999999999998</v>
      </c>
      <c r="F940" s="72">
        <v>1.7</v>
      </c>
      <c r="G940" s="72" t="s">
        <v>18</v>
      </c>
      <c r="H940" s="72">
        <v>97.7</v>
      </c>
      <c r="I940" s="72">
        <v>4.9000000000000004</v>
      </c>
      <c r="J940" s="72" t="s">
        <v>19</v>
      </c>
      <c r="K940" s="72">
        <v>1</v>
      </c>
      <c r="L940" s="72" t="s">
        <v>25</v>
      </c>
      <c r="M940" s="72" t="s">
        <v>28</v>
      </c>
      <c r="N940" s="72">
        <v>1</v>
      </c>
      <c r="O940" s="72" t="s">
        <v>18</v>
      </c>
      <c r="P940" s="72">
        <v>28</v>
      </c>
    </row>
    <row r="941" spans="1:16" x14ac:dyDescent="0.2">
      <c r="A941" s="72" t="s">
        <v>968</v>
      </c>
      <c r="B941" s="72">
        <v>18</v>
      </c>
      <c r="C941" s="72" t="s">
        <v>17</v>
      </c>
      <c r="D941" s="72">
        <v>4.7</v>
      </c>
      <c r="E941" s="72">
        <v>3.2</v>
      </c>
      <c r="F941" s="72">
        <v>1.9</v>
      </c>
      <c r="G941" s="72" t="s">
        <v>18</v>
      </c>
      <c r="H941" s="72">
        <v>75.2</v>
      </c>
      <c r="I941" s="72">
        <v>5.4</v>
      </c>
      <c r="J941" s="72" t="s">
        <v>24</v>
      </c>
      <c r="K941" s="72">
        <v>3</v>
      </c>
      <c r="L941" s="72" t="s">
        <v>38</v>
      </c>
      <c r="M941" s="72" t="s">
        <v>24</v>
      </c>
      <c r="N941" s="72">
        <v>6</v>
      </c>
      <c r="O941" s="72" t="s">
        <v>18</v>
      </c>
      <c r="P941" s="72">
        <v>71</v>
      </c>
    </row>
    <row r="942" spans="1:16" x14ac:dyDescent="0.2">
      <c r="A942" s="72" t="s">
        <v>969</v>
      </c>
      <c r="B942" s="72">
        <v>20</v>
      </c>
      <c r="C942" s="72" t="s">
        <v>47</v>
      </c>
      <c r="D942" s="72">
        <v>4.0999999999999996</v>
      </c>
      <c r="E942" s="72">
        <v>1.7</v>
      </c>
      <c r="F942" s="72">
        <v>0.1</v>
      </c>
      <c r="G942" s="72" t="s">
        <v>22</v>
      </c>
      <c r="H942" s="72">
        <v>68.8</v>
      </c>
      <c r="I942" s="72">
        <v>7.2</v>
      </c>
      <c r="J942" s="72" t="s">
        <v>24</v>
      </c>
      <c r="K942" s="72">
        <v>0</v>
      </c>
      <c r="L942" s="72" t="s">
        <v>20</v>
      </c>
      <c r="M942" s="72" t="s">
        <v>21</v>
      </c>
      <c r="N942" s="72">
        <v>4</v>
      </c>
      <c r="O942" s="72" t="s">
        <v>18</v>
      </c>
      <c r="P942" s="72">
        <v>67.5</v>
      </c>
    </row>
    <row r="943" spans="1:16" x14ac:dyDescent="0.2">
      <c r="A943" s="72" t="s">
        <v>970</v>
      </c>
      <c r="B943" s="72">
        <v>21</v>
      </c>
      <c r="C943" s="72" t="s">
        <v>27</v>
      </c>
      <c r="D943" s="72">
        <v>2.1</v>
      </c>
      <c r="E943" s="72">
        <v>3.5</v>
      </c>
      <c r="F943" s="72">
        <v>0.9</v>
      </c>
      <c r="G943" s="72" t="s">
        <v>18</v>
      </c>
      <c r="H943" s="72">
        <v>88.8</v>
      </c>
      <c r="I943" s="72">
        <v>5.6</v>
      </c>
      <c r="J943" s="72" t="s">
        <v>19</v>
      </c>
      <c r="K943" s="72">
        <v>6</v>
      </c>
      <c r="L943" s="72" t="s">
        <v>25</v>
      </c>
      <c r="M943" s="72" t="s">
        <v>24</v>
      </c>
      <c r="N943" s="72">
        <v>6</v>
      </c>
      <c r="O943" s="72" t="s">
        <v>18</v>
      </c>
      <c r="P943" s="72">
        <v>63.4</v>
      </c>
    </row>
    <row r="944" spans="1:16" x14ac:dyDescent="0.2">
      <c r="A944" s="72" t="s">
        <v>971</v>
      </c>
      <c r="B944" s="72">
        <v>24</v>
      </c>
      <c r="C944" s="72" t="s">
        <v>17</v>
      </c>
      <c r="D944" s="72">
        <v>2.2000000000000002</v>
      </c>
      <c r="E944" s="72">
        <v>4.5</v>
      </c>
      <c r="F944" s="72">
        <v>3.3</v>
      </c>
      <c r="G944" s="72" t="s">
        <v>18</v>
      </c>
      <c r="H944" s="72">
        <v>76.8</v>
      </c>
      <c r="I944" s="72">
        <v>6.1</v>
      </c>
      <c r="J944" s="72" t="s">
        <v>28</v>
      </c>
      <c r="K944" s="72">
        <v>3</v>
      </c>
      <c r="L944" s="72" t="s">
        <v>25</v>
      </c>
      <c r="M944" s="72" t="s">
        <v>24</v>
      </c>
      <c r="N944" s="72">
        <v>7</v>
      </c>
      <c r="O944" s="72" t="s">
        <v>18</v>
      </c>
      <c r="P944" s="72">
        <v>50.2</v>
      </c>
    </row>
    <row r="945" spans="1:16" x14ac:dyDescent="0.2">
      <c r="A945" s="72" t="s">
        <v>972</v>
      </c>
      <c r="B945" s="72">
        <v>21</v>
      </c>
      <c r="C945" s="72" t="s">
        <v>27</v>
      </c>
      <c r="D945" s="72">
        <v>5.2</v>
      </c>
      <c r="E945" s="72">
        <v>3.8</v>
      </c>
      <c r="F945" s="72">
        <v>2.8</v>
      </c>
      <c r="G945" s="72" t="s">
        <v>18</v>
      </c>
      <c r="H945" s="72">
        <v>88.2</v>
      </c>
      <c r="I945" s="72">
        <v>4.5</v>
      </c>
      <c r="J945" s="72" t="s">
        <v>24</v>
      </c>
      <c r="K945" s="72">
        <v>2</v>
      </c>
      <c r="L945" s="72" t="s">
        <v>25</v>
      </c>
      <c r="M945" s="72" t="s">
        <v>28</v>
      </c>
      <c r="N945" s="72">
        <v>3</v>
      </c>
      <c r="O945" s="72" t="s">
        <v>18</v>
      </c>
      <c r="P945" s="72">
        <v>72</v>
      </c>
    </row>
    <row r="946" spans="1:16" x14ac:dyDescent="0.2">
      <c r="A946" s="72" t="s">
        <v>973</v>
      </c>
      <c r="B946" s="72">
        <v>21</v>
      </c>
      <c r="C946" s="72" t="s">
        <v>17</v>
      </c>
      <c r="D946" s="72">
        <v>1.7</v>
      </c>
      <c r="E946" s="72">
        <v>1.6</v>
      </c>
      <c r="F946" s="72">
        <v>1.7</v>
      </c>
      <c r="G946" s="72" t="s">
        <v>18</v>
      </c>
      <c r="H946" s="72">
        <v>61</v>
      </c>
      <c r="I946" s="72">
        <v>6.7</v>
      </c>
      <c r="J946" s="72" t="s">
        <v>19</v>
      </c>
      <c r="K946" s="72">
        <v>5</v>
      </c>
      <c r="L946" s="72" t="s">
        <v>34</v>
      </c>
      <c r="M946" s="72" t="s">
        <v>24</v>
      </c>
      <c r="N946" s="72">
        <v>8</v>
      </c>
      <c r="O946" s="72" t="s">
        <v>22</v>
      </c>
      <c r="P946" s="72">
        <v>67.900000000000006</v>
      </c>
    </row>
    <row r="947" spans="1:16" x14ac:dyDescent="0.2">
      <c r="A947" s="72" t="s">
        <v>974</v>
      </c>
      <c r="B947" s="72">
        <v>23</v>
      </c>
      <c r="C947" s="72" t="s">
        <v>27</v>
      </c>
      <c r="D947" s="72">
        <v>6</v>
      </c>
      <c r="E947" s="72">
        <v>2.9</v>
      </c>
      <c r="F947" s="72">
        <v>2.1</v>
      </c>
      <c r="G947" s="72" t="s">
        <v>22</v>
      </c>
      <c r="H947" s="72">
        <v>98.9</v>
      </c>
      <c r="I947" s="72">
        <v>6.4</v>
      </c>
      <c r="J947" s="72" t="s">
        <v>28</v>
      </c>
      <c r="K947" s="72">
        <v>0</v>
      </c>
      <c r="L947" s="72" t="s">
        <v>38</v>
      </c>
      <c r="M947" s="72" t="s">
        <v>21</v>
      </c>
      <c r="N947" s="72">
        <v>7</v>
      </c>
      <c r="O947" s="72" t="s">
        <v>18</v>
      </c>
      <c r="P947" s="72">
        <v>100</v>
      </c>
    </row>
    <row r="948" spans="1:16" x14ac:dyDescent="0.2">
      <c r="A948" s="72" t="s">
        <v>975</v>
      </c>
      <c r="B948" s="72">
        <v>21</v>
      </c>
      <c r="C948" s="72" t="s">
        <v>17</v>
      </c>
      <c r="D948" s="72">
        <v>2.1</v>
      </c>
      <c r="E948" s="72">
        <v>0.9</v>
      </c>
      <c r="F948" s="72">
        <v>1.5</v>
      </c>
      <c r="G948" s="72" t="s">
        <v>18</v>
      </c>
      <c r="H948" s="72">
        <v>91.7</v>
      </c>
      <c r="I948" s="72">
        <v>5.6</v>
      </c>
      <c r="J948" s="72" t="s">
        <v>19</v>
      </c>
      <c r="K948" s="72">
        <v>3</v>
      </c>
      <c r="L948" s="72" t="s">
        <v>34</v>
      </c>
      <c r="M948" s="72" t="s">
        <v>24</v>
      </c>
      <c r="N948" s="72">
        <v>1</v>
      </c>
      <c r="O948" s="72" t="s">
        <v>22</v>
      </c>
      <c r="P948" s="72">
        <v>55</v>
      </c>
    </row>
    <row r="949" spans="1:16" x14ac:dyDescent="0.2">
      <c r="A949" s="72" t="s">
        <v>976</v>
      </c>
      <c r="B949" s="72">
        <v>24</v>
      </c>
      <c r="C949" s="72" t="s">
        <v>17</v>
      </c>
      <c r="D949" s="72">
        <v>4.5</v>
      </c>
      <c r="E949" s="72">
        <v>3.2</v>
      </c>
      <c r="F949" s="72">
        <v>3.3</v>
      </c>
      <c r="G949" s="72" t="s">
        <v>22</v>
      </c>
      <c r="H949" s="72">
        <v>70</v>
      </c>
      <c r="I949" s="72">
        <v>6.3</v>
      </c>
      <c r="J949" s="72" t="s">
        <v>24</v>
      </c>
      <c r="K949" s="72">
        <v>0</v>
      </c>
      <c r="L949" s="72" t="s">
        <v>25</v>
      </c>
      <c r="M949" s="72" t="s">
        <v>24</v>
      </c>
      <c r="N949" s="72">
        <v>6</v>
      </c>
      <c r="O949" s="72" t="s">
        <v>22</v>
      </c>
      <c r="P949" s="72">
        <v>59.9</v>
      </c>
    </row>
    <row r="950" spans="1:16" x14ac:dyDescent="0.2">
      <c r="A950" s="72" t="s">
        <v>977</v>
      </c>
      <c r="B950" s="72">
        <v>22</v>
      </c>
      <c r="C950" s="72" t="s">
        <v>17</v>
      </c>
      <c r="D950" s="72">
        <v>3</v>
      </c>
      <c r="E950" s="72">
        <v>3</v>
      </c>
      <c r="F950" s="72">
        <v>1.6</v>
      </c>
      <c r="G950" s="72" t="s">
        <v>18</v>
      </c>
      <c r="H950" s="72">
        <v>70.2</v>
      </c>
      <c r="I950" s="72">
        <v>6.7</v>
      </c>
      <c r="J950" s="72" t="s">
        <v>19</v>
      </c>
      <c r="K950" s="72">
        <v>2</v>
      </c>
      <c r="L950" s="72" t="s">
        <v>20</v>
      </c>
      <c r="M950" s="72" t="s">
        <v>24</v>
      </c>
      <c r="N950" s="72">
        <v>7</v>
      </c>
      <c r="O950" s="72" t="s">
        <v>18</v>
      </c>
      <c r="P950" s="72">
        <v>63.2</v>
      </c>
    </row>
    <row r="951" spans="1:16" x14ac:dyDescent="0.2">
      <c r="A951" s="72" t="s">
        <v>978</v>
      </c>
      <c r="B951" s="72">
        <v>21</v>
      </c>
      <c r="C951" s="72" t="s">
        <v>17</v>
      </c>
      <c r="D951" s="72">
        <v>4.4000000000000004</v>
      </c>
      <c r="E951" s="72">
        <v>0.3</v>
      </c>
      <c r="F951" s="72">
        <v>2.1</v>
      </c>
      <c r="G951" s="72" t="s">
        <v>18</v>
      </c>
      <c r="H951" s="72">
        <v>100</v>
      </c>
      <c r="I951" s="72">
        <v>5.5</v>
      </c>
      <c r="J951" s="72" t="s">
        <v>19</v>
      </c>
      <c r="K951" s="72">
        <v>4</v>
      </c>
      <c r="L951" s="72" t="s">
        <v>34</v>
      </c>
      <c r="M951" s="72" t="s">
        <v>24</v>
      </c>
      <c r="N951" s="72">
        <v>4</v>
      </c>
      <c r="O951" s="72" t="s">
        <v>18</v>
      </c>
      <c r="P951" s="72">
        <v>84.5</v>
      </c>
    </row>
    <row r="952" spans="1:16" x14ac:dyDescent="0.2">
      <c r="A952" s="72" t="s">
        <v>979</v>
      </c>
      <c r="B952" s="72">
        <v>19</v>
      </c>
      <c r="C952" s="72" t="s">
        <v>17</v>
      </c>
      <c r="D952" s="72">
        <v>2.7</v>
      </c>
      <c r="E952" s="72">
        <v>1.1000000000000001</v>
      </c>
      <c r="F952" s="72">
        <v>3.1</v>
      </c>
      <c r="G952" s="72" t="s">
        <v>18</v>
      </c>
      <c r="H952" s="72">
        <v>77.599999999999994</v>
      </c>
      <c r="I952" s="72">
        <v>4.7</v>
      </c>
      <c r="J952" s="72" t="s">
        <v>19</v>
      </c>
      <c r="K952" s="72">
        <v>5</v>
      </c>
      <c r="L952" s="72" t="s">
        <v>25</v>
      </c>
      <c r="M952" s="72" t="s">
        <v>21</v>
      </c>
      <c r="N952" s="72">
        <v>2</v>
      </c>
      <c r="O952" s="72" t="s">
        <v>18</v>
      </c>
      <c r="P952" s="72">
        <v>50.8</v>
      </c>
    </row>
    <row r="953" spans="1:16" x14ac:dyDescent="0.2">
      <c r="A953" s="72" t="s">
        <v>980</v>
      </c>
      <c r="B953" s="72">
        <v>20</v>
      </c>
      <c r="C953" s="72" t="s">
        <v>17</v>
      </c>
      <c r="D953" s="72">
        <v>3.3</v>
      </c>
      <c r="E953" s="72">
        <v>2.2000000000000002</v>
      </c>
      <c r="F953" s="72">
        <v>0.9</v>
      </c>
      <c r="G953" s="72" t="s">
        <v>18</v>
      </c>
      <c r="H953" s="72">
        <v>76.7</v>
      </c>
      <c r="I953" s="72">
        <v>8.6999999999999993</v>
      </c>
      <c r="J953" s="72" t="s">
        <v>24</v>
      </c>
      <c r="K953" s="72">
        <v>5</v>
      </c>
      <c r="L953" s="72" t="s">
        <v>34</v>
      </c>
      <c r="M953" s="72" t="s">
        <v>28</v>
      </c>
      <c r="N953" s="72">
        <v>10</v>
      </c>
      <c r="O953" s="72" t="s">
        <v>18</v>
      </c>
      <c r="P953" s="72">
        <v>94</v>
      </c>
    </row>
    <row r="954" spans="1:16" x14ac:dyDescent="0.2">
      <c r="A954" s="72" t="s">
        <v>981</v>
      </c>
      <c r="B954" s="72">
        <v>21</v>
      </c>
      <c r="C954" s="72" t="s">
        <v>17</v>
      </c>
      <c r="D954" s="72">
        <v>3.6</v>
      </c>
      <c r="E954" s="72">
        <v>2.1</v>
      </c>
      <c r="F954" s="72">
        <v>3.5</v>
      </c>
      <c r="G954" s="72" t="s">
        <v>22</v>
      </c>
      <c r="H954" s="72">
        <v>62.3</v>
      </c>
      <c r="I954" s="72">
        <v>5.7</v>
      </c>
      <c r="J954" s="72" t="s">
        <v>28</v>
      </c>
      <c r="K954" s="72">
        <v>1</v>
      </c>
      <c r="L954" s="72" t="s">
        <v>25</v>
      </c>
      <c r="M954" s="72" t="s">
        <v>21</v>
      </c>
      <c r="N954" s="72">
        <v>9</v>
      </c>
      <c r="O954" s="72" t="s">
        <v>18</v>
      </c>
      <c r="P954" s="72">
        <v>65.599999999999994</v>
      </c>
    </row>
    <row r="955" spans="1:16" x14ac:dyDescent="0.2">
      <c r="A955" s="72" t="s">
        <v>982</v>
      </c>
      <c r="B955" s="72">
        <v>20</v>
      </c>
      <c r="C955" s="72" t="s">
        <v>17</v>
      </c>
      <c r="D955" s="72">
        <v>2</v>
      </c>
      <c r="E955" s="72">
        <v>1</v>
      </c>
      <c r="F955" s="72">
        <v>0.1</v>
      </c>
      <c r="G955" s="72" t="s">
        <v>18</v>
      </c>
      <c r="H955" s="72">
        <v>81.5</v>
      </c>
      <c r="I955" s="72">
        <v>6.4</v>
      </c>
      <c r="J955" s="72" t="s">
        <v>19</v>
      </c>
      <c r="K955" s="72">
        <v>5</v>
      </c>
      <c r="L955" s="72" t="s">
        <v>25</v>
      </c>
      <c r="M955" s="72" t="s">
        <v>21</v>
      </c>
      <c r="N955" s="72">
        <v>7</v>
      </c>
      <c r="O955" s="72" t="s">
        <v>18</v>
      </c>
      <c r="P955" s="72">
        <v>61.7</v>
      </c>
    </row>
    <row r="956" spans="1:16" x14ac:dyDescent="0.2">
      <c r="A956" s="72" t="s">
        <v>983</v>
      </c>
      <c r="B956" s="72">
        <v>19</v>
      </c>
      <c r="C956" s="72" t="s">
        <v>27</v>
      </c>
      <c r="D956" s="72">
        <v>4.5999999999999996</v>
      </c>
      <c r="E956" s="72">
        <v>3</v>
      </c>
      <c r="F956" s="72">
        <v>3.6</v>
      </c>
      <c r="G956" s="72" t="s">
        <v>18</v>
      </c>
      <c r="H956" s="72">
        <v>82.7</v>
      </c>
      <c r="I956" s="72">
        <v>7.7</v>
      </c>
      <c r="J956" s="72" t="s">
        <v>24</v>
      </c>
      <c r="K956" s="72">
        <v>5</v>
      </c>
      <c r="L956" s="72" t="s">
        <v>20</v>
      </c>
      <c r="M956" s="72" t="s">
        <v>24</v>
      </c>
      <c r="N956" s="72">
        <v>1</v>
      </c>
      <c r="O956" s="72" t="s">
        <v>22</v>
      </c>
      <c r="P956" s="72">
        <v>66</v>
      </c>
    </row>
    <row r="957" spans="1:16" x14ac:dyDescent="0.2">
      <c r="A957" s="72" t="s">
        <v>984</v>
      </c>
      <c r="B957" s="72">
        <v>19</v>
      </c>
      <c r="C957" s="72" t="s">
        <v>17</v>
      </c>
      <c r="D957" s="72">
        <v>2.7</v>
      </c>
      <c r="E957" s="72">
        <v>2.8</v>
      </c>
      <c r="F957" s="72">
        <v>1.4</v>
      </c>
      <c r="G957" s="72" t="s">
        <v>22</v>
      </c>
      <c r="H957" s="72">
        <v>92.2</v>
      </c>
      <c r="I957" s="72">
        <v>10</v>
      </c>
      <c r="J957" s="72" t="s">
        <v>28</v>
      </c>
      <c r="K957" s="72">
        <v>3</v>
      </c>
      <c r="L957" s="72" t="s">
        <v>25</v>
      </c>
      <c r="M957" s="72" t="s">
        <v>21</v>
      </c>
      <c r="N957" s="72">
        <v>8</v>
      </c>
      <c r="O957" s="72" t="s">
        <v>18</v>
      </c>
      <c r="P957" s="72">
        <v>86.9</v>
      </c>
    </row>
    <row r="958" spans="1:16" x14ac:dyDescent="0.2">
      <c r="A958" s="72" t="s">
        <v>985</v>
      </c>
      <c r="B958" s="72">
        <v>20</v>
      </c>
      <c r="C958" s="72" t="s">
        <v>17</v>
      </c>
      <c r="D958" s="72">
        <v>3.2</v>
      </c>
      <c r="E958" s="72">
        <v>2.2999999999999998</v>
      </c>
      <c r="F958" s="72">
        <v>1.5</v>
      </c>
      <c r="G958" s="72" t="s">
        <v>18</v>
      </c>
      <c r="H958" s="72">
        <v>71</v>
      </c>
      <c r="I958" s="72">
        <v>5</v>
      </c>
      <c r="J958" s="72" t="s">
        <v>24</v>
      </c>
      <c r="K958" s="72">
        <v>6</v>
      </c>
      <c r="L958" s="72" t="s">
        <v>25</v>
      </c>
      <c r="M958" s="72" t="s">
        <v>24</v>
      </c>
      <c r="N958" s="72">
        <v>3</v>
      </c>
      <c r="O958" s="72" t="s">
        <v>18</v>
      </c>
      <c r="P958" s="72">
        <v>59.6</v>
      </c>
    </row>
    <row r="959" spans="1:16" x14ac:dyDescent="0.2">
      <c r="A959" s="72" t="s">
        <v>986</v>
      </c>
      <c r="B959" s="72">
        <v>17</v>
      </c>
      <c r="C959" s="72" t="s">
        <v>17</v>
      </c>
      <c r="D959" s="72">
        <v>2</v>
      </c>
      <c r="E959" s="72">
        <v>1.6</v>
      </c>
      <c r="F959" s="72">
        <v>0</v>
      </c>
      <c r="G959" s="72" t="s">
        <v>18</v>
      </c>
      <c r="H959" s="72">
        <v>69.8</v>
      </c>
      <c r="I959" s="72">
        <v>7</v>
      </c>
      <c r="J959" s="72" t="s">
        <v>24</v>
      </c>
      <c r="K959" s="72">
        <v>5</v>
      </c>
      <c r="L959" s="72" t="s">
        <v>25</v>
      </c>
      <c r="M959" s="72" t="s">
        <v>21</v>
      </c>
      <c r="N959" s="72">
        <v>4</v>
      </c>
      <c r="O959" s="72" t="s">
        <v>18</v>
      </c>
      <c r="P959" s="72">
        <v>49.1</v>
      </c>
    </row>
    <row r="960" spans="1:16" x14ac:dyDescent="0.2">
      <c r="A960" s="72" t="s">
        <v>987</v>
      </c>
      <c r="B960" s="72">
        <v>18</v>
      </c>
      <c r="C960" s="72" t="s">
        <v>27</v>
      </c>
      <c r="D960" s="72">
        <v>0</v>
      </c>
      <c r="E960" s="72">
        <v>3.8</v>
      </c>
      <c r="F960" s="72">
        <v>1.3</v>
      </c>
      <c r="G960" s="72" t="s">
        <v>22</v>
      </c>
      <c r="H960" s="72">
        <v>89.5</v>
      </c>
      <c r="I960" s="72">
        <v>5.7</v>
      </c>
      <c r="J960" s="72" t="s">
        <v>24</v>
      </c>
      <c r="K960" s="72">
        <v>5</v>
      </c>
      <c r="L960" s="72" t="s">
        <v>25</v>
      </c>
      <c r="M960" s="72" t="s">
        <v>21</v>
      </c>
      <c r="N960" s="72">
        <v>5</v>
      </c>
      <c r="O960" s="72" t="s">
        <v>18</v>
      </c>
      <c r="P960" s="72">
        <v>31.1</v>
      </c>
    </row>
    <row r="961" spans="1:16" x14ac:dyDescent="0.2">
      <c r="A961" s="72" t="s">
        <v>988</v>
      </c>
      <c r="B961" s="72">
        <v>23</v>
      </c>
      <c r="C961" s="72" t="s">
        <v>17</v>
      </c>
      <c r="D961" s="72">
        <v>3.2</v>
      </c>
      <c r="E961" s="72">
        <v>4.5</v>
      </c>
      <c r="F961" s="72">
        <v>0.7</v>
      </c>
      <c r="G961" s="72" t="s">
        <v>18</v>
      </c>
      <c r="H961" s="72">
        <v>95.1</v>
      </c>
      <c r="I961" s="72">
        <v>5.9</v>
      </c>
      <c r="J961" s="72" t="s">
        <v>19</v>
      </c>
      <c r="K961" s="72">
        <v>2</v>
      </c>
      <c r="L961" s="72" t="s">
        <v>20</v>
      </c>
      <c r="M961" s="72" t="s">
        <v>24</v>
      </c>
      <c r="N961" s="72">
        <v>1</v>
      </c>
      <c r="O961" s="72" t="s">
        <v>18</v>
      </c>
      <c r="P961" s="72">
        <v>45.7</v>
      </c>
    </row>
    <row r="962" spans="1:16" x14ac:dyDescent="0.2">
      <c r="A962" s="72" t="s">
        <v>989</v>
      </c>
      <c r="B962" s="72">
        <v>17</v>
      </c>
      <c r="C962" s="72" t="s">
        <v>27</v>
      </c>
      <c r="D962" s="72">
        <v>7.1</v>
      </c>
      <c r="E962" s="72">
        <v>1.9</v>
      </c>
      <c r="F962" s="72">
        <v>1.1000000000000001</v>
      </c>
      <c r="G962" s="72" t="s">
        <v>22</v>
      </c>
      <c r="H962" s="72">
        <v>69.3</v>
      </c>
      <c r="I962" s="72">
        <v>5.6</v>
      </c>
      <c r="J962" s="72" t="s">
        <v>24</v>
      </c>
      <c r="K962" s="72">
        <v>6</v>
      </c>
      <c r="L962" s="72" t="s">
        <v>25</v>
      </c>
      <c r="M962" s="72" t="s">
        <v>21</v>
      </c>
      <c r="N962" s="72">
        <v>6</v>
      </c>
      <c r="O962" s="72" t="s">
        <v>18</v>
      </c>
      <c r="P962" s="72">
        <v>100</v>
      </c>
    </row>
    <row r="963" spans="1:16" x14ac:dyDescent="0.2">
      <c r="A963" s="72" t="s">
        <v>990</v>
      </c>
      <c r="B963" s="72">
        <v>17</v>
      </c>
      <c r="C963" s="72" t="s">
        <v>17</v>
      </c>
      <c r="D963" s="72">
        <v>4.7</v>
      </c>
      <c r="E963" s="72">
        <v>1.8</v>
      </c>
      <c r="F963" s="72">
        <v>1.6</v>
      </c>
      <c r="G963" s="72" t="s">
        <v>18</v>
      </c>
      <c r="H963" s="72">
        <v>95.8</v>
      </c>
      <c r="I963" s="72">
        <v>5.0999999999999996</v>
      </c>
      <c r="J963" s="72" t="s">
        <v>24</v>
      </c>
      <c r="K963" s="72">
        <v>2</v>
      </c>
      <c r="L963" s="72" t="s">
        <v>20</v>
      </c>
      <c r="M963" s="72" t="s">
        <v>24</v>
      </c>
      <c r="N963" s="72">
        <v>10</v>
      </c>
      <c r="O963" s="72" t="s">
        <v>18</v>
      </c>
      <c r="P963" s="72">
        <v>81.099999999999994</v>
      </c>
    </row>
    <row r="964" spans="1:16" x14ac:dyDescent="0.2">
      <c r="A964" s="72" t="s">
        <v>991</v>
      </c>
      <c r="B964" s="72">
        <v>22</v>
      </c>
      <c r="C964" s="72" t="s">
        <v>27</v>
      </c>
      <c r="D964" s="72">
        <v>3.5</v>
      </c>
      <c r="E964" s="72">
        <v>3.1</v>
      </c>
      <c r="F964" s="72">
        <v>2.9</v>
      </c>
      <c r="G964" s="72" t="s">
        <v>22</v>
      </c>
      <c r="H964" s="72">
        <v>85.4</v>
      </c>
      <c r="I964" s="72">
        <v>6.5</v>
      </c>
      <c r="J964" s="72" t="s">
        <v>24</v>
      </c>
      <c r="K964" s="72">
        <v>0</v>
      </c>
      <c r="L964" s="72" t="s">
        <v>20</v>
      </c>
      <c r="M964" s="72" t="s">
        <v>21</v>
      </c>
      <c r="N964" s="72">
        <v>6</v>
      </c>
      <c r="O964" s="72" t="s">
        <v>18</v>
      </c>
      <c r="P964" s="72">
        <v>55.1</v>
      </c>
    </row>
    <row r="965" spans="1:16" x14ac:dyDescent="0.2">
      <c r="A965" s="72" t="s">
        <v>992</v>
      </c>
      <c r="B965" s="72">
        <v>23</v>
      </c>
      <c r="C965" s="72" t="s">
        <v>17</v>
      </c>
      <c r="D965" s="72">
        <v>3.1</v>
      </c>
      <c r="E965" s="72">
        <v>2.1</v>
      </c>
      <c r="F965" s="72">
        <v>2</v>
      </c>
      <c r="G965" s="72" t="s">
        <v>18</v>
      </c>
      <c r="H965" s="72">
        <v>95.9</v>
      </c>
      <c r="I965" s="72">
        <v>4.7</v>
      </c>
      <c r="J965" s="72" t="s">
        <v>28</v>
      </c>
      <c r="K965" s="72">
        <v>0</v>
      </c>
      <c r="L965" s="72" t="s">
        <v>25</v>
      </c>
      <c r="M965" s="72" t="s">
        <v>24</v>
      </c>
      <c r="N965" s="72">
        <v>2</v>
      </c>
      <c r="O965" s="72" t="s">
        <v>18</v>
      </c>
      <c r="P965" s="72">
        <v>53.3</v>
      </c>
    </row>
    <row r="966" spans="1:16" x14ac:dyDescent="0.2">
      <c r="A966" s="72" t="s">
        <v>993</v>
      </c>
      <c r="B966" s="72">
        <v>23</v>
      </c>
      <c r="C966" s="72" t="s">
        <v>47</v>
      </c>
      <c r="D966" s="72">
        <v>3.5</v>
      </c>
      <c r="E966" s="72">
        <v>2.2999999999999998</v>
      </c>
      <c r="F966" s="72">
        <v>2.1</v>
      </c>
      <c r="G966" s="72" t="s">
        <v>18</v>
      </c>
      <c r="H966" s="72">
        <v>84.3</v>
      </c>
      <c r="I966" s="72">
        <v>7.6</v>
      </c>
      <c r="J966" s="72" t="s">
        <v>24</v>
      </c>
      <c r="K966" s="72">
        <v>5</v>
      </c>
      <c r="L966" s="72" t="s">
        <v>25</v>
      </c>
      <c r="M966" s="72" t="s">
        <v>28</v>
      </c>
      <c r="N966" s="72">
        <v>10</v>
      </c>
      <c r="O966" s="72" t="s">
        <v>22</v>
      </c>
      <c r="P966" s="72">
        <v>89.1</v>
      </c>
    </row>
    <row r="967" spans="1:16" x14ac:dyDescent="0.2">
      <c r="A967" s="72" t="s">
        <v>994</v>
      </c>
      <c r="B967" s="72">
        <v>17</v>
      </c>
      <c r="C967" s="72" t="s">
        <v>27</v>
      </c>
      <c r="D967" s="72">
        <v>4.3</v>
      </c>
      <c r="E967" s="72">
        <v>3.4</v>
      </c>
      <c r="F967" s="72">
        <v>0.6</v>
      </c>
      <c r="G967" s="72" t="s">
        <v>18</v>
      </c>
      <c r="H967" s="72">
        <v>59.8</v>
      </c>
      <c r="I967" s="72">
        <v>6.6</v>
      </c>
      <c r="J967" s="72" t="s">
        <v>19</v>
      </c>
      <c r="K967" s="72">
        <v>5</v>
      </c>
      <c r="L967" s="72" t="s">
        <v>20</v>
      </c>
      <c r="M967" s="72" t="s">
        <v>21</v>
      </c>
      <c r="N967" s="72">
        <v>6</v>
      </c>
      <c r="O967" s="72" t="s">
        <v>22</v>
      </c>
      <c r="P967" s="72">
        <v>77.3</v>
      </c>
    </row>
    <row r="968" spans="1:16" x14ac:dyDescent="0.2">
      <c r="A968" s="72" t="s">
        <v>995</v>
      </c>
      <c r="B968" s="72">
        <v>21</v>
      </c>
      <c r="C968" s="72" t="s">
        <v>47</v>
      </c>
      <c r="D968" s="72">
        <v>1.7</v>
      </c>
      <c r="E968" s="72">
        <v>0.2</v>
      </c>
      <c r="F968" s="72">
        <v>0.8</v>
      </c>
      <c r="G968" s="72" t="s">
        <v>18</v>
      </c>
      <c r="H968" s="72">
        <v>83.5</v>
      </c>
      <c r="I968" s="72">
        <v>7</v>
      </c>
      <c r="J968" s="72" t="s">
        <v>28</v>
      </c>
      <c r="K968" s="72">
        <v>1</v>
      </c>
      <c r="L968" s="72" t="s">
        <v>25</v>
      </c>
      <c r="M968" s="72" t="s">
        <v>24</v>
      </c>
      <c r="N968" s="72">
        <v>8</v>
      </c>
      <c r="O968" s="72" t="s">
        <v>22</v>
      </c>
      <c r="P968" s="72">
        <v>56.4</v>
      </c>
    </row>
    <row r="969" spans="1:16" x14ac:dyDescent="0.2">
      <c r="A969" s="72" t="s">
        <v>996</v>
      </c>
      <c r="B969" s="72">
        <v>22</v>
      </c>
      <c r="C969" s="72" t="s">
        <v>27</v>
      </c>
      <c r="D969" s="72">
        <v>5.2</v>
      </c>
      <c r="E969" s="72">
        <v>4.0999999999999996</v>
      </c>
      <c r="F969" s="72">
        <v>3.8</v>
      </c>
      <c r="G969" s="72" t="s">
        <v>18</v>
      </c>
      <c r="H969" s="72">
        <v>95.6</v>
      </c>
      <c r="I969" s="72">
        <v>5.9</v>
      </c>
      <c r="J969" s="72" t="s">
        <v>19</v>
      </c>
      <c r="K969" s="72">
        <v>0</v>
      </c>
      <c r="L969" s="72" t="s">
        <v>38</v>
      </c>
      <c r="M969" s="72" t="s">
        <v>24</v>
      </c>
      <c r="N969" s="72">
        <v>6</v>
      </c>
      <c r="O969" s="72" t="s">
        <v>18</v>
      </c>
      <c r="P969" s="72">
        <v>76.099999999999994</v>
      </c>
    </row>
    <row r="970" spans="1:16" x14ac:dyDescent="0.2">
      <c r="A970" s="72" t="s">
        <v>997</v>
      </c>
      <c r="B970" s="72">
        <v>22</v>
      </c>
      <c r="C970" s="72" t="s">
        <v>17</v>
      </c>
      <c r="D970" s="72">
        <v>4.5999999999999996</v>
      </c>
      <c r="E970" s="72">
        <v>2.6</v>
      </c>
      <c r="F970" s="72">
        <v>1</v>
      </c>
      <c r="G970" s="72" t="s">
        <v>18</v>
      </c>
      <c r="H970" s="72">
        <v>76.099999999999994</v>
      </c>
      <c r="I970" s="72">
        <v>6.1</v>
      </c>
      <c r="J970" s="72" t="s">
        <v>24</v>
      </c>
      <c r="K970" s="72">
        <v>3</v>
      </c>
      <c r="L970" s="72" t="s">
        <v>25</v>
      </c>
      <c r="M970" s="72" t="s">
        <v>21</v>
      </c>
      <c r="N970" s="72">
        <v>4</v>
      </c>
      <c r="O970" s="72" t="s">
        <v>18</v>
      </c>
      <c r="P970" s="72">
        <v>74.599999999999994</v>
      </c>
    </row>
    <row r="971" spans="1:16" x14ac:dyDescent="0.2">
      <c r="A971" s="72" t="s">
        <v>998</v>
      </c>
      <c r="B971" s="72">
        <v>19</v>
      </c>
      <c r="C971" s="72" t="s">
        <v>17</v>
      </c>
      <c r="D971" s="72">
        <v>4.5999999999999996</v>
      </c>
      <c r="E971" s="72">
        <v>2</v>
      </c>
      <c r="F971" s="72">
        <v>3.6</v>
      </c>
      <c r="G971" s="72" t="s">
        <v>22</v>
      </c>
      <c r="H971" s="72">
        <v>81.099999999999994</v>
      </c>
      <c r="I971" s="72">
        <v>6.8</v>
      </c>
      <c r="J971" s="72" t="s">
        <v>19</v>
      </c>
      <c r="K971" s="72">
        <v>5</v>
      </c>
      <c r="L971" s="72" t="s">
        <v>34</v>
      </c>
      <c r="M971" s="72" t="s">
        <v>21</v>
      </c>
      <c r="N971" s="72">
        <v>4</v>
      </c>
      <c r="O971" s="72" t="s">
        <v>18</v>
      </c>
      <c r="P971" s="72">
        <v>83</v>
      </c>
    </row>
    <row r="972" spans="1:16" x14ac:dyDescent="0.2">
      <c r="A972" s="72" t="s">
        <v>999</v>
      </c>
      <c r="B972" s="72">
        <v>24</v>
      </c>
      <c r="C972" s="72" t="s">
        <v>17</v>
      </c>
      <c r="D972" s="72">
        <v>4.2</v>
      </c>
      <c r="E972" s="72">
        <v>2.4</v>
      </c>
      <c r="F972" s="72">
        <v>1.5</v>
      </c>
      <c r="G972" s="72" t="s">
        <v>18</v>
      </c>
      <c r="H972" s="72">
        <v>83.2</v>
      </c>
      <c r="I972" s="72">
        <v>5.0999999999999996</v>
      </c>
      <c r="J972" s="72" t="s">
        <v>19</v>
      </c>
      <c r="K972" s="72">
        <v>3</v>
      </c>
      <c r="L972" s="72" t="s">
        <v>34</v>
      </c>
      <c r="M972" s="72" t="s">
        <v>21</v>
      </c>
      <c r="N972" s="72">
        <v>9</v>
      </c>
      <c r="O972" s="72" t="s">
        <v>22</v>
      </c>
      <c r="P972" s="72">
        <v>85.9</v>
      </c>
    </row>
    <row r="973" spans="1:16" x14ac:dyDescent="0.2">
      <c r="A973" s="72" t="s">
        <v>1000</v>
      </c>
      <c r="B973" s="72">
        <v>23</v>
      </c>
      <c r="C973" s="72" t="s">
        <v>17</v>
      </c>
      <c r="D973" s="72">
        <v>3.5</v>
      </c>
      <c r="E973" s="72">
        <v>2.5</v>
      </c>
      <c r="F973" s="72">
        <v>1.8</v>
      </c>
      <c r="G973" s="72" t="s">
        <v>18</v>
      </c>
      <c r="H973" s="72">
        <v>56</v>
      </c>
      <c r="I973" s="72">
        <v>6.1</v>
      </c>
      <c r="J973" s="72" t="s">
        <v>24</v>
      </c>
      <c r="K973" s="72">
        <v>5</v>
      </c>
      <c r="L973" s="72" t="s">
        <v>25</v>
      </c>
      <c r="M973" s="72" t="s">
        <v>21</v>
      </c>
      <c r="N973" s="72">
        <v>6</v>
      </c>
      <c r="O973" s="72" t="s">
        <v>18</v>
      </c>
      <c r="P973" s="72">
        <v>64.5</v>
      </c>
    </row>
    <row r="974" spans="1:16" x14ac:dyDescent="0.2">
      <c r="A974" s="72" t="s">
        <v>1001</v>
      </c>
      <c r="B974" s="72">
        <v>17</v>
      </c>
      <c r="C974" s="72" t="s">
        <v>17</v>
      </c>
      <c r="D974" s="72">
        <v>4.5</v>
      </c>
      <c r="E974" s="72">
        <v>0.4</v>
      </c>
      <c r="F974" s="72">
        <v>3</v>
      </c>
      <c r="G974" s="72" t="s">
        <v>18</v>
      </c>
      <c r="H974" s="72">
        <v>100</v>
      </c>
      <c r="I974" s="72">
        <v>5.5</v>
      </c>
      <c r="J974" s="72" t="s">
        <v>19</v>
      </c>
      <c r="K974" s="72">
        <v>3</v>
      </c>
      <c r="L974" s="72" t="s">
        <v>25</v>
      </c>
      <c r="M974" s="72" t="s">
        <v>24</v>
      </c>
      <c r="N974" s="72">
        <v>8</v>
      </c>
      <c r="O974" s="72" t="s">
        <v>18</v>
      </c>
      <c r="P974" s="72">
        <v>91.9</v>
      </c>
    </row>
    <row r="975" spans="1:16" x14ac:dyDescent="0.2">
      <c r="A975" s="72" t="s">
        <v>1002</v>
      </c>
      <c r="B975" s="72">
        <v>19</v>
      </c>
      <c r="C975" s="72" t="s">
        <v>27</v>
      </c>
      <c r="D975" s="72">
        <v>4.4000000000000004</v>
      </c>
      <c r="E975" s="72">
        <v>4.3</v>
      </c>
      <c r="F975" s="72">
        <v>3.2</v>
      </c>
      <c r="G975" s="72" t="s">
        <v>18</v>
      </c>
      <c r="H975" s="72">
        <v>76</v>
      </c>
      <c r="I975" s="72">
        <v>5.4</v>
      </c>
      <c r="J975" s="72" t="s">
        <v>24</v>
      </c>
      <c r="K975" s="72">
        <v>4</v>
      </c>
      <c r="L975" s="72" t="s">
        <v>20</v>
      </c>
      <c r="M975" s="72" t="s">
        <v>24</v>
      </c>
      <c r="N975" s="72">
        <v>8</v>
      </c>
      <c r="O975" s="72" t="s">
        <v>18</v>
      </c>
      <c r="P975" s="72">
        <v>74.599999999999994</v>
      </c>
    </row>
    <row r="976" spans="1:16" x14ac:dyDescent="0.2">
      <c r="A976" s="72" t="s">
        <v>1003</v>
      </c>
      <c r="B976" s="72">
        <v>20</v>
      </c>
      <c r="C976" s="72" t="s">
        <v>27</v>
      </c>
      <c r="D976" s="72">
        <v>3</v>
      </c>
      <c r="E976" s="72">
        <v>2.5</v>
      </c>
      <c r="F976" s="72">
        <v>1.7</v>
      </c>
      <c r="G976" s="72" t="s">
        <v>18</v>
      </c>
      <c r="H976" s="72">
        <v>90.1</v>
      </c>
      <c r="I976" s="72">
        <v>4</v>
      </c>
      <c r="J976" s="72" t="s">
        <v>19</v>
      </c>
      <c r="K976" s="72">
        <v>3</v>
      </c>
      <c r="L976" s="72" t="s">
        <v>34</v>
      </c>
      <c r="M976" s="72" t="s">
        <v>28</v>
      </c>
      <c r="N976" s="72">
        <v>7</v>
      </c>
      <c r="O976" s="72" t="s">
        <v>18</v>
      </c>
      <c r="P976" s="72">
        <v>70.900000000000006</v>
      </c>
    </row>
    <row r="977" spans="1:16" x14ac:dyDescent="0.2">
      <c r="A977" s="72" t="s">
        <v>1004</v>
      </c>
      <c r="B977" s="72">
        <v>18</v>
      </c>
      <c r="C977" s="72" t="s">
        <v>17</v>
      </c>
      <c r="D977" s="72">
        <v>2.6</v>
      </c>
      <c r="E977" s="72">
        <v>3</v>
      </c>
      <c r="F977" s="72">
        <v>1.4</v>
      </c>
      <c r="G977" s="72" t="s">
        <v>18</v>
      </c>
      <c r="H977" s="72">
        <v>84.1</v>
      </c>
      <c r="I977" s="72">
        <v>8.1</v>
      </c>
      <c r="J977" s="72" t="s">
        <v>19</v>
      </c>
      <c r="K977" s="72">
        <v>6</v>
      </c>
      <c r="L977" s="72" t="s">
        <v>34</v>
      </c>
      <c r="M977" s="72" t="s">
        <v>21</v>
      </c>
      <c r="N977" s="72">
        <v>3</v>
      </c>
      <c r="O977" s="72" t="s">
        <v>18</v>
      </c>
      <c r="P977" s="72">
        <v>66.7</v>
      </c>
    </row>
    <row r="978" spans="1:16" x14ac:dyDescent="0.2">
      <c r="A978" s="72" t="s">
        <v>1005</v>
      </c>
      <c r="B978" s="72">
        <v>24</v>
      </c>
      <c r="C978" s="72" t="s">
        <v>17</v>
      </c>
      <c r="D978" s="72">
        <v>3.7</v>
      </c>
      <c r="E978" s="72">
        <v>3.6</v>
      </c>
      <c r="F978" s="72">
        <v>1.7</v>
      </c>
      <c r="G978" s="72" t="s">
        <v>18</v>
      </c>
      <c r="H978" s="72">
        <v>97.6</v>
      </c>
      <c r="I978" s="72">
        <v>5.7</v>
      </c>
      <c r="J978" s="72" t="s">
        <v>24</v>
      </c>
      <c r="K978" s="72">
        <v>0</v>
      </c>
      <c r="L978" s="72" t="s">
        <v>34</v>
      </c>
      <c r="M978" s="72" t="s">
        <v>24</v>
      </c>
      <c r="N978" s="72">
        <v>10</v>
      </c>
      <c r="O978" s="72" t="s">
        <v>22</v>
      </c>
      <c r="P978" s="72">
        <v>77.400000000000006</v>
      </c>
    </row>
    <row r="979" spans="1:16" x14ac:dyDescent="0.2">
      <c r="A979" s="72" t="s">
        <v>1006</v>
      </c>
      <c r="B979" s="72">
        <v>24</v>
      </c>
      <c r="C979" s="72" t="s">
        <v>17</v>
      </c>
      <c r="D979" s="72">
        <v>5.8</v>
      </c>
      <c r="E979" s="72">
        <v>1.3</v>
      </c>
      <c r="F979" s="72">
        <v>2.2000000000000002</v>
      </c>
      <c r="G979" s="72" t="s">
        <v>22</v>
      </c>
      <c r="H979" s="72">
        <v>89.1</v>
      </c>
      <c r="I979" s="72">
        <v>7.9</v>
      </c>
      <c r="J979" s="72" t="s">
        <v>24</v>
      </c>
      <c r="K979" s="72">
        <v>5</v>
      </c>
      <c r="L979" s="72" t="s">
        <v>25</v>
      </c>
      <c r="M979" s="72" t="s">
        <v>21</v>
      </c>
      <c r="N979" s="72">
        <v>1</v>
      </c>
      <c r="O979" s="72" t="s">
        <v>22</v>
      </c>
      <c r="P979" s="72">
        <v>99</v>
      </c>
    </row>
    <row r="980" spans="1:16" x14ac:dyDescent="0.2">
      <c r="A980" s="72" t="s">
        <v>1007</v>
      </c>
      <c r="B980" s="72">
        <v>24</v>
      </c>
      <c r="C980" s="72" t="s">
        <v>17</v>
      </c>
      <c r="D980" s="72">
        <v>1.6</v>
      </c>
      <c r="E980" s="72">
        <v>3.1</v>
      </c>
      <c r="F980" s="72">
        <v>2.8</v>
      </c>
      <c r="G980" s="72" t="s">
        <v>18</v>
      </c>
      <c r="H980" s="72">
        <v>82.7</v>
      </c>
      <c r="I980" s="72">
        <v>7.8</v>
      </c>
      <c r="J980" s="72" t="s">
        <v>19</v>
      </c>
      <c r="K980" s="72">
        <v>0</v>
      </c>
      <c r="L980" s="72" t="s">
        <v>34</v>
      </c>
      <c r="M980" s="72" t="s">
        <v>24</v>
      </c>
      <c r="N980" s="72">
        <v>5</v>
      </c>
      <c r="O980" s="72" t="s">
        <v>22</v>
      </c>
      <c r="P980" s="72">
        <v>43.5</v>
      </c>
    </row>
    <row r="981" spans="1:16" x14ac:dyDescent="0.2">
      <c r="A981" s="72" t="s">
        <v>1008</v>
      </c>
      <c r="B981" s="72">
        <v>22</v>
      </c>
      <c r="C981" s="72" t="s">
        <v>27</v>
      </c>
      <c r="D981" s="72">
        <v>1.3</v>
      </c>
      <c r="E981" s="72">
        <v>2.2000000000000002</v>
      </c>
      <c r="F981" s="72">
        <v>1.8</v>
      </c>
      <c r="G981" s="72" t="s">
        <v>18</v>
      </c>
      <c r="H981" s="72">
        <v>76.099999999999994</v>
      </c>
      <c r="I981" s="72">
        <v>5</v>
      </c>
      <c r="J981" s="72" t="s">
        <v>24</v>
      </c>
      <c r="K981" s="72">
        <v>6</v>
      </c>
      <c r="L981" s="72" t="s">
        <v>25</v>
      </c>
      <c r="M981" s="72" t="s">
        <v>28</v>
      </c>
      <c r="N981" s="72">
        <v>10</v>
      </c>
      <c r="O981" s="72" t="s">
        <v>18</v>
      </c>
      <c r="P981" s="72">
        <v>53.4</v>
      </c>
    </row>
    <row r="982" spans="1:16" x14ac:dyDescent="0.2">
      <c r="A982" s="72" t="s">
        <v>1009</v>
      </c>
      <c r="B982" s="72">
        <v>20</v>
      </c>
      <c r="C982" s="72" t="s">
        <v>17</v>
      </c>
      <c r="D982" s="72">
        <v>3.7</v>
      </c>
      <c r="E982" s="72">
        <v>3.5</v>
      </c>
      <c r="F982" s="72">
        <v>2.5</v>
      </c>
      <c r="G982" s="72" t="s">
        <v>18</v>
      </c>
      <c r="H982" s="72">
        <v>93</v>
      </c>
      <c r="I982" s="72">
        <v>5.2</v>
      </c>
      <c r="J982" s="72" t="s">
        <v>28</v>
      </c>
      <c r="K982" s="72">
        <v>6</v>
      </c>
      <c r="L982" s="72" t="s">
        <v>25</v>
      </c>
      <c r="M982" s="72" t="s">
        <v>24</v>
      </c>
      <c r="N982" s="72">
        <v>10</v>
      </c>
      <c r="O982" s="72" t="s">
        <v>22</v>
      </c>
      <c r="P982" s="72">
        <v>81</v>
      </c>
    </row>
    <row r="983" spans="1:16" x14ac:dyDescent="0.2">
      <c r="A983" s="72" t="s">
        <v>1010</v>
      </c>
      <c r="B983" s="72">
        <v>24</v>
      </c>
      <c r="C983" s="72" t="s">
        <v>27</v>
      </c>
      <c r="D983" s="72">
        <v>3.6</v>
      </c>
      <c r="E983" s="72">
        <v>0</v>
      </c>
      <c r="F983" s="72">
        <v>3.6</v>
      </c>
      <c r="G983" s="72" t="s">
        <v>18</v>
      </c>
      <c r="H983" s="72">
        <v>66.3</v>
      </c>
      <c r="I983" s="72">
        <v>9.6</v>
      </c>
      <c r="J983" s="72" t="s">
        <v>19</v>
      </c>
      <c r="K983" s="72">
        <v>3</v>
      </c>
      <c r="L983" s="72" t="s">
        <v>34</v>
      </c>
      <c r="M983" s="72" t="s">
        <v>21</v>
      </c>
      <c r="N983" s="72">
        <v>2</v>
      </c>
      <c r="O983" s="72" t="s">
        <v>18</v>
      </c>
      <c r="P983" s="72">
        <v>66.2</v>
      </c>
    </row>
    <row r="984" spans="1:16" x14ac:dyDescent="0.2">
      <c r="A984" s="72" t="s">
        <v>1011</v>
      </c>
      <c r="B984" s="72">
        <v>20</v>
      </c>
      <c r="C984" s="72" t="s">
        <v>17</v>
      </c>
      <c r="D984" s="72">
        <v>3.8</v>
      </c>
      <c r="E984" s="72">
        <v>2.4</v>
      </c>
      <c r="F984" s="72">
        <v>2.2000000000000002</v>
      </c>
      <c r="G984" s="72" t="s">
        <v>22</v>
      </c>
      <c r="H984" s="72">
        <v>91.5</v>
      </c>
      <c r="I984" s="72">
        <v>8.6</v>
      </c>
      <c r="J984" s="72" t="s">
        <v>19</v>
      </c>
      <c r="K984" s="72">
        <v>2</v>
      </c>
      <c r="L984" s="72" t="s">
        <v>25</v>
      </c>
      <c r="M984" s="72" t="s">
        <v>24</v>
      </c>
      <c r="N984" s="72">
        <v>10</v>
      </c>
      <c r="O984" s="72" t="s">
        <v>18</v>
      </c>
      <c r="P984" s="72">
        <v>88</v>
      </c>
    </row>
    <row r="985" spans="1:16" x14ac:dyDescent="0.2">
      <c r="A985" s="72" t="s">
        <v>1012</v>
      </c>
      <c r="B985" s="72">
        <v>21</v>
      </c>
      <c r="C985" s="72" t="s">
        <v>27</v>
      </c>
      <c r="D985" s="72">
        <v>3.9</v>
      </c>
      <c r="E985" s="72">
        <v>1.8</v>
      </c>
      <c r="F985" s="72">
        <v>2.1</v>
      </c>
      <c r="G985" s="72" t="s">
        <v>18</v>
      </c>
      <c r="H985" s="72">
        <v>74</v>
      </c>
      <c r="I985" s="72">
        <v>6.5</v>
      </c>
      <c r="J985" s="72" t="s">
        <v>28</v>
      </c>
      <c r="K985" s="72">
        <v>2</v>
      </c>
      <c r="L985" s="72" t="s">
        <v>20</v>
      </c>
      <c r="M985" s="72" t="s">
        <v>21</v>
      </c>
      <c r="N985" s="72">
        <v>2</v>
      </c>
      <c r="O985" s="72" t="s">
        <v>18</v>
      </c>
      <c r="P985" s="72">
        <v>64.400000000000006</v>
      </c>
    </row>
    <row r="986" spans="1:16" x14ac:dyDescent="0.2">
      <c r="A986" s="72" t="s">
        <v>1013</v>
      </c>
      <c r="B986" s="72">
        <v>24</v>
      </c>
      <c r="C986" s="72" t="s">
        <v>27</v>
      </c>
      <c r="D986" s="72">
        <v>3.2</v>
      </c>
      <c r="E986" s="72">
        <v>3</v>
      </c>
      <c r="F986" s="72">
        <v>0.1</v>
      </c>
      <c r="G986" s="72" t="s">
        <v>18</v>
      </c>
      <c r="H986" s="72">
        <v>97.5</v>
      </c>
      <c r="I986" s="72">
        <v>6.8</v>
      </c>
      <c r="J986" s="72" t="s">
        <v>19</v>
      </c>
      <c r="K986" s="72">
        <v>6</v>
      </c>
      <c r="L986" s="72" t="s">
        <v>25</v>
      </c>
      <c r="M986" s="72" t="s">
        <v>21</v>
      </c>
      <c r="N986" s="72">
        <v>7</v>
      </c>
      <c r="O986" s="72" t="s">
        <v>18</v>
      </c>
      <c r="P986" s="72">
        <v>82.4</v>
      </c>
    </row>
    <row r="987" spans="1:16" x14ac:dyDescent="0.2">
      <c r="A987" s="72" t="s">
        <v>1014</v>
      </c>
      <c r="B987" s="72">
        <v>18</v>
      </c>
      <c r="C987" s="72" t="s">
        <v>27</v>
      </c>
      <c r="D987" s="72">
        <v>5.7</v>
      </c>
      <c r="E987" s="72">
        <v>3.1</v>
      </c>
      <c r="F987" s="72">
        <v>0</v>
      </c>
      <c r="G987" s="72" t="s">
        <v>22</v>
      </c>
      <c r="H987" s="72">
        <v>86.6</v>
      </c>
      <c r="I987" s="72">
        <v>5.7</v>
      </c>
      <c r="J987" s="72" t="s">
        <v>19</v>
      </c>
      <c r="K987" s="72">
        <v>2</v>
      </c>
      <c r="L987" s="72" t="s">
        <v>20</v>
      </c>
      <c r="M987" s="72" t="s">
        <v>24</v>
      </c>
      <c r="N987" s="72">
        <v>3</v>
      </c>
      <c r="O987" s="72" t="s">
        <v>22</v>
      </c>
      <c r="P987" s="72">
        <v>80.900000000000006</v>
      </c>
    </row>
    <row r="988" spans="1:16" x14ac:dyDescent="0.2">
      <c r="A988" s="72" t="s">
        <v>1015</v>
      </c>
      <c r="B988" s="72">
        <v>20</v>
      </c>
      <c r="C988" s="72" t="s">
        <v>27</v>
      </c>
      <c r="D988" s="72">
        <v>1.1000000000000001</v>
      </c>
      <c r="E988" s="72">
        <v>1.7</v>
      </c>
      <c r="F988" s="72">
        <v>2.2000000000000002</v>
      </c>
      <c r="G988" s="72" t="s">
        <v>18</v>
      </c>
      <c r="H988" s="72">
        <v>91.4</v>
      </c>
      <c r="I988" s="72">
        <v>7</v>
      </c>
      <c r="J988" s="72" t="s">
        <v>28</v>
      </c>
      <c r="K988" s="72">
        <v>5</v>
      </c>
      <c r="L988" s="72" t="s">
        <v>20</v>
      </c>
      <c r="M988" s="72" t="s">
        <v>28</v>
      </c>
      <c r="N988" s="72">
        <v>8</v>
      </c>
      <c r="O988" s="72" t="s">
        <v>18</v>
      </c>
      <c r="P988" s="72">
        <v>59.6</v>
      </c>
    </row>
    <row r="989" spans="1:16" x14ac:dyDescent="0.2">
      <c r="A989" s="72" t="s">
        <v>1016</v>
      </c>
      <c r="B989" s="72">
        <v>20</v>
      </c>
      <c r="C989" s="72" t="s">
        <v>17</v>
      </c>
      <c r="D989" s="72">
        <v>2.2999999999999998</v>
      </c>
      <c r="E989" s="72">
        <v>1.6</v>
      </c>
      <c r="F989" s="72">
        <v>1.7</v>
      </c>
      <c r="G989" s="72" t="s">
        <v>22</v>
      </c>
      <c r="H989" s="72">
        <v>85.8</v>
      </c>
      <c r="I989" s="72">
        <v>5.6</v>
      </c>
      <c r="J989" s="72" t="s">
        <v>19</v>
      </c>
      <c r="K989" s="72">
        <v>1</v>
      </c>
      <c r="L989" s="72" t="s">
        <v>25</v>
      </c>
      <c r="M989" s="72" t="s">
        <v>21</v>
      </c>
      <c r="N989" s="72">
        <v>9</v>
      </c>
      <c r="O989" s="72" t="s">
        <v>18</v>
      </c>
      <c r="P989" s="72">
        <v>56.2</v>
      </c>
    </row>
    <row r="990" spans="1:16" x14ac:dyDescent="0.2">
      <c r="A990" s="72" t="s">
        <v>1017</v>
      </c>
      <c r="B990" s="72">
        <v>18</v>
      </c>
      <c r="C990" s="72" t="s">
        <v>27</v>
      </c>
      <c r="D990" s="72">
        <v>3.3</v>
      </c>
      <c r="E990" s="72">
        <v>2.4</v>
      </c>
      <c r="F990" s="72">
        <v>1.2</v>
      </c>
      <c r="G990" s="72" t="s">
        <v>18</v>
      </c>
      <c r="H990" s="72">
        <v>67.5</v>
      </c>
      <c r="I990" s="72">
        <v>4.0999999999999996</v>
      </c>
      <c r="J990" s="72" t="s">
        <v>19</v>
      </c>
      <c r="K990" s="72">
        <v>4</v>
      </c>
      <c r="L990" s="72" t="s">
        <v>34</v>
      </c>
      <c r="M990" s="72" t="s">
        <v>21</v>
      </c>
      <c r="N990" s="72">
        <v>8</v>
      </c>
      <c r="O990" s="72" t="s">
        <v>22</v>
      </c>
      <c r="P990" s="72">
        <v>72.5</v>
      </c>
    </row>
    <row r="991" spans="1:16" x14ac:dyDescent="0.2">
      <c r="A991" s="72" t="s">
        <v>1018</v>
      </c>
      <c r="B991" s="72">
        <v>24</v>
      </c>
      <c r="C991" s="72" t="s">
        <v>27</v>
      </c>
      <c r="D991" s="72">
        <v>1</v>
      </c>
      <c r="E991" s="72">
        <v>1.4</v>
      </c>
      <c r="F991" s="72">
        <v>2.1</v>
      </c>
      <c r="G991" s="72" t="s">
        <v>22</v>
      </c>
      <c r="H991" s="72">
        <v>76.400000000000006</v>
      </c>
      <c r="I991" s="72">
        <v>4.9000000000000004</v>
      </c>
      <c r="J991" s="72" t="s">
        <v>19</v>
      </c>
      <c r="K991" s="72">
        <v>3</v>
      </c>
      <c r="L991" s="72" t="s">
        <v>25</v>
      </c>
      <c r="M991" s="72" t="s">
        <v>21</v>
      </c>
      <c r="N991" s="72">
        <v>6</v>
      </c>
      <c r="O991" s="72" t="s">
        <v>18</v>
      </c>
      <c r="P991" s="72">
        <v>47.6</v>
      </c>
    </row>
    <row r="992" spans="1:16" x14ac:dyDescent="0.2">
      <c r="A992" s="72" t="s">
        <v>1019</v>
      </c>
      <c r="B992" s="72">
        <v>18</v>
      </c>
      <c r="C992" s="72" t="s">
        <v>27</v>
      </c>
      <c r="D992" s="72">
        <v>3.2</v>
      </c>
      <c r="E992" s="72">
        <v>3.5</v>
      </c>
      <c r="F992" s="72">
        <v>1.7</v>
      </c>
      <c r="G992" s="72" t="s">
        <v>18</v>
      </c>
      <c r="H992" s="72">
        <v>91.7</v>
      </c>
      <c r="I992" s="72">
        <v>6.5</v>
      </c>
      <c r="J992" s="72" t="s">
        <v>24</v>
      </c>
      <c r="K992" s="72">
        <v>1</v>
      </c>
      <c r="L992" s="72" t="s">
        <v>20</v>
      </c>
      <c r="M992" s="72" t="s">
        <v>24</v>
      </c>
      <c r="N992" s="72">
        <v>5</v>
      </c>
      <c r="O992" s="72" t="s">
        <v>18</v>
      </c>
      <c r="P992" s="72">
        <v>63.6</v>
      </c>
    </row>
    <row r="993" spans="1:16" x14ac:dyDescent="0.2">
      <c r="A993" s="72" t="s">
        <v>1020</v>
      </c>
      <c r="B993" s="72">
        <v>20</v>
      </c>
      <c r="C993" s="72" t="s">
        <v>27</v>
      </c>
      <c r="D993" s="72">
        <v>6</v>
      </c>
      <c r="E993" s="72">
        <v>2.1</v>
      </c>
      <c r="F993" s="72">
        <v>3</v>
      </c>
      <c r="G993" s="72" t="s">
        <v>18</v>
      </c>
      <c r="H993" s="72">
        <v>86.7</v>
      </c>
      <c r="I993" s="72">
        <v>5.0999999999999996</v>
      </c>
      <c r="J993" s="72" t="s">
        <v>24</v>
      </c>
      <c r="K993" s="72">
        <v>2</v>
      </c>
      <c r="L993" s="72" t="s">
        <v>25</v>
      </c>
      <c r="M993" s="72" t="s">
        <v>24</v>
      </c>
      <c r="N993" s="72">
        <v>3</v>
      </c>
      <c r="O993" s="72" t="s">
        <v>18</v>
      </c>
      <c r="P993" s="72">
        <v>85.3</v>
      </c>
    </row>
    <row r="994" spans="1:16" x14ac:dyDescent="0.2">
      <c r="A994" s="72" t="s">
        <v>1021</v>
      </c>
      <c r="B994" s="72">
        <v>18</v>
      </c>
      <c r="C994" s="72" t="s">
        <v>27</v>
      </c>
      <c r="D994" s="72">
        <v>3.5</v>
      </c>
      <c r="E994" s="72">
        <v>0</v>
      </c>
      <c r="F994" s="72">
        <v>1.9</v>
      </c>
      <c r="G994" s="72" t="s">
        <v>18</v>
      </c>
      <c r="H994" s="72">
        <v>96.8</v>
      </c>
      <c r="I994" s="72">
        <v>6.4</v>
      </c>
      <c r="J994" s="72" t="s">
        <v>19</v>
      </c>
      <c r="K994" s="72">
        <v>3</v>
      </c>
      <c r="L994" s="72" t="s">
        <v>34</v>
      </c>
      <c r="M994" s="72" t="s">
        <v>28</v>
      </c>
      <c r="N994" s="72">
        <v>3</v>
      </c>
      <c r="O994" s="72" t="s">
        <v>18</v>
      </c>
      <c r="P994" s="72">
        <v>71.8</v>
      </c>
    </row>
    <row r="995" spans="1:16" x14ac:dyDescent="0.2">
      <c r="A995" s="72" t="s">
        <v>1022</v>
      </c>
      <c r="B995" s="72">
        <v>20</v>
      </c>
      <c r="C995" s="72" t="s">
        <v>27</v>
      </c>
      <c r="D995" s="72">
        <v>3.8</v>
      </c>
      <c r="E995" s="72">
        <v>2.1</v>
      </c>
      <c r="F995" s="72">
        <v>1</v>
      </c>
      <c r="G995" s="72" t="s">
        <v>18</v>
      </c>
      <c r="H995" s="72">
        <v>89</v>
      </c>
      <c r="I995" s="72">
        <v>5.2</v>
      </c>
      <c r="J995" s="72" t="s">
        <v>24</v>
      </c>
      <c r="K995" s="72">
        <v>1</v>
      </c>
      <c r="L995" s="72" t="s">
        <v>25</v>
      </c>
      <c r="M995" s="72" t="s">
        <v>24</v>
      </c>
      <c r="N995" s="72">
        <v>7</v>
      </c>
      <c r="O995" s="72" t="s">
        <v>18</v>
      </c>
      <c r="P995" s="72">
        <v>70.900000000000006</v>
      </c>
    </row>
    <row r="996" spans="1:16" x14ac:dyDescent="0.2">
      <c r="A996" s="72" t="s">
        <v>1023</v>
      </c>
      <c r="B996" s="72">
        <v>20</v>
      </c>
      <c r="C996" s="72" t="s">
        <v>17</v>
      </c>
      <c r="D996" s="72">
        <v>1.6</v>
      </c>
      <c r="E996" s="72">
        <v>1.3</v>
      </c>
      <c r="F996" s="72">
        <v>2.9</v>
      </c>
      <c r="G996" s="72" t="s">
        <v>18</v>
      </c>
      <c r="H996" s="72">
        <v>75.3</v>
      </c>
      <c r="I996" s="72">
        <v>5.6</v>
      </c>
      <c r="J996" s="72" t="s">
        <v>24</v>
      </c>
      <c r="K996" s="72">
        <v>0</v>
      </c>
      <c r="L996" s="72" t="s">
        <v>25</v>
      </c>
      <c r="M996" s="72" t="s">
        <v>21</v>
      </c>
      <c r="N996" s="72">
        <v>5</v>
      </c>
      <c r="O996" s="72" t="s">
        <v>18</v>
      </c>
      <c r="P996" s="72">
        <v>41.7</v>
      </c>
    </row>
    <row r="997" spans="1:16" x14ac:dyDescent="0.2">
      <c r="A997" s="72" t="s">
        <v>1024</v>
      </c>
      <c r="B997" s="72">
        <v>21</v>
      </c>
      <c r="C997" s="72" t="s">
        <v>17</v>
      </c>
      <c r="D997" s="72">
        <v>2.6</v>
      </c>
      <c r="E997" s="72">
        <v>0.5</v>
      </c>
      <c r="F997" s="72">
        <v>1.6</v>
      </c>
      <c r="G997" s="72" t="s">
        <v>18</v>
      </c>
      <c r="H997" s="72">
        <v>77</v>
      </c>
      <c r="I997" s="72">
        <v>7.5</v>
      </c>
      <c r="J997" s="72" t="s">
        <v>19</v>
      </c>
      <c r="K997" s="72">
        <v>2</v>
      </c>
      <c r="L997" s="72" t="s">
        <v>25</v>
      </c>
      <c r="M997" s="72" t="s">
        <v>24</v>
      </c>
      <c r="N997" s="72">
        <v>6</v>
      </c>
      <c r="O997" s="72" t="s">
        <v>22</v>
      </c>
      <c r="P997" s="72">
        <v>76.099999999999994</v>
      </c>
    </row>
    <row r="998" spans="1:16" x14ac:dyDescent="0.2">
      <c r="A998" s="72" t="s">
        <v>1025</v>
      </c>
      <c r="B998" s="72">
        <v>17</v>
      </c>
      <c r="C998" s="72" t="s">
        <v>17</v>
      </c>
      <c r="D998" s="72">
        <v>2.9</v>
      </c>
      <c r="E998" s="72">
        <v>1</v>
      </c>
      <c r="F998" s="72">
        <v>2.4</v>
      </c>
      <c r="G998" s="72" t="s">
        <v>22</v>
      </c>
      <c r="H998" s="72">
        <v>86</v>
      </c>
      <c r="I998" s="72">
        <v>6.8</v>
      </c>
      <c r="J998" s="72" t="s">
        <v>28</v>
      </c>
      <c r="K998" s="72">
        <v>1</v>
      </c>
      <c r="L998" s="72" t="s">
        <v>25</v>
      </c>
      <c r="M998" s="72" t="s">
        <v>21</v>
      </c>
      <c r="N998" s="72">
        <v>6</v>
      </c>
      <c r="O998" s="72" t="s">
        <v>22</v>
      </c>
      <c r="P998" s="72">
        <v>65.900000000000006</v>
      </c>
    </row>
    <row r="999" spans="1:16" x14ac:dyDescent="0.2">
      <c r="A999" s="72" t="s">
        <v>1026</v>
      </c>
      <c r="B999" s="72">
        <v>20</v>
      </c>
      <c r="C999" s="72" t="s">
        <v>27</v>
      </c>
      <c r="D999" s="72">
        <v>3</v>
      </c>
      <c r="E999" s="72">
        <v>2.6</v>
      </c>
      <c r="F999" s="72">
        <v>1.3</v>
      </c>
      <c r="G999" s="72" t="s">
        <v>18</v>
      </c>
      <c r="H999" s="72">
        <v>61.9</v>
      </c>
      <c r="I999" s="72">
        <v>6.5</v>
      </c>
      <c r="J999" s="72" t="s">
        <v>24</v>
      </c>
      <c r="K999" s="72">
        <v>5</v>
      </c>
      <c r="L999" s="72" t="s">
        <v>34</v>
      </c>
      <c r="M999" s="72" t="s">
        <v>24</v>
      </c>
      <c r="N999" s="72">
        <v>9</v>
      </c>
      <c r="O999" s="72" t="s">
        <v>22</v>
      </c>
      <c r="P999" s="72">
        <v>64.400000000000006</v>
      </c>
    </row>
    <row r="1000" spans="1:16" x14ac:dyDescent="0.2">
      <c r="A1000" s="72" t="s">
        <v>1027</v>
      </c>
      <c r="B1000" s="72">
        <v>24</v>
      </c>
      <c r="C1000" s="72" t="s">
        <v>27</v>
      </c>
      <c r="D1000" s="72">
        <v>5.4</v>
      </c>
      <c r="E1000" s="72">
        <v>4.0999999999999996</v>
      </c>
      <c r="F1000" s="72">
        <v>1.1000000000000001</v>
      </c>
      <c r="G1000" s="72" t="s">
        <v>22</v>
      </c>
      <c r="H1000" s="72">
        <v>100</v>
      </c>
      <c r="I1000" s="72">
        <v>7.6</v>
      </c>
      <c r="J1000" s="72" t="s">
        <v>19</v>
      </c>
      <c r="K1000" s="72">
        <v>0</v>
      </c>
      <c r="L1000" s="72" t="s">
        <v>34</v>
      </c>
      <c r="M1000" s="72" t="s">
        <v>21</v>
      </c>
      <c r="N1000" s="72">
        <v>1</v>
      </c>
      <c r="O1000" s="72" t="s">
        <v>18</v>
      </c>
      <c r="P1000" s="72">
        <v>69.7</v>
      </c>
    </row>
    <row r="1001" spans="1:16" x14ac:dyDescent="0.2">
      <c r="A1001" s="72" t="s">
        <v>1028</v>
      </c>
      <c r="B1001" s="72">
        <v>19</v>
      </c>
      <c r="C1001" s="72" t="s">
        <v>17</v>
      </c>
      <c r="D1001" s="72">
        <v>4.3</v>
      </c>
      <c r="E1001" s="72">
        <v>2.9</v>
      </c>
      <c r="F1001" s="72">
        <v>1.9</v>
      </c>
      <c r="G1001" s="72" t="s">
        <v>18</v>
      </c>
      <c r="H1001" s="72">
        <v>89.4</v>
      </c>
      <c r="I1001" s="72">
        <v>7.1</v>
      </c>
      <c r="J1001" s="72" t="s">
        <v>24</v>
      </c>
      <c r="K1001" s="72">
        <v>2</v>
      </c>
      <c r="L1001" s="72" t="s">
        <v>34</v>
      </c>
      <c r="M1001" s="72" t="s">
        <v>21</v>
      </c>
      <c r="N1001" s="72">
        <v>8</v>
      </c>
      <c r="O1001" s="72" t="s">
        <v>18</v>
      </c>
      <c r="P1001" s="72">
        <v>74.900000000000006</v>
      </c>
    </row>
  </sheetData>
  <autoFilter ref="A1:N1001" xr:uid="{ED12401A-5684-C146-9F32-88DC3F3829CA}"/>
  <pageMargins left="0.75" right="0.75" top="1" bottom="1" header="0.5" footer="0.5"/>
  <pageSetup orientation="landscape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D8B2-5DCB-4381-8CD2-CDD2BEFEFB18}">
  <dimension ref="A1:AE57"/>
  <sheetViews>
    <sheetView zoomScaleNormal="100" workbookViewId="0">
      <selection sqref="A1:Q1"/>
    </sheetView>
  </sheetViews>
  <sheetFormatPr baseColWidth="10" defaultColWidth="11" defaultRowHeight="15.75" customHeight="1" x14ac:dyDescent="0.2"/>
  <cols>
    <col min="1" max="1" width="12.5" bestFit="1" customWidth="1"/>
    <col min="2" max="2" width="12.83203125" customWidth="1"/>
    <col min="3" max="3" width="12.83203125" bestFit="1" customWidth="1"/>
    <col min="4" max="4" width="12.5" customWidth="1"/>
    <col min="17" max="17" width="12.1640625" customWidth="1"/>
    <col min="19" max="19" width="12.1640625" bestFit="1" customWidth="1"/>
    <col min="20" max="20" width="24.1640625" bestFit="1" customWidth="1"/>
    <col min="21" max="21" width="12.83203125" bestFit="1" customWidth="1"/>
    <col min="22" max="22" width="14.1640625" bestFit="1" customWidth="1"/>
  </cols>
  <sheetData>
    <row r="1" spans="1:22" ht="21.75" customHeight="1" x14ac:dyDescent="0.2">
      <c r="A1" s="159" t="s">
        <v>1029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</row>
    <row r="2" spans="1:22" ht="22.5" customHeight="1" x14ac:dyDescent="0.2">
      <c r="A2" s="160" t="s">
        <v>1030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</row>
    <row r="4" spans="1:22" ht="15.75" customHeight="1" x14ac:dyDescent="0.2">
      <c r="A4" s="163" t="s">
        <v>1046</v>
      </c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S4" s="88" t="s">
        <v>2</v>
      </c>
      <c r="T4" s="89" t="s">
        <v>1047</v>
      </c>
      <c r="U4" s="89" t="s">
        <v>1048</v>
      </c>
      <c r="V4" s="89" t="s">
        <v>1049</v>
      </c>
    </row>
    <row r="5" spans="1:22" ht="15.75" customHeight="1" x14ac:dyDescent="0.2">
      <c r="S5" s="89" t="s">
        <v>17</v>
      </c>
      <c r="T5" s="90">
        <v>1723.7999999999993</v>
      </c>
      <c r="U5" s="90">
        <v>20.422037422037423</v>
      </c>
      <c r="V5" s="90">
        <v>481</v>
      </c>
    </row>
    <row r="6" spans="1:22" ht="16" customHeight="1" x14ac:dyDescent="0.2">
      <c r="S6" s="89" t="s">
        <v>27</v>
      </c>
      <c r="T6" s="90">
        <v>1674.599999999999</v>
      </c>
      <c r="U6" s="90">
        <v>20.559748427672957</v>
      </c>
      <c r="V6" s="90">
        <v>477</v>
      </c>
    </row>
    <row r="7" spans="1:22" ht="68" x14ac:dyDescent="0.2">
      <c r="A7" s="60" t="s">
        <v>1032</v>
      </c>
      <c r="B7" s="60" t="s">
        <v>1050</v>
      </c>
      <c r="C7" s="60" t="s">
        <v>1051</v>
      </c>
      <c r="D7" s="60" t="s">
        <v>1052</v>
      </c>
      <c r="E7" s="60" t="s">
        <v>1033</v>
      </c>
      <c r="F7" s="60" t="s">
        <v>1053</v>
      </c>
      <c r="G7" s="60" t="s">
        <v>1054</v>
      </c>
      <c r="H7" s="60" t="s">
        <v>1055</v>
      </c>
      <c r="I7" s="60" t="s">
        <v>1034</v>
      </c>
      <c r="J7" s="60" t="s">
        <v>1035</v>
      </c>
      <c r="K7" s="60" t="s">
        <v>1036</v>
      </c>
      <c r="L7" s="60" t="s">
        <v>1037</v>
      </c>
      <c r="M7" s="60" t="s">
        <v>1038</v>
      </c>
      <c r="N7" s="60" t="s">
        <v>1039</v>
      </c>
      <c r="O7" s="60" t="s">
        <v>1040</v>
      </c>
      <c r="P7" s="60" t="s">
        <v>1041</v>
      </c>
      <c r="Q7" s="60" t="s">
        <v>1042</v>
      </c>
      <c r="S7" s="89" t="s">
        <v>47</v>
      </c>
      <c r="T7" s="90">
        <v>151.6999999999999</v>
      </c>
      <c r="U7" s="90">
        <v>20.666666666666668</v>
      </c>
      <c r="V7" s="90">
        <v>42</v>
      </c>
    </row>
    <row r="8" spans="1:22" ht="16" x14ac:dyDescent="0.2">
      <c r="A8" s="61">
        <f xml:space="preserve"> COUNTA(Dataset!B2:B1002)</f>
        <v>1000</v>
      </c>
      <c r="B8" s="61">
        <f>COUNTIF(Dataset!C2:C1002, "Male")</f>
        <v>477</v>
      </c>
      <c r="C8" s="61">
        <f>COUNTIF(Dataset!C2:C1002, "Female")</f>
        <v>481</v>
      </c>
      <c r="D8" s="61">
        <f>COUNTIF(Dataset!C2:C1002, "Other")</f>
        <v>42</v>
      </c>
      <c r="E8" s="61">
        <f xml:space="preserve"> AVERAGE(Dataset!B1:B1002)</f>
        <v>20.498000000000001</v>
      </c>
      <c r="F8" s="61">
        <f>MEDIAN(Dataset!B2:B1002)</f>
        <v>20</v>
      </c>
      <c r="G8" s="61">
        <f>_xlfn.STDEV.P(Dataset!B2:B1002)</f>
        <v>2.306945166231742</v>
      </c>
      <c r="H8" s="61">
        <f>_xlfn.VAR.P(Dataset!B2:B1002)</f>
        <v>5.3219960000000004</v>
      </c>
      <c r="I8" s="62">
        <f>COUNTIF(Dataset!C2:C1000,"Male") / COUNTA(Dataset!A2:A1000)</f>
        <v>0.47747747747747749</v>
      </c>
      <c r="J8" s="62">
        <f>COUNTIF(Dataset!C2:C1000,"female") / COUNTA(Dataset!A2:A1000)</f>
        <v>0.48048048048048048</v>
      </c>
      <c r="K8" s="62">
        <f>COUNTIF(Dataset!C2:C1000,"other") / COUNTA(Dataset!B2:B1000)</f>
        <v>4.2042042042042045E-2</v>
      </c>
      <c r="L8" s="61">
        <f>AVERAGEIF(Dataset!C2:C1000,"Male",Dataset!D2:D1000)</f>
        <v>3.5106918238993692</v>
      </c>
      <c r="M8" s="61">
        <f>AVERAGEIF(Dataset!C2:C1000,"female",Dataset!D2:D1000)</f>
        <v>3.5822916666666651</v>
      </c>
      <c r="N8" s="61">
        <f>AVERAGEIF(Dataset!C2:C1000,"other",Dataset!D2:D1000)</f>
        <v>3.6119047619047597</v>
      </c>
      <c r="O8" s="61">
        <f ca="1">AVERAGEIF(Dataset!C2:C1000,"Male",Dataset!P2:P999)</f>
        <v>69.368343815513626</v>
      </c>
      <c r="P8" s="61">
        <f ca="1">AVERAGEIF(Dataset!C2:C1000,"female",Dataset!P2:P999)</f>
        <v>69.730625000000046</v>
      </c>
      <c r="Q8" s="61">
        <f ca="1">AVERAGEIF(Dataset!C2:C1000,"other",Dataset!P2:P999)</f>
        <v>70.64761904761906</v>
      </c>
      <c r="S8" s="89" t="s">
        <v>1056</v>
      </c>
      <c r="T8" s="90">
        <v>3550.1000000000049</v>
      </c>
      <c r="U8" s="90">
        <v>20.498000000000001</v>
      </c>
      <c r="V8" s="90">
        <v>1000</v>
      </c>
    </row>
    <row r="13" spans="1:22" ht="15.75" customHeight="1" x14ac:dyDescent="0.2">
      <c r="Q13" s="71"/>
      <c r="R13" s="74"/>
    </row>
    <row r="14" spans="1:22" ht="15.75" customHeight="1" x14ac:dyDescent="0.2">
      <c r="Q14" s="72"/>
      <c r="R14" s="73"/>
    </row>
    <row r="15" spans="1:22" ht="15.75" customHeight="1" x14ac:dyDescent="0.2">
      <c r="Q15" s="72"/>
      <c r="R15" s="73"/>
    </row>
    <row r="16" spans="1:22" ht="15.75" customHeight="1" x14ac:dyDescent="0.2">
      <c r="Q16" s="72"/>
      <c r="R16" s="73"/>
    </row>
    <row r="18" spans="1:31" ht="15.75" customHeight="1" x14ac:dyDescent="0.2">
      <c r="G18" s="63"/>
    </row>
    <row r="22" spans="1:31" ht="15.75" customHeight="1" x14ac:dyDescent="0.2">
      <c r="AD22" s="74"/>
      <c r="AE22" s="87"/>
    </row>
    <row r="23" spans="1:31" ht="15.75" customHeight="1" x14ac:dyDescent="0.2">
      <c r="AD23" s="85"/>
      <c r="AE23" s="86"/>
    </row>
    <row r="24" spans="1:31" ht="15.75" customHeight="1" x14ac:dyDescent="0.2">
      <c r="AD24" s="85"/>
      <c r="AE24" s="86"/>
    </row>
    <row r="25" spans="1:31" ht="15.75" customHeight="1" x14ac:dyDescent="0.2">
      <c r="AD25" s="85"/>
      <c r="AE25" s="86"/>
    </row>
    <row r="26" spans="1:31" ht="15.75" customHeight="1" x14ac:dyDescent="0.2">
      <c r="A26" s="161" t="s">
        <v>1057</v>
      </c>
      <c r="B26" s="162"/>
      <c r="F26" s="161" t="s">
        <v>1058</v>
      </c>
      <c r="G26" s="162"/>
      <c r="K26" s="161" t="s">
        <v>1059</v>
      </c>
      <c r="L26" s="162"/>
      <c r="P26" s="161" t="s">
        <v>1060</v>
      </c>
      <c r="Q26" s="162"/>
      <c r="AD26" s="85"/>
      <c r="AE26" s="86"/>
    </row>
    <row r="27" spans="1:31" ht="15.75" customHeight="1" x14ac:dyDescent="0.2">
      <c r="A27" s="78" t="s">
        <v>1061</v>
      </c>
      <c r="B27" s="79">
        <f xml:space="preserve"> COUNTA(Dataset!B2:B1002)</f>
        <v>1000</v>
      </c>
      <c r="F27" s="75" t="s">
        <v>27</v>
      </c>
      <c r="G27" s="76">
        <f>COUNTIF(Dataset!C2:C1000,"Male") / COUNTA(Dataset!A2:A1000)</f>
        <v>0.47747747747747749</v>
      </c>
      <c r="K27" s="75" t="s">
        <v>27</v>
      </c>
      <c r="L27" s="79">
        <f>AVERAGEIF(Dataset!C2:C1000,"Male",Dataset!D2:D1000)</f>
        <v>3.5106918238993692</v>
      </c>
      <c r="P27" s="75" t="s">
        <v>27</v>
      </c>
      <c r="Q27" s="79">
        <f ca="1">AVERAGEIF(Dataset!C2:C1000,"Male",Dataset!P2:P999)</f>
        <v>69.368343815513626</v>
      </c>
      <c r="AD27" s="85"/>
      <c r="AE27" s="86"/>
    </row>
    <row r="28" spans="1:31" ht="15.75" customHeight="1" x14ac:dyDescent="0.2">
      <c r="A28" s="80" t="s">
        <v>27</v>
      </c>
      <c r="B28" s="81">
        <f>COUNTIF(Dataset!C2:C1002, "Male")</f>
        <v>477</v>
      </c>
      <c r="F28" s="75" t="s">
        <v>17</v>
      </c>
      <c r="G28" s="77">
        <f>COUNTIF(Dataset!C2:C1000,"female") / COUNTA(Dataset!A2:A1000)</f>
        <v>0.48048048048048048</v>
      </c>
      <c r="K28" s="75" t="s">
        <v>17</v>
      </c>
      <c r="L28" s="84">
        <f>AVERAGEIF(Dataset!C2:C1000,"female",Dataset!D2:D1000)</f>
        <v>3.5822916666666651</v>
      </c>
      <c r="P28" s="75" t="s">
        <v>17</v>
      </c>
      <c r="Q28" s="81">
        <f ca="1">AVERAGEIF(Dataset!C2:C1000,"female",Dataset!P2:P999)</f>
        <v>69.730625000000046</v>
      </c>
      <c r="AD28" s="85"/>
      <c r="AE28" s="86"/>
    </row>
    <row r="29" spans="1:31" ht="15.75" customHeight="1" x14ac:dyDescent="0.2">
      <c r="A29" s="82" t="s">
        <v>17</v>
      </c>
      <c r="B29" s="83">
        <f>COUNTIF(Dataset!C2:C1002, "Female")</f>
        <v>481</v>
      </c>
      <c r="F29" s="78" t="s">
        <v>47</v>
      </c>
      <c r="G29" s="77">
        <f>COUNTIF(Dataset!C2:C1000,"other") / COUNTA(Dataset!B2:B1000)</f>
        <v>4.2042042042042045E-2</v>
      </c>
      <c r="K29" s="78" t="s">
        <v>47</v>
      </c>
      <c r="L29" s="84">
        <f>AVERAGEIF(Dataset!C2:C1000,"other",Dataset!D2:D1000)</f>
        <v>3.6119047619047597</v>
      </c>
      <c r="P29" s="78" t="s">
        <v>47</v>
      </c>
      <c r="Q29" s="79">
        <f ca="1">AVERAGEIF(Dataset!C2:C1000,"other",Dataset!P2:P999)</f>
        <v>70.64761904761906</v>
      </c>
      <c r="AD29" s="85"/>
      <c r="AE29" s="86"/>
    </row>
    <row r="30" spans="1:31" ht="15.75" customHeight="1" x14ac:dyDescent="0.2">
      <c r="A30" s="78" t="s">
        <v>47</v>
      </c>
      <c r="B30" s="79">
        <f>COUNTIF(Dataset!C2:C1002, "Other")</f>
        <v>42</v>
      </c>
      <c r="AD30" s="85"/>
      <c r="AE30" s="86"/>
    </row>
    <row r="49" spans="7:18" ht="15.75" customHeight="1" x14ac:dyDescent="0.2">
      <c r="G49" s="56" t="s">
        <v>1045</v>
      </c>
      <c r="H49" s="57" t="s">
        <v>1044</v>
      </c>
      <c r="Q49" s="56" t="s">
        <v>1045</v>
      </c>
      <c r="R49" s="57" t="s">
        <v>1043</v>
      </c>
    </row>
    <row r="50" spans="7:18" ht="15.75" customHeight="1" x14ac:dyDescent="0.2">
      <c r="G50" s="58">
        <v>17</v>
      </c>
      <c r="H50" s="59">
        <f>AVERAGEIF(Dataset!B:B,17,Dataset!D:D)</f>
        <v>3.5473684210526315</v>
      </c>
      <c r="Q50" s="58">
        <v>17</v>
      </c>
      <c r="R50" s="59">
        <f>AVERAGEIF(Dataset!B:B,17,Dataset!P:P)</f>
        <v>70.342857142857099</v>
      </c>
    </row>
    <row r="51" spans="7:18" ht="15.75" customHeight="1" x14ac:dyDescent="0.2">
      <c r="G51" s="58">
        <v>18</v>
      </c>
      <c r="H51" s="59">
        <f>AVERAGEIF(Dataset!B:B,18,Dataset!D:D)</f>
        <v>3.6239316239316239</v>
      </c>
      <c r="Q51" s="58">
        <v>18</v>
      </c>
      <c r="R51" s="59">
        <f>AVERAGEIF(Dataset!B:B,18,Dataset!P:P)</f>
        <v>70.939316239316199</v>
      </c>
    </row>
    <row r="52" spans="7:18" ht="15.75" customHeight="1" x14ac:dyDescent="0.2">
      <c r="G52" s="58">
        <v>19</v>
      </c>
      <c r="H52" s="59">
        <f>AVERAGEIF(Dataset!B:B,19,Dataset!D:D)</f>
        <v>3.4575221238938059</v>
      </c>
      <c r="Q52" s="58">
        <v>19</v>
      </c>
      <c r="R52" s="59">
        <f>AVERAGEIF(Dataset!B:B,19,Dataset!P:P)</f>
        <v>68.293805309734481</v>
      </c>
    </row>
    <row r="53" spans="7:18" ht="15.75" customHeight="1" x14ac:dyDescent="0.2">
      <c r="G53" s="58">
        <v>20</v>
      </c>
      <c r="H53" s="59">
        <f>AVERAGEIF(Dataset!B:B,20,Dataset!D:D)</f>
        <v>3.569178082191784</v>
      </c>
      <c r="Q53" s="58">
        <v>20</v>
      </c>
      <c r="R53" s="59">
        <f>AVERAGEIF(Dataset!B:B,20,Dataset!P:P)</f>
        <v>69.919863013698631</v>
      </c>
    </row>
    <row r="54" spans="7:18" ht="15.75" customHeight="1" x14ac:dyDescent="0.2">
      <c r="G54" s="58">
        <v>21</v>
      </c>
      <c r="H54" s="59">
        <f>AVERAGEIF(Dataset!B:B,21,Dataset!D:D)</f>
        <v>3.4527999999999994</v>
      </c>
      <c r="Q54" s="58">
        <v>21</v>
      </c>
      <c r="R54" s="59">
        <f>AVERAGEIF(Dataset!B:B,21,Dataset!P:P)</f>
        <v>67.544000000000011</v>
      </c>
    </row>
    <row r="55" spans="7:18" ht="15.75" customHeight="1" x14ac:dyDescent="0.2">
      <c r="G55" s="58">
        <v>22</v>
      </c>
      <c r="H55" s="59">
        <f>AVERAGEIF(Dataset!B:B,22,Dataset!D:D)</f>
        <v>3.6026548672566365</v>
      </c>
      <c r="Q55" s="58">
        <v>22</v>
      </c>
      <c r="R55" s="59">
        <f>AVERAGEIF(Dataset!B:B,22,Dataset!P:P)</f>
        <v>69.102654867256618</v>
      </c>
    </row>
    <row r="56" spans="7:18" ht="15.75" customHeight="1" x14ac:dyDescent="0.2">
      <c r="G56" s="58">
        <v>23</v>
      </c>
      <c r="H56" s="59">
        <f>AVERAGEIF(Dataset!B:B,23,Dataset!D:D)</f>
        <v>3.575630252100841</v>
      </c>
      <c r="Q56" s="58">
        <v>23</v>
      </c>
      <c r="R56" s="59">
        <f>AVERAGEIF(Dataset!B:B,23,Dataset!P:P)</f>
        <v>70.90168067226891</v>
      </c>
    </row>
    <row r="57" spans="7:18" ht="15.75" customHeight="1" x14ac:dyDescent="0.2">
      <c r="G57" s="58">
        <v>24</v>
      </c>
      <c r="H57" s="59">
        <f>AVERAGEIF(Dataset!B:B,24,Dataset!D:D)</f>
        <v>3.5694029850746274</v>
      </c>
      <c r="Q57" s="58">
        <v>24</v>
      </c>
      <c r="R57" s="59">
        <f>AVERAGEIF(Dataset!B:B,24,Dataset!P:P)</f>
        <v>69.638805970149249</v>
      </c>
    </row>
  </sheetData>
  <mergeCells count="7">
    <mergeCell ref="A1:Q1"/>
    <mergeCell ref="A2:Q2"/>
    <mergeCell ref="A26:B26"/>
    <mergeCell ref="F26:G26"/>
    <mergeCell ref="K26:L26"/>
    <mergeCell ref="P26:Q26"/>
    <mergeCell ref="A4:Q4"/>
  </mergeCells>
  <conditionalFormatting sqref="S4">
    <cfRule type="iconSet" priority="5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A2BF-2578-314F-92FF-EB2B537008CE}">
  <dimension ref="A1:G58"/>
  <sheetViews>
    <sheetView tabSelected="1" zoomScale="230" zoomScaleNormal="230" zoomScaleSheetLayoutView="113" workbookViewId="0">
      <selection activeCell="A50" sqref="A50"/>
    </sheetView>
  </sheetViews>
  <sheetFormatPr baseColWidth="10" defaultColWidth="11" defaultRowHeight="16" x14ac:dyDescent="0.2"/>
  <cols>
    <col min="1" max="1" width="15" bestFit="1" customWidth="1"/>
    <col min="2" max="2" width="17.6640625" bestFit="1" customWidth="1"/>
  </cols>
  <sheetData>
    <row r="1" spans="1:7" ht="21" thickBot="1" x14ac:dyDescent="0.3">
      <c r="A1" s="164" t="s">
        <v>1062</v>
      </c>
      <c r="B1" s="164"/>
      <c r="C1" s="164"/>
      <c r="D1" s="164"/>
      <c r="E1" s="164"/>
      <c r="F1" s="164"/>
      <c r="G1" s="164"/>
    </row>
    <row r="2" spans="1:7" ht="17" thickTop="1" x14ac:dyDescent="0.2">
      <c r="A2" s="165" t="s">
        <v>1063</v>
      </c>
      <c r="B2" s="165"/>
      <c r="C2" s="165"/>
      <c r="D2" s="165"/>
      <c r="E2" s="165"/>
      <c r="F2" s="165"/>
      <c r="G2" s="165"/>
    </row>
    <row r="3" spans="1:7" x14ac:dyDescent="0.2">
      <c r="A3" s="3"/>
      <c r="B3" s="4"/>
      <c r="C3" s="3"/>
      <c r="D3" s="5"/>
      <c r="E3" s="6"/>
    </row>
    <row r="4" spans="1:7" x14ac:dyDescent="0.2">
      <c r="A4" s="13" t="s">
        <v>1064</v>
      </c>
      <c r="B4" s="14">
        <v>45900</v>
      </c>
      <c r="C4" s="13"/>
      <c r="D4" s="15"/>
      <c r="E4" s="68" t="s">
        <v>1065</v>
      </c>
      <c r="F4" s="12"/>
      <c r="G4" s="12">
        <f>COUNTA(Dataset!A:A) - 1</f>
        <v>1000</v>
      </c>
    </row>
    <row r="6" spans="1:7" x14ac:dyDescent="0.2">
      <c r="A6" s="3" t="s">
        <v>1031</v>
      </c>
    </row>
    <row r="7" spans="1:7" ht="51" x14ac:dyDescent="0.2">
      <c r="A7" s="11" t="s">
        <v>1066</v>
      </c>
      <c r="B7" s="11" t="s">
        <v>1067</v>
      </c>
      <c r="C7" s="11" t="s">
        <v>1068</v>
      </c>
      <c r="D7" s="11" t="s">
        <v>1069</v>
      </c>
      <c r="E7" s="11" t="s">
        <v>1070</v>
      </c>
      <c r="F7" s="11" t="s">
        <v>1071</v>
      </c>
    </row>
    <row r="8" spans="1:7" x14ac:dyDescent="0.2">
      <c r="A8" s="9">
        <f xml:space="preserve"> AVERAGE(Dataset!P1:P1001)</f>
        <v>69.60150000000003</v>
      </c>
      <c r="B8" s="9">
        <f xml:space="preserve"> AVERAGE(Dataset!D1:D1001)</f>
        <v>3.5501</v>
      </c>
      <c r="C8" s="9">
        <f xml:space="preserve"> AVERAGE(Dataset!H1:H1001)</f>
        <v>84.131700000000023</v>
      </c>
      <c r="D8" s="9">
        <f>(COUNTIF(Dataset!G1:G1001,"Yes")/COUNTA(Dataset!G1:G1001))*100</f>
        <v>21.478521478521479</v>
      </c>
      <c r="E8" s="9">
        <f xml:space="preserve"> AVERAGE(Dataset!E1:E1001)</f>
        <v>2.5055000000000018</v>
      </c>
      <c r="F8" s="9">
        <f xml:space="preserve"> AVERAGE(Dataset!F1:F1001)</f>
        <v>1.8197000000000014</v>
      </c>
    </row>
    <row r="9" spans="1:7" x14ac:dyDescent="0.2">
      <c r="A9" s="69"/>
    </row>
    <row r="10" spans="1:7" x14ac:dyDescent="0.2">
      <c r="A10" s="10" t="s">
        <v>1072</v>
      </c>
    </row>
    <row r="11" spans="1:7" x14ac:dyDescent="0.2">
      <c r="A11" s="7" t="s">
        <v>1073</v>
      </c>
      <c r="B11" s="8" t="s">
        <v>1074</v>
      </c>
    </row>
    <row r="12" spans="1:7" x14ac:dyDescent="0.2">
      <c r="A12" s="8" t="s">
        <v>1075</v>
      </c>
      <c r="B12" s="9">
        <v>39.225641025641025</v>
      </c>
    </row>
    <row r="13" spans="1:7" x14ac:dyDescent="0.2">
      <c r="A13" s="8" t="s">
        <v>1076</v>
      </c>
      <c r="B13" s="9">
        <v>48.193617021276594</v>
      </c>
    </row>
    <row r="14" spans="1:7" x14ac:dyDescent="0.2">
      <c r="A14" s="8" t="s">
        <v>1077</v>
      </c>
      <c r="B14" s="9">
        <v>59.453233830845761</v>
      </c>
    </row>
    <row r="15" spans="1:7" x14ac:dyDescent="0.2">
      <c r="A15" s="8" t="s">
        <v>1078</v>
      </c>
      <c r="B15" s="9">
        <v>69.200355871886146</v>
      </c>
    </row>
    <row r="16" spans="1:7" x14ac:dyDescent="0.2">
      <c r="A16" s="8" t="s">
        <v>1079</v>
      </c>
      <c r="B16" s="9">
        <v>78.28394495412843</v>
      </c>
    </row>
    <row r="17" spans="1:2" x14ac:dyDescent="0.2">
      <c r="A17" s="8" t="s">
        <v>1080</v>
      </c>
      <c r="B17" s="9">
        <v>87.002631578947387</v>
      </c>
    </row>
    <row r="18" spans="1:2" x14ac:dyDescent="0.2">
      <c r="A18" s="8" t="s">
        <v>1081</v>
      </c>
      <c r="B18" s="9">
        <v>96.814634146341461</v>
      </c>
    </row>
    <row r="19" spans="1:2" x14ac:dyDescent="0.2">
      <c r="A19" s="8" t="s">
        <v>1082</v>
      </c>
      <c r="B19" s="9">
        <v>99.25</v>
      </c>
    </row>
    <row r="20" spans="1:2" x14ac:dyDescent="0.2">
      <c r="A20" s="8" t="s">
        <v>1083</v>
      </c>
      <c r="B20" s="9">
        <v>100</v>
      </c>
    </row>
    <row r="23" spans="1:2" x14ac:dyDescent="0.2">
      <c r="A23" s="10" t="s">
        <v>1084</v>
      </c>
    </row>
    <row r="24" spans="1:2" x14ac:dyDescent="0.2">
      <c r="A24" s="7" t="s">
        <v>1073</v>
      </c>
      <c r="B24" s="8" t="s">
        <v>1085</v>
      </c>
    </row>
    <row r="25" spans="1:2" x14ac:dyDescent="0.2">
      <c r="A25" s="1" t="s">
        <v>1075</v>
      </c>
      <c r="B25" s="2">
        <v>1.7410256410256408</v>
      </c>
    </row>
    <row r="26" spans="1:2" x14ac:dyDescent="0.2">
      <c r="A26" s="1" t="s">
        <v>1076</v>
      </c>
      <c r="B26" s="2">
        <v>1.985106382978723</v>
      </c>
    </row>
    <row r="27" spans="1:2" x14ac:dyDescent="0.2">
      <c r="A27" s="1" t="s">
        <v>1077</v>
      </c>
      <c r="B27" s="2">
        <v>1.8542288557213922</v>
      </c>
    </row>
    <row r="28" spans="1:2" x14ac:dyDescent="0.2">
      <c r="A28" s="1" t="s">
        <v>1078</v>
      </c>
      <c r="B28" s="2">
        <v>1.8206405693950181</v>
      </c>
    </row>
    <row r="29" spans="1:2" x14ac:dyDescent="0.2">
      <c r="A29" s="1" t="s">
        <v>1079</v>
      </c>
      <c r="B29" s="2">
        <v>1.7779816513761464</v>
      </c>
    </row>
    <row r="30" spans="1:2" x14ac:dyDescent="0.2">
      <c r="A30" s="1" t="s">
        <v>1080</v>
      </c>
      <c r="B30" s="2">
        <v>1.7517543859649125</v>
      </c>
    </row>
    <row r="31" spans="1:2" x14ac:dyDescent="0.2">
      <c r="A31" s="1" t="s">
        <v>1081</v>
      </c>
      <c r="B31" s="2">
        <v>1.7682926829268293</v>
      </c>
    </row>
    <row r="32" spans="1:2" x14ac:dyDescent="0.2">
      <c r="A32" s="1" t="s">
        <v>1082</v>
      </c>
      <c r="B32" s="2">
        <v>1.7</v>
      </c>
    </row>
    <row r="33" spans="1:2" x14ac:dyDescent="0.2">
      <c r="A33" s="1" t="s">
        <v>1083</v>
      </c>
      <c r="B33" s="2">
        <v>2.0499999999999998</v>
      </c>
    </row>
    <row r="36" spans="1:2" x14ac:dyDescent="0.2">
      <c r="A36" s="3" t="s">
        <v>1086</v>
      </c>
      <c r="B36" s="5"/>
    </row>
    <row r="37" spans="1:2" x14ac:dyDescent="0.2">
      <c r="A37" s="7" t="s">
        <v>1087</v>
      </c>
      <c r="B37" s="9" t="s">
        <v>1088</v>
      </c>
    </row>
    <row r="38" spans="1:2" x14ac:dyDescent="0.2">
      <c r="A38" s="8" t="s">
        <v>18</v>
      </c>
      <c r="B38" s="53">
        <v>84.337070063694171</v>
      </c>
    </row>
    <row r="39" spans="1:2" x14ac:dyDescent="0.2">
      <c r="A39" s="8" t="s">
        <v>22</v>
      </c>
      <c r="B39" s="53">
        <v>83.381860465116233</v>
      </c>
    </row>
    <row r="48" spans="1:2" x14ac:dyDescent="0.2">
      <c r="A48" s="3" t="s">
        <v>1089</v>
      </c>
      <c r="B48" s="5"/>
    </row>
    <row r="49" spans="1:2" ht="34" x14ac:dyDescent="0.2">
      <c r="A49" s="54" t="s">
        <v>1090</v>
      </c>
      <c r="B49" s="55" t="s">
        <v>1091</v>
      </c>
    </row>
    <row r="50" spans="1:2" x14ac:dyDescent="0.2">
      <c r="A50" s="8" t="s">
        <v>1075</v>
      </c>
      <c r="B50" s="8">
        <v>39</v>
      </c>
    </row>
    <row r="51" spans="1:2" x14ac:dyDescent="0.2">
      <c r="A51" s="8" t="s">
        <v>1076</v>
      </c>
      <c r="B51" s="8">
        <v>94</v>
      </c>
    </row>
    <row r="52" spans="1:2" x14ac:dyDescent="0.2">
      <c r="A52" s="8" t="s">
        <v>1077</v>
      </c>
      <c r="B52" s="8">
        <v>201</v>
      </c>
    </row>
    <row r="53" spans="1:2" x14ac:dyDescent="0.2">
      <c r="A53" s="8" t="s">
        <v>1078</v>
      </c>
      <c r="B53" s="8">
        <v>281</v>
      </c>
    </row>
    <row r="54" spans="1:2" x14ac:dyDescent="0.2">
      <c r="A54" s="8" t="s">
        <v>1079</v>
      </c>
      <c r="B54" s="8">
        <v>218</v>
      </c>
    </row>
    <row r="55" spans="1:2" x14ac:dyDescent="0.2">
      <c r="A55" s="8" t="s">
        <v>1080</v>
      </c>
      <c r="B55" s="8">
        <v>114</v>
      </c>
    </row>
    <row r="56" spans="1:2" x14ac:dyDescent="0.2">
      <c r="A56" s="8" t="s">
        <v>1081</v>
      </c>
      <c r="B56" s="8">
        <v>41</v>
      </c>
    </row>
    <row r="57" spans="1:2" x14ac:dyDescent="0.2">
      <c r="A57" s="8" t="s">
        <v>1082</v>
      </c>
      <c r="B57" s="8">
        <v>10</v>
      </c>
    </row>
    <row r="58" spans="1:2" x14ac:dyDescent="0.2">
      <c r="A58" s="8" t="s">
        <v>1083</v>
      </c>
      <c r="B58" s="8">
        <v>2</v>
      </c>
    </row>
  </sheetData>
  <mergeCells count="2">
    <mergeCell ref="A1:G1"/>
    <mergeCell ref="A2:G2"/>
  </mergeCells>
  <pageMargins left="0.7" right="0.7" top="0.75" bottom="0.75" header="0.3" footer="0.3"/>
  <pageSetup orientation="landscape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550C-6F1E-5840-9D5A-B2D09B7E48B7}">
  <dimension ref="A1:Q1001"/>
  <sheetViews>
    <sheetView zoomScale="130" zoomScaleNormal="130" zoomScaleSheetLayoutView="113" workbookViewId="0">
      <selection activeCell="J3" sqref="J3"/>
    </sheetView>
  </sheetViews>
  <sheetFormatPr baseColWidth="10" defaultColWidth="11" defaultRowHeight="16" x14ac:dyDescent="0.2"/>
  <cols>
    <col min="1" max="1" width="13" bestFit="1" customWidth="1"/>
    <col min="2" max="2" width="17.83203125" bestFit="1" customWidth="1"/>
    <col min="16" max="16" width="18.1640625" style="1" bestFit="1" customWidth="1"/>
    <col min="17" max="17" width="10.83203125" style="1" bestFit="1" customWidth="1"/>
  </cols>
  <sheetData>
    <row r="1" spans="1:17" ht="21" thickBot="1" x14ac:dyDescent="0.3">
      <c r="A1" s="166" t="s">
        <v>1062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P1" s="116" t="s">
        <v>3</v>
      </c>
      <c r="Q1" s="116" t="s">
        <v>15</v>
      </c>
    </row>
    <row r="2" spans="1:17" ht="17" thickTop="1" x14ac:dyDescent="0.2">
      <c r="A2" s="165" t="s">
        <v>1063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P2" s="1">
        <v>0</v>
      </c>
      <c r="Q2" s="1">
        <v>56.2</v>
      </c>
    </row>
    <row r="3" spans="1:17" x14ac:dyDescent="0.2">
      <c r="A3" s="3"/>
      <c r="B3" s="4"/>
      <c r="C3" s="3"/>
      <c r="D3" s="5"/>
      <c r="E3" s="6"/>
      <c r="P3" s="1">
        <v>6.9</v>
      </c>
      <c r="Q3" s="1">
        <v>100</v>
      </c>
    </row>
    <row r="4" spans="1:17" x14ac:dyDescent="0.2">
      <c r="A4" s="13" t="s">
        <v>1064</v>
      </c>
      <c r="B4" s="14">
        <v>45935</v>
      </c>
      <c r="C4" s="13"/>
      <c r="D4" s="13"/>
      <c r="E4" s="15"/>
      <c r="F4" s="15"/>
      <c r="G4" s="13"/>
      <c r="H4" s="15"/>
      <c r="I4" s="15"/>
      <c r="J4" s="15"/>
      <c r="K4" s="15"/>
      <c r="L4" s="15"/>
      <c r="M4" s="15"/>
      <c r="N4" s="15"/>
      <c r="P4" s="1">
        <v>1.4</v>
      </c>
      <c r="Q4" s="1">
        <v>34.299999999999997</v>
      </c>
    </row>
    <row r="5" spans="1:17" x14ac:dyDescent="0.2">
      <c r="P5" s="1">
        <v>1</v>
      </c>
      <c r="Q5" s="1">
        <v>26.8</v>
      </c>
    </row>
    <row r="6" spans="1:17" x14ac:dyDescent="0.2">
      <c r="A6" s="3" t="s">
        <v>1031</v>
      </c>
      <c r="P6" s="1">
        <v>5</v>
      </c>
      <c r="Q6" s="1">
        <v>66.400000000000006</v>
      </c>
    </row>
    <row r="7" spans="1:17" ht="51" x14ac:dyDescent="0.2">
      <c r="A7" s="64" t="s">
        <v>1032</v>
      </c>
      <c r="B7" s="64" t="s">
        <v>1092</v>
      </c>
      <c r="C7" s="64" t="s">
        <v>1093</v>
      </c>
      <c r="D7" s="64" t="s">
        <v>1094</v>
      </c>
      <c r="E7" s="64" t="s">
        <v>1095</v>
      </c>
      <c r="F7" s="64" t="s">
        <v>1096</v>
      </c>
      <c r="G7" s="64" t="s">
        <v>1097</v>
      </c>
      <c r="H7" s="64" t="s">
        <v>1098</v>
      </c>
      <c r="I7" s="64" t="s">
        <v>1166</v>
      </c>
      <c r="J7" s="64" t="s">
        <v>1167</v>
      </c>
      <c r="K7" s="65" t="s">
        <v>1099</v>
      </c>
      <c r="L7" s="64" t="s">
        <v>1100</v>
      </c>
      <c r="M7" s="113" t="s">
        <v>1164</v>
      </c>
      <c r="N7" s="113" t="s">
        <v>1165</v>
      </c>
      <c r="O7" s="66"/>
      <c r="P7" s="1">
        <v>7.2</v>
      </c>
      <c r="Q7" s="1">
        <v>100</v>
      </c>
    </row>
    <row r="8" spans="1:17" x14ac:dyDescent="0.2">
      <c r="A8" s="61">
        <f xml:space="preserve"> COUNTA(Dataset!A2:A1001)</f>
        <v>1000</v>
      </c>
      <c r="B8" s="114">
        <f>AVERAGE(Dataset!D2:D1001)</f>
        <v>3.5501</v>
      </c>
      <c r="C8" s="114">
        <f>MEDIAN(Dataset!D2:D1001)</f>
        <v>3.5</v>
      </c>
      <c r="D8" s="114">
        <f>STDEV(Dataset!D2:D1001)</f>
        <v>1.4688899303990164</v>
      </c>
      <c r="E8" s="114">
        <f>VAR(Dataset!D2:D1001)</f>
        <v>2.1576376276276275</v>
      </c>
      <c r="F8" s="114">
        <f>AVERAGEIFS(Dataset!P2:P1001,Dataset!D2:D1001,"&gt;=0",Dataset!D2:D1001,"&lt;=2")</f>
        <v>46.973376623376623</v>
      </c>
      <c r="G8" s="114">
        <f>AVERAGEIFS(Dataset!P2:P1001,Dataset!D2:D1001,"&gt;=3",Dataset!D2:D1001,"&lt;=5")</f>
        <v>73.421330724070501</v>
      </c>
      <c r="H8" s="9">
        <f>AVERAGEIFS(Dataset!P2:P1001,Dataset!D2:D1001,"&gt;=6",Dataset!D2:D1001,"&lt;=8")</f>
        <v>97.292156862745102</v>
      </c>
      <c r="I8" s="115">
        <f>AVERAGEIFS(Dataset!H2:H1001,Dataset!G2:G1001,"Yes")/100</f>
        <v>0.83381860465116231</v>
      </c>
      <c r="J8" s="115">
        <f>AVERAGEIFS(Dataset!H2:H1001,Dataset!G2:G1001,"No")/100</f>
        <v>0.84337070063694175</v>
      </c>
      <c r="K8" s="112">
        <f>CORREL(Dataset!D2:D1001,Dataset!P2:P1001)</f>
        <v>0.82541850939604477</v>
      </c>
      <c r="L8" s="61">
        <f>CORREL(Dataset!F2:F1001,Dataset!D2:D1001)</f>
        <v>-3.115834663639187E-2</v>
      </c>
      <c r="M8" s="61">
        <f>CORREL(Dataset!E2:E1001,Dataset!P2:P1001)</f>
        <v>-0.16673288510861689</v>
      </c>
      <c r="N8" s="61">
        <f>CORREL(Dataset!H2:H1001,Dataset!P2:P1001)</f>
        <v>8.983560176992747E-2</v>
      </c>
      <c r="O8" s="67"/>
      <c r="P8" s="1">
        <v>5.6</v>
      </c>
      <c r="Q8" s="1">
        <v>89.8</v>
      </c>
    </row>
    <row r="9" spans="1:17" x14ac:dyDescent="0.2">
      <c r="A9" s="69"/>
      <c r="P9" s="1">
        <v>4.3</v>
      </c>
      <c r="Q9" s="1">
        <v>72.599999999999994</v>
      </c>
    </row>
    <row r="10" spans="1:17" x14ac:dyDescent="0.2">
      <c r="A10" s="170" t="s">
        <v>1170</v>
      </c>
      <c r="B10" s="170"/>
      <c r="D10" s="125"/>
      <c r="E10" s="125"/>
      <c r="F10" s="125"/>
      <c r="P10" s="1">
        <v>4.4000000000000004</v>
      </c>
      <c r="Q10" s="1">
        <v>78.900000000000006</v>
      </c>
    </row>
    <row r="11" spans="1:17" ht="34" x14ac:dyDescent="0.2">
      <c r="A11" s="118" t="s">
        <v>1168</v>
      </c>
      <c r="B11" s="117">
        <v>90</v>
      </c>
      <c r="D11" s="121"/>
      <c r="E11" s="122"/>
      <c r="P11" s="1">
        <v>4.8</v>
      </c>
      <c r="Q11" s="1">
        <v>100</v>
      </c>
    </row>
    <row r="12" spans="1:17" x14ac:dyDescent="0.2">
      <c r="A12" s="119" t="s">
        <v>1073</v>
      </c>
      <c r="B12" s="124">
        <v>5.699516414484151</v>
      </c>
      <c r="D12" s="123"/>
      <c r="E12" s="122"/>
      <c r="P12" s="1">
        <v>4.5999999999999996</v>
      </c>
      <c r="Q12" s="1">
        <v>63.3</v>
      </c>
    </row>
    <row r="13" spans="1:17" ht="34" x14ac:dyDescent="0.2">
      <c r="A13" s="118" t="s">
        <v>1169</v>
      </c>
      <c r="B13" s="117">
        <f>INTERCEPT(Dataset!$P$2:$P$1001, Dataset!$D$2:$D$1001) + SLOPE(Dataset!$P$2:$P$1001, Dataset!$D$2:$D$1001)*B12</f>
        <v>89.999999999999574</v>
      </c>
      <c r="D13" s="123"/>
      <c r="E13" s="120"/>
      <c r="P13" s="1">
        <v>3.9</v>
      </c>
      <c r="Q13" s="1">
        <v>74.400000000000006</v>
      </c>
    </row>
    <row r="14" spans="1:17" x14ac:dyDescent="0.2">
      <c r="P14" s="1">
        <v>3.7</v>
      </c>
      <c r="Q14" s="1">
        <v>76.900000000000006</v>
      </c>
    </row>
    <row r="15" spans="1:17" x14ac:dyDescent="0.2">
      <c r="A15" s="170" t="s">
        <v>1171</v>
      </c>
      <c r="B15" s="170"/>
      <c r="P15" s="1">
        <v>3.4</v>
      </c>
      <c r="Q15" s="1">
        <v>75.8</v>
      </c>
    </row>
    <row r="16" spans="1:17" ht="34" x14ac:dyDescent="0.2">
      <c r="A16" s="118" t="s">
        <v>1168</v>
      </c>
      <c r="B16" s="117">
        <v>80</v>
      </c>
      <c r="P16" s="1">
        <v>2.4</v>
      </c>
      <c r="Q16" s="1">
        <v>78.900000000000006</v>
      </c>
    </row>
    <row r="17" spans="1:17" x14ac:dyDescent="0.2">
      <c r="A17" s="119" t="s">
        <v>1073</v>
      </c>
      <c r="B17" s="124">
        <v>4.6458034382927105</v>
      </c>
      <c r="P17" s="1">
        <v>3.1</v>
      </c>
      <c r="Q17" s="1">
        <v>74</v>
      </c>
    </row>
    <row r="18" spans="1:17" ht="34" x14ac:dyDescent="0.2">
      <c r="A18" s="118" t="s">
        <v>1169</v>
      </c>
      <c r="B18" s="117">
        <f>INTERCEPT(Dataset!$P$2:$P$1001, Dataset!$D$2:$D$1001) + SLOPE(Dataset!$P$2:$P$1001, Dataset!$D$2:$D$1001)*B17</f>
        <v>79.999999999999986</v>
      </c>
      <c r="P18" s="1">
        <v>1</v>
      </c>
      <c r="Q18" s="1">
        <v>55.2</v>
      </c>
    </row>
    <row r="19" spans="1:17" x14ac:dyDescent="0.2">
      <c r="P19" s="1">
        <v>3.4</v>
      </c>
      <c r="Q19" s="1">
        <v>70.8</v>
      </c>
    </row>
    <row r="20" spans="1:17" x14ac:dyDescent="0.2">
      <c r="A20" s="170" t="s">
        <v>1172</v>
      </c>
      <c r="B20" s="170"/>
      <c r="P20" s="1">
        <v>2</v>
      </c>
      <c r="Q20" s="1">
        <v>43.9</v>
      </c>
    </row>
    <row r="21" spans="1:17" ht="34" x14ac:dyDescent="0.2">
      <c r="A21" s="118" t="s">
        <v>1168</v>
      </c>
      <c r="B21" s="117">
        <v>70</v>
      </c>
      <c r="P21" s="1">
        <v>1.8</v>
      </c>
      <c r="Q21" s="1">
        <v>45.3</v>
      </c>
    </row>
    <row r="22" spans="1:17" x14ac:dyDescent="0.2">
      <c r="A22" s="119" t="s">
        <v>1073</v>
      </c>
      <c r="B22" s="124">
        <v>3.5920904621012286</v>
      </c>
      <c r="P22" s="1">
        <v>3.8</v>
      </c>
      <c r="Q22" s="1">
        <v>58.5</v>
      </c>
    </row>
    <row r="23" spans="1:17" ht="34" x14ac:dyDescent="0.2">
      <c r="A23" s="118" t="s">
        <v>1169</v>
      </c>
      <c r="B23" s="117">
        <f>INTERCEPT(Dataset!$P$2:$P$1001, Dataset!$D$2:$D$1001) + SLOPE(Dataset!$P$2:$P$1001, Dataset!$D$2:$D$1001)*B22</f>
        <v>70</v>
      </c>
      <c r="P23" s="1">
        <v>5.6</v>
      </c>
      <c r="Q23" s="1">
        <v>82.5</v>
      </c>
    </row>
    <row r="24" spans="1:17" x14ac:dyDescent="0.2">
      <c r="P24" s="1">
        <v>4.9000000000000004</v>
      </c>
      <c r="Q24" s="1">
        <v>98.7</v>
      </c>
    </row>
    <row r="25" spans="1:17" x14ac:dyDescent="0.2">
      <c r="A25" s="126" t="s">
        <v>1173</v>
      </c>
      <c r="P25" s="1">
        <v>1.1000000000000001</v>
      </c>
      <c r="Q25" s="1">
        <v>43.7</v>
      </c>
    </row>
    <row r="26" spans="1:17" x14ac:dyDescent="0.2">
      <c r="A26" s="127" t="s">
        <v>1174</v>
      </c>
      <c r="B26" s="1">
        <f>COUNTIF(Dataset!G:G,"Yes")</f>
        <v>215</v>
      </c>
      <c r="P26" s="1">
        <v>2</v>
      </c>
      <c r="Q26" s="1">
        <v>54.9</v>
      </c>
    </row>
    <row r="27" spans="1:17" x14ac:dyDescent="0.2">
      <c r="A27" s="127" t="s">
        <v>1175</v>
      </c>
      <c r="B27" s="1">
        <f>COUNTIF(Dataset!G:G,"No")</f>
        <v>785</v>
      </c>
      <c r="P27" s="1">
        <v>4.9000000000000004</v>
      </c>
      <c r="Q27" s="1">
        <v>69.900000000000006</v>
      </c>
    </row>
    <row r="28" spans="1:17" x14ac:dyDescent="0.2">
      <c r="P28" s="1">
        <v>2</v>
      </c>
      <c r="Q28" s="1">
        <v>73.5</v>
      </c>
    </row>
    <row r="29" spans="1:17" x14ac:dyDescent="0.2">
      <c r="A29" s="126" t="s">
        <v>1177</v>
      </c>
      <c r="P29" s="1">
        <v>3.2</v>
      </c>
      <c r="Q29" s="1">
        <v>71.099999999999994</v>
      </c>
    </row>
    <row r="30" spans="1:17" x14ac:dyDescent="0.2">
      <c r="A30" s="128" t="s">
        <v>1085</v>
      </c>
      <c r="B30" s="128" t="s">
        <v>1176</v>
      </c>
      <c r="P30" s="1">
        <v>4.3</v>
      </c>
      <c r="Q30" s="1">
        <v>82.8</v>
      </c>
    </row>
    <row r="31" spans="1:17" x14ac:dyDescent="0.2">
      <c r="A31" s="1" t="s">
        <v>1075</v>
      </c>
      <c r="B31" s="1">
        <v>238</v>
      </c>
      <c r="P31" s="1">
        <v>2</v>
      </c>
      <c r="Q31" s="1">
        <v>75.7</v>
      </c>
    </row>
    <row r="32" spans="1:17" x14ac:dyDescent="0.2">
      <c r="A32" s="1" t="s">
        <v>1076</v>
      </c>
      <c r="B32" s="1">
        <v>304</v>
      </c>
      <c r="P32" s="1">
        <v>3.7</v>
      </c>
      <c r="Q32" s="1">
        <v>70.599999999999994</v>
      </c>
    </row>
    <row r="33" spans="1:17" x14ac:dyDescent="0.2">
      <c r="A33" s="1" t="s">
        <v>1077</v>
      </c>
      <c r="B33" s="1">
        <v>298</v>
      </c>
      <c r="P33" s="1">
        <v>1.5</v>
      </c>
      <c r="Q33" s="1">
        <v>51.3</v>
      </c>
    </row>
    <row r="34" spans="1:17" x14ac:dyDescent="0.2">
      <c r="A34" s="1" t="s">
        <v>1078</v>
      </c>
      <c r="B34" s="1">
        <v>133</v>
      </c>
      <c r="P34" s="1">
        <v>2.6</v>
      </c>
      <c r="Q34" s="1">
        <v>52.1</v>
      </c>
    </row>
    <row r="35" spans="1:17" x14ac:dyDescent="0.2">
      <c r="A35" s="1" t="s">
        <v>1079</v>
      </c>
      <c r="B35" s="1">
        <v>24</v>
      </c>
      <c r="P35" s="1">
        <v>4</v>
      </c>
      <c r="Q35" s="1">
        <v>70.7</v>
      </c>
    </row>
    <row r="36" spans="1:17" x14ac:dyDescent="0.2">
      <c r="A36" s="1" t="s">
        <v>1080</v>
      </c>
      <c r="B36" s="1">
        <v>3</v>
      </c>
      <c r="P36" s="1">
        <v>1.1000000000000001</v>
      </c>
      <c r="Q36" s="1">
        <v>51.2</v>
      </c>
    </row>
    <row r="37" spans="1:17" x14ac:dyDescent="0.2">
      <c r="P37" s="1">
        <v>4.2</v>
      </c>
      <c r="Q37" s="1">
        <v>72.599999999999994</v>
      </c>
    </row>
    <row r="38" spans="1:17" ht="16" customHeight="1" x14ac:dyDescent="0.2">
      <c r="A38" s="126" t="s">
        <v>1178</v>
      </c>
      <c r="B38" s="130"/>
      <c r="C38" s="129"/>
      <c r="P38" s="1">
        <v>3.5</v>
      </c>
      <c r="Q38" s="1">
        <v>70.7</v>
      </c>
    </row>
    <row r="39" spans="1:17" ht="34" x14ac:dyDescent="0.2">
      <c r="A39" s="131" t="s">
        <v>1179</v>
      </c>
      <c r="B39" s="132" t="s">
        <v>1176</v>
      </c>
      <c r="P39" s="1">
        <v>4.3</v>
      </c>
      <c r="Q39" s="1">
        <v>59.4</v>
      </c>
    </row>
    <row r="40" spans="1:17" x14ac:dyDescent="0.2">
      <c r="A40" s="1" t="s">
        <v>1075</v>
      </c>
      <c r="B40" s="1">
        <v>98</v>
      </c>
      <c r="P40" s="1">
        <v>3.8</v>
      </c>
      <c r="Q40" s="1">
        <v>58.1</v>
      </c>
    </row>
    <row r="41" spans="1:17" x14ac:dyDescent="0.2">
      <c r="A41" s="1" t="s">
        <v>1076</v>
      </c>
      <c r="B41" s="1">
        <v>227</v>
      </c>
      <c r="P41" s="1">
        <v>5.5</v>
      </c>
      <c r="Q41" s="1">
        <v>82.3</v>
      </c>
    </row>
    <row r="42" spans="1:17" x14ac:dyDescent="0.2">
      <c r="A42" s="1" t="s">
        <v>1077</v>
      </c>
      <c r="B42" s="1">
        <v>311</v>
      </c>
      <c r="P42" s="1">
        <v>3.7</v>
      </c>
      <c r="Q42" s="1">
        <v>69.7</v>
      </c>
    </row>
    <row r="43" spans="1:17" x14ac:dyDescent="0.2">
      <c r="A43" s="1" t="s">
        <v>1078</v>
      </c>
      <c r="B43" s="1">
        <v>251</v>
      </c>
      <c r="P43" s="1">
        <v>2.9</v>
      </c>
      <c r="Q43" s="1">
        <v>66</v>
      </c>
    </row>
    <row r="44" spans="1:17" x14ac:dyDescent="0.2">
      <c r="A44" s="1" t="s">
        <v>1079</v>
      </c>
      <c r="B44" s="1">
        <v>99</v>
      </c>
      <c r="P44" s="1">
        <v>3.7</v>
      </c>
      <c r="Q44" s="1">
        <v>63.5</v>
      </c>
    </row>
    <row r="45" spans="1:17" x14ac:dyDescent="0.2">
      <c r="A45" s="1" t="s">
        <v>1080</v>
      </c>
      <c r="B45" s="1">
        <v>10</v>
      </c>
      <c r="P45" s="1">
        <v>4.3</v>
      </c>
      <c r="Q45" s="1">
        <v>65.7</v>
      </c>
    </row>
    <row r="46" spans="1:17" x14ac:dyDescent="0.2">
      <c r="A46" s="1" t="s">
        <v>1081</v>
      </c>
      <c r="B46" s="1">
        <v>3</v>
      </c>
      <c r="P46" s="1">
        <v>3.6</v>
      </c>
      <c r="Q46" s="1">
        <v>78.5</v>
      </c>
    </row>
    <row r="47" spans="1:17" x14ac:dyDescent="0.2">
      <c r="A47" s="1" t="s">
        <v>1082</v>
      </c>
      <c r="B47" s="1">
        <v>1</v>
      </c>
      <c r="P47" s="1">
        <v>3.6</v>
      </c>
      <c r="Q47" s="1">
        <v>75.099999999999994</v>
      </c>
    </row>
    <row r="48" spans="1:17" x14ac:dyDescent="0.2">
      <c r="P48" s="1">
        <v>2.4</v>
      </c>
      <c r="Q48" s="1">
        <v>71</v>
      </c>
    </row>
    <row r="49" spans="1:17" x14ac:dyDescent="0.2">
      <c r="A49" s="167" t="s">
        <v>1188</v>
      </c>
      <c r="B49" s="167"/>
      <c r="C49" s="167"/>
      <c r="P49" s="1">
        <v>2.5</v>
      </c>
      <c r="Q49" s="1">
        <v>59.7</v>
      </c>
    </row>
    <row r="50" spans="1:17" x14ac:dyDescent="0.2">
      <c r="A50" s="128" t="s">
        <v>1189</v>
      </c>
      <c r="B50" s="128" t="s">
        <v>1176</v>
      </c>
      <c r="D50" s="133"/>
      <c r="E50" s="66"/>
      <c r="P50" s="1">
        <v>1.4</v>
      </c>
      <c r="Q50" s="1">
        <v>52.6</v>
      </c>
    </row>
    <row r="51" spans="1:17" x14ac:dyDescent="0.2">
      <c r="A51" s="1" t="s">
        <v>1180</v>
      </c>
      <c r="B51" s="1">
        <v>1</v>
      </c>
      <c r="D51" s="133"/>
      <c r="E51" s="134"/>
      <c r="P51" s="1">
        <v>6.1</v>
      </c>
      <c r="Q51" s="1">
        <v>96.5</v>
      </c>
    </row>
    <row r="52" spans="1:17" x14ac:dyDescent="0.2">
      <c r="A52" s="1" t="s">
        <v>1181</v>
      </c>
      <c r="B52" s="1">
        <v>10</v>
      </c>
      <c r="P52" s="1">
        <v>1.6</v>
      </c>
      <c r="Q52" s="1">
        <v>62</v>
      </c>
    </row>
    <row r="53" spans="1:17" x14ac:dyDescent="0.2">
      <c r="A53" s="1" t="s">
        <v>1182</v>
      </c>
      <c r="B53" s="1">
        <v>31</v>
      </c>
      <c r="P53" s="1">
        <v>2.5</v>
      </c>
      <c r="Q53" s="1">
        <v>59.7</v>
      </c>
    </row>
    <row r="54" spans="1:17" x14ac:dyDescent="0.2">
      <c r="A54" s="1" t="s">
        <v>1183</v>
      </c>
      <c r="B54" s="1">
        <v>89</v>
      </c>
      <c r="P54" s="1">
        <v>2.4</v>
      </c>
      <c r="Q54" s="1">
        <v>48.4</v>
      </c>
    </row>
    <row r="55" spans="1:17" x14ac:dyDescent="0.2">
      <c r="A55" s="1" t="s">
        <v>1184</v>
      </c>
      <c r="B55" s="1">
        <v>149</v>
      </c>
      <c r="P55" s="1">
        <v>4.8</v>
      </c>
      <c r="Q55" s="1">
        <v>70.599999999999994</v>
      </c>
    </row>
    <row r="56" spans="1:17" x14ac:dyDescent="0.2">
      <c r="A56" s="1" t="s">
        <v>1185</v>
      </c>
      <c r="B56" s="1">
        <v>209</v>
      </c>
      <c r="P56" s="1">
        <v>3.1</v>
      </c>
      <c r="Q56" s="1">
        <v>68.099999999999994</v>
      </c>
    </row>
    <row r="57" spans="1:17" x14ac:dyDescent="0.2">
      <c r="A57" s="1" t="s">
        <v>1186</v>
      </c>
      <c r="B57" s="1">
        <v>234</v>
      </c>
      <c r="P57" s="1">
        <v>5.4</v>
      </c>
      <c r="Q57" s="1">
        <v>87.2</v>
      </c>
    </row>
    <row r="58" spans="1:17" x14ac:dyDescent="0.2">
      <c r="A58" s="1" t="s">
        <v>1187</v>
      </c>
      <c r="B58" s="1">
        <v>151</v>
      </c>
      <c r="P58" s="1">
        <v>2.5</v>
      </c>
      <c r="Q58" s="1">
        <v>66.7</v>
      </c>
    </row>
    <row r="59" spans="1:17" x14ac:dyDescent="0.2">
      <c r="A59" s="1" t="s">
        <v>1161</v>
      </c>
      <c r="B59" s="1">
        <v>126</v>
      </c>
      <c r="P59" s="1">
        <v>3.9</v>
      </c>
      <c r="Q59" s="1">
        <v>75.2</v>
      </c>
    </row>
    <row r="60" spans="1:17" x14ac:dyDescent="0.2">
      <c r="P60" s="1">
        <v>2.2000000000000002</v>
      </c>
      <c r="Q60" s="1">
        <v>46.4</v>
      </c>
    </row>
    <row r="61" spans="1:17" x14ac:dyDescent="0.2">
      <c r="P61" s="1">
        <v>6.7</v>
      </c>
      <c r="Q61" s="1">
        <v>97.1</v>
      </c>
    </row>
    <row r="62" spans="1:17" x14ac:dyDescent="0.2">
      <c r="A62" s="168" t="s">
        <v>1190</v>
      </c>
      <c r="B62" s="169"/>
      <c r="P62" s="1">
        <v>1.7</v>
      </c>
      <c r="Q62" s="1">
        <v>61.2</v>
      </c>
    </row>
    <row r="63" spans="1:17" x14ac:dyDescent="0.2">
      <c r="A63" s="127" t="s">
        <v>1157</v>
      </c>
      <c r="B63" s="127" t="s">
        <v>1176</v>
      </c>
      <c r="P63" s="1">
        <v>4</v>
      </c>
      <c r="Q63" s="1">
        <v>75</v>
      </c>
    </row>
    <row r="64" spans="1:17" x14ac:dyDescent="0.2">
      <c r="A64" s="1" t="s">
        <v>1146</v>
      </c>
      <c r="B64" s="1">
        <f>COUNTIFS(Dataset!$P$2:$P$1001,"&gt;=90",Dataset!$P$2:$P$1001,"&lt;=100")</f>
        <v>126</v>
      </c>
      <c r="P64" s="1">
        <v>4.5</v>
      </c>
      <c r="Q64" s="1">
        <v>94.7</v>
      </c>
    </row>
    <row r="65" spans="1:17" x14ac:dyDescent="0.2">
      <c r="A65" s="1" t="s">
        <v>1145</v>
      </c>
      <c r="B65" s="1">
        <f>COUNTIFS(Dataset!$P$2:$P$1001,"&gt;=80",Dataset!$P$2:$P$1001,"&lt;90")</f>
        <v>151</v>
      </c>
      <c r="P65" s="1">
        <v>4.0999999999999996</v>
      </c>
      <c r="Q65" s="1">
        <v>77.599999999999994</v>
      </c>
    </row>
    <row r="66" spans="1:17" x14ac:dyDescent="0.2">
      <c r="A66" s="1" t="s">
        <v>1144</v>
      </c>
      <c r="B66" s="1">
        <f>COUNTIFS(Dataset!$P$2:$P$1001,"&gt;=70",Dataset!$P$2:$P$1001,"&lt;80")</f>
        <v>234</v>
      </c>
      <c r="P66" s="1">
        <v>3.2</v>
      </c>
      <c r="Q66" s="1">
        <v>68.599999999999994</v>
      </c>
    </row>
    <row r="67" spans="1:17" x14ac:dyDescent="0.2">
      <c r="A67" s="1" t="s">
        <v>1191</v>
      </c>
      <c r="B67" s="1">
        <f>COUNTIFS(Dataset!$P$2:$P$1001,"&gt;=0",Dataset!$P$2:$P$1001,"&lt;70")</f>
        <v>489</v>
      </c>
      <c r="P67" s="1">
        <v>3.3</v>
      </c>
      <c r="Q67" s="1">
        <v>69.599999999999994</v>
      </c>
    </row>
    <row r="68" spans="1:17" x14ac:dyDescent="0.2">
      <c r="P68" s="1">
        <v>3.6</v>
      </c>
      <c r="Q68" s="1">
        <v>66.5</v>
      </c>
    </row>
    <row r="69" spans="1:17" x14ac:dyDescent="0.2">
      <c r="P69" s="1">
        <v>3.3</v>
      </c>
      <c r="Q69" s="1">
        <v>62.2</v>
      </c>
    </row>
    <row r="70" spans="1:17" x14ac:dyDescent="0.2">
      <c r="P70" s="1">
        <v>4.9000000000000004</v>
      </c>
      <c r="Q70" s="1">
        <v>82.1</v>
      </c>
    </row>
    <row r="71" spans="1:17" x14ac:dyDescent="0.2">
      <c r="P71" s="1">
        <v>6.8</v>
      </c>
      <c r="Q71" s="1">
        <v>100</v>
      </c>
    </row>
    <row r="72" spans="1:17" x14ac:dyDescent="0.2">
      <c r="P72" s="1">
        <v>2.7</v>
      </c>
      <c r="Q72" s="1">
        <v>59.7</v>
      </c>
    </row>
    <row r="73" spans="1:17" x14ac:dyDescent="0.2">
      <c r="P73" s="1">
        <v>1.4</v>
      </c>
      <c r="Q73" s="1">
        <v>55.1</v>
      </c>
    </row>
    <row r="74" spans="1:17" x14ac:dyDescent="0.2">
      <c r="P74" s="1">
        <v>3.4</v>
      </c>
      <c r="Q74" s="1">
        <v>77.099999999999994</v>
      </c>
    </row>
    <row r="75" spans="1:17" x14ac:dyDescent="0.2">
      <c r="P75" s="1">
        <v>7.4</v>
      </c>
      <c r="Q75" s="1">
        <v>97.7</v>
      </c>
    </row>
    <row r="76" spans="1:17" x14ac:dyDescent="0.2">
      <c r="P76" s="1">
        <v>2.2999999999999998</v>
      </c>
      <c r="Q76" s="1">
        <v>66.900000000000006</v>
      </c>
    </row>
    <row r="77" spans="1:17" x14ac:dyDescent="0.2">
      <c r="P77" s="1">
        <v>6</v>
      </c>
      <c r="Q77" s="1">
        <v>99.9</v>
      </c>
    </row>
    <row r="78" spans="1:17" x14ac:dyDescent="0.2">
      <c r="P78" s="1">
        <v>6</v>
      </c>
      <c r="Q78" s="1">
        <v>100</v>
      </c>
    </row>
    <row r="79" spans="1:17" x14ac:dyDescent="0.2">
      <c r="P79" s="1">
        <v>2.7</v>
      </c>
      <c r="Q79" s="1">
        <v>57.2</v>
      </c>
    </row>
    <row r="80" spans="1:17" x14ac:dyDescent="0.2">
      <c r="P80" s="1">
        <v>4.4000000000000004</v>
      </c>
      <c r="Q80" s="1">
        <v>77.3</v>
      </c>
    </row>
    <row r="81" spans="16:17" x14ac:dyDescent="0.2">
      <c r="P81" s="1">
        <v>5.9</v>
      </c>
      <c r="Q81" s="1">
        <v>91.6</v>
      </c>
    </row>
    <row r="82" spans="16:17" x14ac:dyDescent="0.2">
      <c r="P82" s="1">
        <v>2.9</v>
      </c>
      <c r="Q82" s="1">
        <v>70.7</v>
      </c>
    </row>
    <row r="83" spans="16:17" x14ac:dyDescent="0.2">
      <c r="P83" s="1">
        <v>3.2</v>
      </c>
      <c r="Q83" s="1">
        <v>57.6</v>
      </c>
    </row>
    <row r="84" spans="16:17" x14ac:dyDescent="0.2">
      <c r="P84" s="1">
        <v>2.6</v>
      </c>
      <c r="Q84" s="1">
        <v>60.2</v>
      </c>
    </row>
    <row r="85" spans="16:17" x14ac:dyDescent="0.2">
      <c r="P85" s="1">
        <v>2</v>
      </c>
      <c r="Q85" s="1">
        <v>50.5</v>
      </c>
    </row>
    <row r="86" spans="16:17" x14ac:dyDescent="0.2">
      <c r="P86" s="1">
        <v>2.5</v>
      </c>
      <c r="Q86" s="1">
        <v>51.3</v>
      </c>
    </row>
    <row r="87" spans="16:17" x14ac:dyDescent="0.2">
      <c r="P87" s="1">
        <v>1.7</v>
      </c>
      <c r="Q87" s="1">
        <v>53.5</v>
      </c>
    </row>
    <row r="88" spans="16:17" x14ac:dyDescent="0.2">
      <c r="P88" s="1">
        <v>3.6</v>
      </c>
      <c r="Q88" s="1">
        <v>79.2</v>
      </c>
    </row>
    <row r="89" spans="16:17" x14ac:dyDescent="0.2">
      <c r="P89" s="1">
        <v>2.2999999999999998</v>
      </c>
      <c r="Q89" s="1">
        <v>47.2</v>
      </c>
    </row>
    <row r="90" spans="16:17" x14ac:dyDescent="0.2">
      <c r="P90" s="1">
        <v>3.9</v>
      </c>
      <c r="Q90" s="1">
        <v>73.400000000000006</v>
      </c>
    </row>
    <row r="91" spans="16:17" x14ac:dyDescent="0.2">
      <c r="P91" s="1">
        <v>1.2</v>
      </c>
      <c r="Q91" s="1">
        <v>41.1</v>
      </c>
    </row>
    <row r="92" spans="16:17" x14ac:dyDescent="0.2">
      <c r="P92" s="1">
        <v>4</v>
      </c>
      <c r="Q92" s="1">
        <v>77.8</v>
      </c>
    </row>
    <row r="93" spans="16:17" x14ac:dyDescent="0.2">
      <c r="P93" s="1">
        <v>4.8</v>
      </c>
      <c r="Q93" s="1">
        <v>63.4</v>
      </c>
    </row>
    <row r="94" spans="16:17" x14ac:dyDescent="0.2">
      <c r="P94" s="1">
        <v>0.5</v>
      </c>
      <c r="Q94" s="1">
        <v>43.9</v>
      </c>
    </row>
    <row r="95" spans="16:17" x14ac:dyDescent="0.2">
      <c r="P95" s="1">
        <v>4.0999999999999996</v>
      </c>
      <c r="Q95" s="1">
        <v>70.2</v>
      </c>
    </row>
    <row r="96" spans="16:17" x14ac:dyDescent="0.2">
      <c r="P96" s="1">
        <v>5.3</v>
      </c>
      <c r="Q96" s="1">
        <v>81.3</v>
      </c>
    </row>
    <row r="97" spans="16:17" x14ac:dyDescent="0.2">
      <c r="P97" s="1">
        <v>1.7</v>
      </c>
      <c r="Q97" s="1">
        <v>50.2</v>
      </c>
    </row>
    <row r="98" spans="16:17" x14ac:dyDescent="0.2">
      <c r="P98" s="1">
        <v>6</v>
      </c>
      <c r="Q98" s="1">
        <v>87.9</v>
      </c>
    </row>
    <row r="99" spans="16:17" x14ac:dyDescent="0.2">
      <c r="P99" s="1">
        <v>4.0999999999999996</v>
      </c>
      <c r="Q99" s="1">
        <v>80.900000000000006</v>
      </c>
    </row>
    <row r="100" spans="16:17" x14ac:dyDescent="0.2">
      <c r="P100" s="1">
        <v>2.4</v>
      </c>
      <c r="Q100" s="1">
        <v>63.9</v>
      </c>
    </row>
    <row r="101" spans="16:17" x14ac:dyDescent="0.2">
      <c r="P101" s="1">
        <v>3.4</v>
      </c>
      <c r="Q101" s="1">
        <v>65.599999999999994</v>
      </c>
    </row>
    <row r="102" spans="16:17" x14ac:dyDescent="0.2">
      <c r="P102" s="1">
        <v>4.3</v>
      </c>
      <c r="Q102" s="1">
        <v>93.2</v>
      </c>
    </row>
    <row r="103" spans="16:17" x14ac:dyDescent="0.2">
      <c r="P103" s="1">
        <v>3.6</v>
      </c>
      <c r="Q103" s="1">
        <v>74</v>
      </c>
    </row>
    <row r="104" spans="16:17" x14ac:dyDescent="0.2">
      <c r="P104" s="1">
        <v>4.3</v>
      </c>
      <c r="Q104" s="1">
        <v>60.8</v>
      </c>
    </row>
    <row r="105" spans="16:17" x14ac:dyDescent="0.2">
      <c r="P105" s="1">
        <v>2.1</v>
      </c>
      <c r="Q105" s="1">
        <v>50.4</v>
      </c>
    </row>
    <row r="106" spans="16:17" x14ac:dyDescent="0.2">
      <c r="P106" s="1">
        <v>3.8</v>
      </c>
      <c r="Q106" s="1">
        <v>74.3</v>
      </c>
    </row>
    <row r="107" spans="16:17" x14ac:dyDescent="0.2">
      <c r="P107" s="1">
        <v>1.4</v>
      </c>
      <c r="Q107" s="1">
        <v>32.799999999999997</v>
      </c>
    </row>
    <row r="108" spans="16:17" x14ac:dyDescent="0.2">
      <c r="P108" s="1">
        <v>3.3</v>
      </c>
      <c r="Q108" s="1">
        <v>82.3</v>
      </c>
    </row>
    <row r="109" spans="16:17" x14ac:dyDescent="0.2">
      <c r="P109" s="1">
        <v>2.1</v>
      </c>
      <c r="Q109" s="1">
        <v>60.4</v>
      </c>
    </row>
    <row r="110" spans="16:17" x14ac:dyDescent="0.2">
      <c r="P110" s="1">
        <v>2.4</v>
      </c>
      <c r="Q110" s="1">
        <v>60</v>
      </c>
    </row>
    <row r="111" spans="16:17" x14ac:dyDescent="0.2">
      <c r="P111" s="1">
        <v>5.4</v>
      </c>
      <c r="Q111" s="1">
        <v>77.5</v>
      </c>
    </row>
    <row r="112" spans="16:17" x14ac:dyDescent="0.2">
      <c r="P112" s="1">
        <v>5.0999999999999996</v>
      </c>
      <c r="Q112" s="1">
        <v>86.5</v>
      </c>
    </row>
    <row r="113" spans="16:17" x14ac:dyDescent="0.2">
      <c r="P113" s="1">
        <v>4.4000000000000004</v>
      </c>
      <c r="Q113" s="1">
        <v>76.900000000000006</v>
      </c>
    </row>
    <row r="114" spans="16:17" x14ac:dyDescent="0.2">
      <c r="P114" s="1">
        <v>1.9</v>
      </c>
      <c r="Q114" s="1">
        <v>43.9</v>
      </c>
    </row>
    <row r="115" spans="16:17" x14ac:dyDescent="0.2">
      <c r="P115" s="1">
        <v>3</v>
      </c>
      <c r="Q115" s="1">
        <v>51.3</v>
      </c>
    </row>
    <row r="116" spans="16:17" x14ac:dyDescent="0.2">
      <c r="P116" s="1">
        <v>5.3</v>
      </c>
      <c r="Q116" s="1">
        <v>83.3</v>
      </c>
    </row>
    <row r="117" spans="16:17" x14ac:dyDescent="0.2">
      <c r="P117" s="1">
        <v>3.7</v>
      </c>
      <c r="Q117" s="1">
        <v>82.7</v>
      </c>
    </row>
    <row r="118" spans="16:17" x14ac:dyDescent="0.2">
      <c r="P118" s="1">
        <v>7</v>
      </c>
      <c r="Q118" s="1">
        <v>94.8</v>
      </c>
    </row>
    <row r="119" spans="16:17" x14ac:dyDescent="0.2">
      <c r="P119" s="1">
        <v>4.0999999999999996</v>
      </c>
      <c r="Q119" s="1">
        <v>80.8</v>
      </c>
    </row>
    <row r="120" spans="16:17" x14ac:dyDescent="0.2">
      <c r="P120" s="1">
        <v>3.8</v>
      </c>
      <c r="Q120" s="1">
        <v>58.3</v>
      </c>
    </row>
    <row r="121" spans="16:17" x14ac:dyDescent="0.2">
      <c r="P121" s="1">
        <v>3</v>
      </c>
      <c r="Q121" s="1">
        <v>66.3</v>
      </c>
    </row>
    <row r="122" spans="16:17" x14ac:dyDescent="0.2">
      <c r="P122" s="1">
        <v>3.7</v>
      </c>
      <c r="Q122" s="1">
        <v>87.9</v>
      </c>
    </row>
    <row r="123" spans="16:17" x14ac:dyDescent="0.2">
      <c r="P123" s="1">
        <v>3.3</v>
      </c>
      <c r="Q123" s="1">
        <v>60.5</v>
      </c>
    </row>
    <row r="124" spans="16:17" x14ac:dyDescent="0.2">
      <c r="P124" s="1">
        <v>4.5999999999999996</v>
      </c>
      <c r="Q124" s="1">
        <v>84.8</v>
      </c>
    </row>
    <row r="125" spans="16:17" x14ac:dyDescent="0.2">
      <c r="P125" s="1">
        <v>4.9000000000000004</v>
      </c>
      <c r="Q125" s="1">
        <v>77</v>
      </c>
    </row>
    <row r="126" spans="16:17" x14ac:dyDescent="0.2">
      <c r="P126" s="1">
        <v>2.2999999999999998</v>
      </c>
      <c r="Q126" s="1">
        <v>61.7</v>
      </c>
    </row>
    <row r="127" spans="16:17" x14ac:dyDescent="0.2">
      <c r="P127" s="1">
        <v>1.5</v>
      </c>
      <c r="Q127" s="1">
        <v>44</v>
      </c>
    </row>
    <row r="128" spans="16:17" x14ac:dyDescent="0.2">
      <c r="P128" s="1">
        <v>0.7</v>
      </c>
      <c r="Q128" s="1">
        <v>42.4</v>
      </c>
    </row>
    <row r="129" spans="16:17" x14ac:dyDescent="0.2">
      <c r="P129" s="1">
        <v>4.3</v>
      </c>
      <c r="Q129" s="1">
        <v>88</v>
      </c>
    </row>
    <row r="130" spans="16:17" x14ac:dyDescent="0.2">
      <c r="P130" s="1">
        <v>1.8</v>
      </c>
      <c r="Q130" s="1">
        <v>48.7</v>
      </c>
    </row>
    <row r="131" spans="16:17" x14ac:dyDescent="0.2">
      <c r="P131" s="1">
        <v>0.3</v>
      </c>
      <c r="Q131" s="1">
        <v>26.8</v>
      </c>
    </row>
    <row r="132" spans="16:17" x14ac:dyDescent="0.2">
      <c r="P132" s="1">
        <v>4.0999999999999996</v>
      </c>
      <c r="Q132" s="1">
        <v>81.599999999999994</v>
      </c>
    </row>
    <row r="133" spans="16:17" x14ac:dyDescent="0.2">
      <c r="P133" s="1">
        <v>7.2</v>
      </c>
      <c r="Q133" s="1">
        <v>100</v>
      </c>
    </row>
    <row r="134" spans="16:17" x14ac:dyDescent="0.2">
      <c r="P134" s="1">
        <v>3.5</v>
      </c>
      <c r="Q134" s="1">
        <v>74</v>
      </c>
    </row>
    <row r="135" spans="16:17" x14ac:dyDescent="0.2">
      <c r="P135" s="1">
        <v>4.8</v>
      </c>
      <c r="Q135" s="1">
        <v>78.400000000000006</v>
      </c>
    </row>
    <row r="136" spans="16:17" x14ac:dyDescent="0.2">
      <c r="P136" s="1">
        <v>3.6</v>
      </c>
      <c r="Q136" s="1">
        <v>70.7</v>
      </c>
    </row>
    <row r="137" spans="16:17" x14ac:dyDescent="0.2">
      <c r="P137" s="1">
        <v>3.4</v>
      </c>
      <c r="Q137" s="1">
        <v>74.3</v>
      </c>
    </row>
    <row r="138" spans="16:17" x14ac:dyDescent="0.2">
      <c r="P138" s="1">
        <v>4.9000000000000004</v>
      </c>
      <c r="Q138" s="1">
        <v>67.599999999999994</v>
      </c>
    </row>
    <row r="139" spans="16:17" x14ac:dyDescent="0.2">
      <c r="P139" s="1">
        <v>3.1</v>
      </c>
      <c r="Q139" s="1">
        <v>64.7</v>
      </c>
    </row>
    <row r="140" spans="16:17" x14ac:dyDescent="0.2">
      <c r="P140" s="1">
        <v>3.9</v>
      </c>
      <c r="Q140" s="1">
        <v>64.099999999999994</v>
      </c>
    </row>
    <row r="141" spans="16:17" x14ac:dyDescent="0.2">
      <c r="P141" s="1">
        <v>4</v>
      </c>
      <c r="Q141" s="1">
        <v>83.5</v>
      </c>
    </row>
    <row r="142" spans="16:17" x14ac:dyDescent="0.2">
      <c r="P142" s="1">
        <v>2.5</v>
      </c>
      <c r="Q142" s="1">
        <v>63.4</v>
      </c>
    </row>
    <row r="143" spans="16:17" x14ac:dyDescent="0.2">
      <c r="P143" s="1">
        <v>5</v>
      </c>
      <c r="Q143" s="1">
        <v>96.2</v>
      </c>
    </row>
    <row r="144" spans="16:17" x14ac:dyDescent="0.2">
      <c r="P144" s="1">
        <v>3.2</v>
      </c>
      <c r="Q144" s="1">
        <v>65.400000000000006</v>
      </c>
    </row>
    <row r="145" spans="16:17" x14ac:dyDescent="0.2">
      <c r="P145" s="1">
        <v>2.4</v>
      </c>
      <c r="Q145" s="1">
        <v>62</v>
      </c>
    </row>
    <row r="146" spans="16:17" x14ac:dyDescent="0.2">
      <c r="P146" s="1">
        <v>4.3</v>
      </c>
      <c r="Q146" s="1">
        <v>74</v>
      </c>
    </row>
    <row r="147" spans="16:17" x14ac:dyDescent="0.2">
      <c r="P147" s="1">
        <v>2.2000000000000002</v>
      </c>
      <c r="Q147" s="1">
        <v>46.7</v>
      </c>
    </row>
    <row r="148" spans="16:17" x14ac:dyDescent="0.2">
      <c r="P148" s="1">
        <v>3.5</v>
      </c>
      <c r="Q148" s="1">
        <v>75.5</v>
      </c>
    </row>
    <row r="149" spans="16:17" x14ac:dyDescent="0.2">
      <c r="P149" s="1">
        <v>3.5</v>
      </c>
      <c r="Q149" s="1">
        <v>78.099999999999994</v>
      </c>
    </row>
    <row r="150" spans="16:17" x14ac:dyDescent="0.2">
      <c r="P150" s="1">
        <v>5.0999999999999996</v>
      </c>
      <c r="Q150" s="1">
        <v>85.2</v>
      </c>
    </row>
    <row r="151" spans="16:17" x14ac:dyDescent="0.2">
      <c r="P151" s="1">
        <v>4.2</v>
      </c>
      <c r="Q151" s="1">
        <v>75.400000000000006</v>
      </c>
    </row>
    <row r="152" spans="16:17" x14ac:dyDescent="0.2">
      <c r="P152" s="1">
        <v>3.5</v>
      </c>
      <c r="Q152" s="1">
        <v>64.2</v>
      </c>
    </row>
    <row r="153" spans="16:17" x14ac:dyDescent="0.2">
      <c r="P153" s="1">
        <v>4.7</v>
      </c>
      <c r="Q153" s="1">
        <v>69.7</v>
      </c>
    </row>
    <row r="154" spans="16:17" x14ac:dyDescent="0.2">
      <c r="P154" s="1">
        <v>5.6</v>
      </c>
      <c r="Q154" s="1">
        <v>90.3</v>
      </c>
    </row>
    <row r="155" spans="16:17" x14ac:dyDescent="0.2">
      <c r="P155" s="1">
        <v>4.3</v>
      </c>
      <c r="Q155" s="1">
        <v>81.400000000000006</v>
      </c>
    </row>
    <row r="156" spans="16:17" x14ac:dyDescent="0.2">
      <c r="P156" s="1">
        <v>3.5</v>
      </c>
      <c r="Q156" s="1">
        <v>65</v>
      </c>
    </row>
    <row r="157" spans="16:17" x14ac:dyDescent="0.2">
      <c r="P157" s="1">
        <v>1.5</v>
      </c>
      <c r="Q157" s="1">
        <v>57.3</v>
      </c>
    </row>
    <row r="158" spans="16:17" x14ac:dyDescent="0.2">
      <c r="P158" s="1">
        <v>1.9</v>
      </c>
      <c r="Q158" s="1">
        <v>57.7</v>
      </c>
    </row>
    <row r="159" spans="16:17" x14ac:dyDescent="0.2">
      <c r="P159" s="1">
        <v>3</v>
      </c>
      <c r="Q159" s="1">
        <v>56.7</v>
      </c>
    </row>
    <row r="160" spans="16:17" x14ac:dyDescent="0.2">
      <c r="P160" s="1">
        <v>2.6</v>
      </c>
      <c r="Q160" s="1">
        <v>62.3</v>
      </c>
    </row>
    <row r="161" spans="16:17" x14ac:dyDescent="0.2">
      <c r="P161" s="1">
        <v>3.2</v>
      </c>
      <c r="Q161" s="1">
        <v>77.900000000000006</v>
      </c>
    </row>
    <row r="162" spans="16:17" x14ac:dyDescent="0.2">
      <c r="P162" s="1">
        <v>3.6</v>
      </c>
      <c r="Q162" s="1">
        <v>65.2</v>
      </c>
    </row>
    <row r="163" spans="16:17" x14ac:dyDescent="0.2">
      <c r="P163" s="1">
        <v>4.3</v>
      </c>
      <c r="Q163" s="1">
        <v>76.8</v>
      </c>
    </row>
    <row r="164" spans="16:17" x14ac:dyDescent="0.2">
      <c r="P164" s="1">
        <v>3.4</v>
      </c>
      <c r="Q164" s="1">
        <v>83.8</v>
      </c>
    </row>
    <row r="165" spans="16:17" x14ac:dyDescent="0.2">
      <c r="P165" s="1">
        <v>4.2</v>
      </c>
      <c r="Q165" s="1">
        <v>70.599999999999994</v>
      </c>
    </row>
    <row r="166" spans="16:17" x14ac:dyDescent="0.2">
      <c r="P166" s="1">
        <v>3.6</v>
      </c>
      <c r="Q166" s="1">
        <v>63.1</v>
      </c>
    </row>
    <row r="167" spans="16:17" x14ac:dyDescent="0.2">
      <c r="P167" s="1">
        <v>0.5</v>
      </c>
      <c r="Q167" s="1">
        <v>39</v>
      </c>
    </row>
    <row r="168" spans="16:17" x14ac:dyDescent="0.2">
      <c r="P168" s="1">
        <v>2.1</v>
      </c>
      <c r="Q168" s="1">
        <v>66.7</v>
      </c>
    </row>
    <row r="169" spans="16:17" x14ac:dyDescent="0.2">
      <c r="P169" s="1">
        <v>3.3</v>
      </c>
      <c r="Q169" s="1">
        <v>72.2</v>
      </c>
    </row>
    <row r="170" spans="16:17" x14ac:dyDescent="0.2">
      <c r="P170" s="1">
        <v>1.7</v>
      </c>
      <c r="Q170" s="1">
        <v>50.1</v>
      </c>
    </row>
    <row r="171" spans="16:17" x14ac:dyDescent="0.2">
      <c r="P171" s="1">
        <v>4.4000000000000004</v>
      </c>
      <c r="Q171" s="1">
        <v>62.4</v>
      </c>
    </row>
    <row r="172" spans="16:17" x14ac:dyDescent="0.2">
      <c r="P172" s="1">
        <v>5.8</v>
      </c>
      <c r="Q172" s="1">
        <v>96.6</v>
      </c>
    </row>
    <row r="173" spans="16:17" x14ac:dyDescent="0.2">
      <c r="P173" s="1">
        <v>5.3</v>
      </c>
      <c r="Q173" s="1">
        <v>85.8</v>
      </c>
    </row>
    <row r="174" spans="16:17" x14ac:dyDescent="0.2">
      <c r="P174" s="1">
        <v>3.2</v>
      </c>
      <c r="Q174" s="1">
        <v>68.3</v>
      </c>
    </row>
    <row r="175" spans="16:17" x14ac:dyDescent="0.2">
      <c r="P175" s="1">
        <v>5.7</v>
      </c>
      <c r="Q175" s="1">
        <v>83.8</v>
      </c>
    </row>
    <row r="176" spans="16:17" x14ac:dyDescent="0.2">
      <c r="P176" s="1">
        <v>3.7</v>
      </c>
      <c r="Q176" s="1">
        <v>69.3</v>
      </c>
    </row>
    <row r="177" spans="16:17" x14ac:dyDescent="0.2">
      <c r="P177" s="1">
        <v>3</v>
      </c>
      <c r="Q177" s="1">
        <v>65.3</v>
      </c>
    </row>
    <row r="178" spans="16:17" x14ac:dyDescent="0.2">
      <c r="P178" s="1">
        <v>2.6</v>
      </c>
      <c r="Q178" s="1">
        <v>77.5</v>
      </c>
    </row>
    <row r="179" spans="16:17" x14ac:dyDescent="0.2">
      <c r="P179" s="1">
        <v>3</v>
      </c>
      <c r="Q179" s="1">
        <v>55</v>
      </c>
    </row>
    <row r="180" spans="16:17" x14ac:dyDescent="0.2">
      <c r="P180" s="1">
        <v>2.9</v>
      </c>
      <c r="Q180" s="1">
        <v>65.2</v>
      </c>
    </row>
    <row r="181" spans="16:17" x14ac:dyDescent="0.2">
      <c r="P181" s="1">
        <v>3.8</v>
      </c>
      <c r="Q181" s="1">
        <v>58.1</v>
      </c>
    </row>
    <row r="182" spans="16:17" x14ac:dyDescent="0.2">
      <c r="P182" s="1">
        <v>3.7</v>
      </c>
      <c r="Q182" s="1">
        <v>69.2</v>
      </c>
    </row>
    <row r="183" spans="16:17" x14ac:dyDescent="0.2">
      <c r="P183" s="1">
        <v>3.5</v>
      </c>
      <c r="Q183" s="1">
        <v>67.400000000000006</v>
      </c>
    </row>
    <row r="184" spans="16:17" x14ac:dyDescent="0.2">
      <c r="P184" s="1">
        <v>4.2</v>
      </c>
      <c r="Q184" s="1">
        <v>79.900000000000006</v>
      </c>
    </row>
    <row r="185" spans="16:17" x14ac:dyDescent="0.2">
      <c r="P185" s="1">
        <v>5.3</v>
      </c>
      <c r="Q185" s="1">
        <v>85.7</v>
      </c>
    </row>
    <row r="186" spans="16:17" x14ac:dyDescent="0.2">
      <c r="P186" s="1">
        <v>4.9000000000000004</v>
      </c>
      <c r="Q186" s="1">
        <v>96.2</v>
      </c>
    </row>
    <row r="187" spans="16:17" x14ac:dyDescent="0.2">
      <c r="P187" s="1">
        <v>1.3</v>
      </c>
      <c r="Q187" s="1">
        <v>40.4</v>
      </c>
    </row>
    <row r="188" spans="16:17" x14ac:dyDescent="0.2">
      <c r="P188" s="1">
        <v>0</v>
      </c>
      <c r="Q188" s="1">
        <v>55.2</v>
      </c>
    </row>
    <row r="189" spans="16:17" x14ac:dyDescent="0.2">
      <c r="P189" s="1">
        <v>4.9000000000000004</v>
      </c>
      <c r="Q189" s="1">
        <v>73.8</v>
      </c>
    </row>
    <row r="190" spans="16:17" x14ac:dyDescent="0.2">
      <c r="P190" s="1">
        <v>1.4</v>
      </c>
      <c r="Q190" s="1">
        <v>46.5</v>
      </c>
    </row>
    <row r="191" spans="16:17" x14ac:dyDescent="0.2">
      <c r="P191" s="1">
        <v>3.2</v>
      </c>
      <c r="Q191" s="1">
        <v>60.5</v>
      </c>
    </row>
    <row r="192" spans="16:17" x14ac:dyDescent="0.2">
      <c r="P192" s="1">
        <v>1.7</v>
      </c>
      <c r="Q192" s="1">
        <v>55.4</v>
      </c>
    </row>
    <row r="193" spans="16:17" x14ac:dyDescent="0.2">
      <c r="P193" s="1">
        <v>0.8</v>
      </c>
      <c r="Q193" s="1">
        <v>45.1</v>
      </c>
    </row>
    <row r="194" spans="16:17" x14ac:dyDescent="0.2">
      <c r="P194" s="1">
        <v>4.3</v>
      </c>
      <c r="Q194" s="1">
        <v>69.400000000000006</v>
      </c>
    </row>
    <row r="195" spans="16:17" x14ac:dyDescent="0.2">
      <c r="P195" s="1">
        <v>4.5999999999999996</v>
      </c>
      <c r="Q195" s="1">
        <v>81.3</v>
      </c>
    </row>
    <row r="196" spans="16:17" x14ac:dyDescent="0.2">
      <c r="P196" s="1">
        <v>2.6</v>
      </c>
      <c r="Q196" s="1">
        <v>66.599999999999994</v>
      </c>
    </row>
    <row r="197" spans="16:17" x14ac:dyDescent="0.2">
      <c r="P197" s="1">
        <v>0</v>
      </c>
      <c r="Q197" s="1">
        <v>26.7</v>
      </c>
    </row>
    <row r="198" spans="16:17" x14ac:dyDescent="0.2">
      <c r="P198" s="1">
        <v>2.7</v>
      </c>
      <c r="Q198" s="1">
        <v>64.5</v>
      </c>
    </row>
    <row r="199" spans="16:17" x14ac:dyDescent="0.2">
      <c r="P199" s="1">
        <v>4.0999999999999996</v>
      </c>
      <c r="Q199" s="1">
        <v>87.1</v>
      </c>
    </row>
    <row r="200" spans="16:17" x14ac:dyDescent="0.2">
      <c r="P200" s="1">
        <v>1.3</v>
      </c>
      <c r="Q200" s="1">
        <v>42.2</v>
      </c>
    </row>
    <row r="201" spans="16:17" x14ac:dyDescent="0.2">
      <c r="P201" s="1">
        <v>3.8</v>
      </c>
      <c r="Q201" s="1">
        <v>61.6</v>
      </c>
    </row>
    <row r="202" spans="16:17" x14ac:dyDescent="0.2">
      <c r="P202" s="1">
        <v>3.5</v>
      </c>
      <c r="Q202" s="1">
        <v>81.900000000000006</v>
      </c>
    </row>
    <row r="203" spans="16:17" x14ac:dyDescent="0.2">
      <c r="P203" s="1">
        <v>4.4000000000000004</v>
      </c>
      <c r="Q203" s="1">
        <v>96.5</v>
      </c>
    </row>
    <row r="204" spans="16:17" x14ac:dyDescent="0.2">
      <c r="P204" s="1">
        <v>3.7</v>
      </c>
      <c r="Q204" s="1">
        <v>85.1</v>
      </c>
    </row>
    <row r="205" spans="16:17" x14ac:dyDescent="0.2">
      <c r="P205" s="1">
        <v>2</v>
      </c>
      <c r="Q205" s="1">
        <v>58.5</v>
      </c>
    </row>
    <row r="206" spans="16:17" x14ac:dyDescent="0.2">
      <c r="P206" s="1">
        <v>5.3</v>
      </c>
      <c r="Q206" s="1">
        <v>78.400000000000006</v>
      </c>
    </row>
    <row r="207" spans="16:17" x14ac:dyDescent="0.2">
      <c r="P207" s="1">
        <v>3.3</v>
      </c>
      <c r="Q207" s="1">
        <v>56.4</v>
      </c>
    </row>
    <row r="208" spans="16:17" x14ac:dyDescent="0.2">
      <c r="P208" s="1">
        <v>3.5</v>
      </c>
      <c r="Q208" s="1">
        <v>92.6</v>
      </c>
    </row>
    <row r="209" spans="16:17" x14ac:dyDescent="0.2">
      <c r="P209" s="1">
        <v>2.1</v>
      </c>
      <c r="Q209" s="1">
        <v>62.3</v>
      </c>
    </row>
    <row r="210" spans="16:17" x14ac:dyDescent="0.2">
      <c r="P210" s="1">
        <v>2.8</v>
      </c>
      <c r="Q210" s="1">
        <v>75.8</v>
      </c>
    </row>
    <row r="211" spans="16:17" x14ac:dyDescent="0.2">
      <c r="P211" s="1">
        <v>2.2000000000000002</v>
      </c>
      <c r="Q211" s="1">
        <v>47.1</v>
      </c>
    </row>
    <row r="212" spans="16:17" x14ac:dyDescent="0.2">
      <c r="P212" s="1">
        <v>3.2</v>
      </c>
      <c r="Q212" s="1">
        <v>66.3</v>
      </c>
    </row>
    <row r="213" spans="16:17" x14ac:dyDescent="0.2">
      <c r="P213" s="1">
        <v>6.1</v>
      </c>
      <c r="Q213" s="1">
        <v>98.3</v>
      </c>
    </row>
    <row r="214" spans="16:17" x14ac:dyDescent="0.2">
      <c r="P214" s="1">
        <v>1.4</v>
      </c>
      <c r="Q214" s="1">
        <v>29.7</v>
      </c>
    </row>
    <row r="215" spans="16:17" x14ac:dyDescent="0.2">
      <c r="P215" s="1">
        <v>1.1000000000000001</v>
      </c>
      <c r="Q215" s="1">
        <v>45.5</v>
      </c>
    </row>
    <row r="216" spans="16:17" x14ac:dyDescent="0.2">
      <c r="P216" s="1">
        <v>5.7</v>
      </c>
      <c r="Q216" s="1">
        <v>100</v>
      </c>
    </row>
    <row r="217" spans="16:17" x14ac:dyDescent="0.2">
      <c r="P217" s="1">
        <v>3.2</v>
      </c>
      <c r="Q217" s="1">
        <v>67.5</v>
      </c>
    </row>
    <row r="218" spans="16:17" x14ac:dyDescent="0.2">
      <c r="P218" s="1">
        <v>2.5</v>
      </c>
      <c r="Q218" s="1">
        <v>60.3</v>
      </c>
    </row>
    <row r="219" spans="16:17" x14ac:dyDescent="0.2">
      <c r="P219" s="1">
        <v>5.0999999999999996</v>
      </c>
      <c r="Q219" s="1">
        <v>87</v>
      </c>
    </row>
    <row r="220" spans="16:17" x14ac:dyDescent="0.2">
      <c r="P220" s="1">
        <v>2.6</v>
      </c>
      <c r="Q220" s="1">
        <v>48.5</v>
      </c>
    </row>
    <row r="221" spans="16:17" x14ac:dyDescent="0.2">
      <c r="P221" s="1">
        <v>6.2</v>
      </c>
      <c r="Q221" s="1">
        <v>100</v>
      </c>
    </row>
    <row r="222" spans="16:17" x14ac:dyDescent="0.2">
      <c r="P222" s="1">
        <v>4.5</v>
      </c>
      <c r="Q222" s="1">
        <v>82.1</v>
      </c>
    </row>
    <row r="223" spans="16:17" x14ac:dyDescent="0.2">
      <c r="P223" s="1">
        <v>2.8</v>
      </c>
      <c r="Q223" s="1">
        <v>63.7</v>
      </c>
    </row>
    <row r="224" spans="16:17" x14ac:dyDescent="0.2">
      <c r="P224" s="1">
        <v>6.7</v>
      </c>
      <c r="Q224" s="1">
        <v>100</v>
      </c>
    </row>
    <row r="225" spans="16:17" x14ac:dyDescent="0.2">
      <c r="P225" s="1">
        <v>2.6</v>
      </c>
      <c r="Q225" s="1">
        <v>41.9</v>
      </c>
    </row>
    <row r="226" spans="16:17" x14ac:dyDescent="0.2">
      <c r="P226" s="1">
        <v>4.5999999999999996</v>
      </c>
      <c r="Q226" s="1">
        <v>72.7</v>
      </c>
    </row>
    <row r="227" spans="16:17" x14ac:dyDescent="0.2">
      <c r="P227" s="1">
        <v>3.9</v>
      </c>
      <c r="Q227" s="1">
        <v>74.3</v>
      </c>
    </row>
    <row r="228" spans="16:17" x14ac:dyDescent="0.2">
      <c r="P228" s="1">
        <v>5.5</v>
      </c>
      <c r="Q228" s="1">
        <v>88.7</v>
      </c>
    </row>
    <row r="229" spans="16:17" x14ac:dyDescent="0.2">
      <c r="P229" s="1">
        <v>5.8</v>
      </c>
      <c r="Q229" s="1">
        <v>96.6</v>
      </c>
    </row>
    <row r="230" spans="16:17" x14ac:dyDescent="0.2">
      <c r="P230" s="1">
        <v>3.5</v>
      </c>
      <c r="Q230" s="1">
        <v>72.599999999999994</v>
      </c>
    </row>
    <row r="231" spans="16:17" x14ac:dyDescent="0.2">
      <c r="P231" s="1">
        <v>2.4</v>
      </c>
      <c r="Q231" s="1">
        <v>52.4</v>
      </c>
    </row>
    <row r="232" spans="16:17" x14ac:dyDescent="0.2">
      <c r="P232" s="1">
        <v>4.2</v>
      </c>
      <c r="Q232" s="1">
        <v>100</v>
      </c>
    </row>
    <row r="233" spans="16:17" x14ac:dyDescent="0.2">
      <c r="P233" s="1">
        <v>2.5</v>
      </c>
      <c r="Q233" s="1">
        <v>73.099999999999994</v>
      </c>
    </row>
    <row r="234" spans="16:17" x14ac:dyDescent="0.2">
      <c r="P234" s="1">
        <v>6.5</v>
      </c>
      <c r="Q234" s="1">
        <v>100</v>
      </c>
    </row>
    <row r="235" spans="16:17" x14ac:dyDescent="0.2">
      <c r="P235" s="1">
        <v>3.7</v>
      </c>
      <c r="Q235" s="1">
        <v>80.8</v>
      </c>
    </row>
    <row r="236" spans="16:17" x14ac:dyDescent="0.2">
      <c r="P236" s="1">
        <v>3</v>
      </c>
      <c r="Q236" s="1">
        <v>62.9</v>
      </c>
    </row>
    <row r="237" spans="16:17" x14ac:dyDescent="0.2">
      <c r="P237" s="1">
        <v>3.8</v>
      </c>
      <c r="Q237" s="1">
        <v>71.5</v>
      </c>
    </row>
    <row r="238" spans="16:17" x14ac:dyDescent="0.2">
      <c r="P238" s="1">
        <v>1.5</v>
      </c>
      <c r="Q238" s="1">
        <v>46.2</v>
      </c>
    </row>
    <row r="239" spans="16:17" x14ac:dyDescent="0.2">
      <c r="P239" s="1">
        <v>2</v>
      </c>
      <c r="Q239" s="1">
        <v>53.8</v>
      </c>
    </row>
    <row r="240" spans="16:17" x14ac:dyDescent="0.2">
      <c r="P240" s="1">
        <v>5.3</v>
      </c>
      <c r="Q240" s="1">
        <v>74.2</v>
      </c>
    </row>
    <row r="241" spans="16:17" x14ac:dyDescent="0.2">
      <c r="P241" s="1">
        <v>2.5</v>
      </c>
      <c r="Q241" s="1">
        <v>52.5</v>
      </c>
    </row>
    <row r="242" spans="16:17" x14ac:dyDescent="0.2">
      <c r="P242" s="1">
        <v>1.9</v>
      </c>
      <c r="Q242" s="1">
        <v>51.2</v>
      </c>
    </row>
    <row r="243" spans="16:17" x14ac:dyDescent="0.2">
      <c r="P243" s="1">
        <v>4.3</v>
      </c>
      <c r="Q243" s="1">
        <v>60.6</v>
      </c>
    </row>
    <row r="244" spans="16:17" x14ac:dyDescent="0.2">
      <c r="P244" s="1">
        <v>5.3</v>
      </c>
      <c r="Q244" s="1">
        <v>91.5</v>
      </c>
    </row>
    <row r="245" spans="16:17" x14ac:dyDescent="0.2">
      <c r="P245" s="1">
        <v>4.5999999999999996</v>
      </c>
      <c r="Q245" s="1">
        <v>87.3</v>
      </c>
    </row>
    <row r="246" spans="16:17" x14ac:dyDescent="0.2">
      <c r="P246" s="1">
        <v>5</v>
      </c>
      <c r="Q246" s="1">
        <v>98</v>
      </c>
    </row>
    <row r="247" spans="16:17" x14ac:dyDescent="0.2">
      <c r="P247" s="1">
        <v>2.4</v>
      </c>
      <c r="Q247" s="1">
        <v>47.9</v>
      </c>
    </row>
    <row r="248" spans="16:17" x14ac:dyDescent="0.2">
      <c r="P248" s="1">
        <v>1.4</v>
      </c>
      <c r="Q248" s="1">
        <v>51</v>
      </c>
    </row>
    <row r="249" spans="16:17" x14ac:dyDescent="0.2">
      <c r="P249" s="1">
        <v>5.8</v>
      </c>
      <c r="Q249" s="1">
        <v>90</v>
      </c>
    </row>
    <row r="250" spans="16:17" x14ac:dyDescent="0.2">
      <c r="P250" s="1">
        <v>3</v>
      </c>
      <c r="Q250" s="1">
        <v>54.1</v>
      </c>
    </row>
    <row r="251" spans="16:17" x14ac:dyDescent="0.2">
      <c r="P251" s="1">
        <v>3.1</v>
      </c>
      <c r="Q251" s="1">
        <v>58.4</v>
      </c>
    </row>
    <row r="252" spans="16:17" x14ac:dyDescent="0.2">
      <c r="P252" s="1">
        <v>5.5</v>
      </c>
      <c r="Q252" s="1">
        <v>100</v>
      </c>
    </row>
    <row r="253" spans="16:17" x14ac:dyDescent="0.2">
      <c r="P253" s="1">
        <v>4.3</v>
      </c>
      <c r="Q253" s="1">
        <v>65.2</v>
      </c>
    </row>
    <row r="254" spans="16:17" x14ac:dyDescent="0.2">
      <c r="P254" s="1">
        <v>4.2</v>
      </c>
      <c r="Q254" s="1">
        <v>85.3</v>
      </c>
    </row>
    <row r="255" spans="16:17" x14ac:dyDescent="0.2">
      <c r="P255" s="1">
        <v>6.7</v>
      </c>
      <c r="Q255" s="1">
        <v>93.8</v>
      </c>
    </row>
    <row r="256" spans="16:17" x14ac:dyDescent="0.2">
      <c r="P256" s="1">
        <v>2.5</v>
      </c>
      <c r="Q256" s="1">
        <v>78.8</v>
      </c>
    </row>
    <row r="257" spans="16:17" x14ac:dyDescent="0.2">
      <c r="P257" s="1">
        <v>4.9000000000000004</v>
      </c>
      <c r="Q257" s="1">
        <v>85</v>
      </c>
    </row>
    <row r="258" spans="16:17" x14ac:dyDescent="0.2">
      <c r="P258" s="1">
        <v>3.6</v>
      </c>
      <c r="Q258" s="1">
        <v>64.5</v>
      </c>
    </row>
    <row r="259" spans="16:17" x14ac:dyDescent="0.2">
      <c r="P259" s="1">
        <v>3.9</v>
      </c>
      <c r="Q259" s="1">
        <v>71</v>
      </c>
    </row>
    <row r="260" spans="16:17" x14ac:dyDescent="0.2">
      <c r="P260" s="1">
        <v>5.8</v>
      </c>
      <c r="Q260" s="1">
        <v>90.8</v>
      </c>
    </row>
    <row r="261" spans="16:17" x14ac:dyDescent="0.2">
      <c r="P261" s="1">
        <v>4.3</v>
      </c>
      <c r="Q261" s="1">
        <v>72.599999999999994</v>
      </c>
    </row>
    <row r="262" spans="16:17" x14ac:dyDescent="0.2">
      <c r="P262" s="1">
        <v>4.3</v>
      </c>
      <c r="Q262" s="1">
        <v>70.900000000000006</v>
      </c>
    </row>
    <row r="263" spans="16:17" x14ac:dyDescent="0.2">
      <c r="P263" s="1">
        <v>5.0999999999999996</v>
      </c>
      <c r="Q263" s="1">
        <v>65.099999999999994</v>
      </c>
    </row>
    <row r="264" spans="16:17" x14ac:dyDescent="0.2">
      <c r="P264" s="1">
        <v>3</v>
      </c>
      <c r="Q264" s="1">
        <v>49.1</v>
      </c>
    </row>
    <row r="265" spans="16:17" x14ac:dyDescent="0.2">
      <c r="P265" s="1">
        <v>2.2000000000000002</v>
      </c>
      <c r="Q265" s="1">
        <v>62.7</v>
      </c>
    </row>
    <row r="266" spans="16:17" x14ac:dyDescent="0.2">
      <c r="P266" s="1">
        <v>1.9</v>
      </c>
      <c r="Q266" s="1">
        <v>51.5</v>
      </c>
    </row>
    <row r="267" spans="16:17" x14ac:dyDescent="0.2">
      <c r="P267" s="1">
        <v>0.6</v>
      </c>
      <c r="Q267" s="1">
        <v>18.399999999999999</v>
      </c>
    </row>
    <row r="268" spans="16:17" x14ac:dyDescent="0.2">
      <c r="P268" s="1">
        <v>6.6</v>
      </c>
      <c r="Q268" s="1">
        <v>100</v>
      </c>
    </row>
    <row r="269" spans="16:17" x14ac:dyDescent="0.2">
      <c r="P269" s="1">
        <v>1.8</v>
      </c>
      <c r="Q269" s="1">
        <v>53.3</v>
      </c>
    </row>
    <row r="270" spans="16:17" x14ac:dyDescent="0.2">
      <c r="P270" s="1">
        <v>3.2</v>
      </c>
      <c r="Q270" s="1">
        <v>76.099999999999994</v>
      </c>
    </row>
    <row r="271" spans="16:17" x14ac:dyDescent="0.2">
      <c r="P271" s="1">
        <v>3.1</v>
      </c>
      <c r="Q271" s="1">
        <v>85.6</v>
      </c>
    </row>
    <row r="272" spans="16:17" x14ac:dyDescent="0.2">
      <c r="P272" s="1">
        <v>4</v>
      </c>
      <c r="Q272" s="1">
        <v>63</v>
      </c>
    </row>
    <row r="273" spans="16:17" x14ac:dyDescent="0.2">
      <c r="P273" s="1">
        <v>4.7</v>
      </c>
      <c r="Q273" s="1">
        <v>73.599999999999994</v>
      </c>
    </row>
    <row r="274" spans="16:17" x14ac:dyDescent="0.2">
      <c r="P274" s="1">
        <v>4.8</v>
      </c>
      <c r="Q274" s="1">
        <v>76.2</v>
      </c>
    </row>
    <row r="275" spans="16:17" x14ac:dyDescent="0.2">
      <c r="P275" s="1">
        <v>2.6</v>
      </c>
      <c r="Q275" s="1">
        <v>45.5</v>
      </c>
    </row>
    <row r="276" spans="16:17" x14ac:dyDescent="0.2">
      <c r="P276" s="1">
        <v>3.2</v>
      </c>
      <c r="Q276" s="1">
        <v>58.6</v>
      </c>
    </row>
    <row r="277" spans="16:17" x14ac:dyDescent="0.2">
      <c r="P277" s="1">
        <v>3.9</v>
      </c>
      <c r="Q277" s="1">
        <v>77.8</v>
      </c>
    </row>
    <row r="278" spans="16:17" x14ac:dyDescent="0.2">
      <c r="P278" s="1">
        <v>3.1</v>
      </c>
      <c r="Q278" s="1">
        <v>61.5</v>
      </c>
    </row>
    <row r="279" spans="16:17" x14ac:dyDescent="0.2">
      <c r="P279" s="1">
        <v>5.9</v>
      </c>
      <c r="Q279" s="1">
        <v>71.400000000000006</v>
      </c>
    </row>
    <row r="280" spans="16:17" x14ac:dyDescent="0.2">
      <c r="P280" s="1">
        <v>4.2</v>
      </c>
      <c r="Q280" s="1">
        <v>93.9</v>
      </c>
    </row>
    <row r="281" spans="16:17" x14ac:dyDescent="0.2">
      <c r="P281" s="1">
        <v>4.5999999999999996</v>
      </c>
      <c r="Q281" s="1">
        <v>85.9</v>
      </c>
    </row>
    <row r="282" spans="16:17" x14ac:dyDescent="0.2">
      <c r="P282" s="1">
        <v>4.5</v>
      </c>
      <c r="Q282" s="1">
        <v>73.8</v>
      </c>
    </row>
    <row r="283" spans="16:17" x14ac:dyDescent="0.2">
      <c r="P283" s="1">
        <v>5.3</v>
      </c>
      <c r="Q283" s="1">
        <v>83.3</v>
      </c>
    </row>
    <row r="284" spans="16:17" x14ac:dyDescent="0.2">
      <c r="P284" s="1">
        <v>3.8</v>
      </c>
      <c r="Q284" s="1">
        <v>79.7</v>
      </c>
    </row>
    <row r="285" spans="16:17" x14ac:dyDescent="0.2">
      <c r="P285" s="1">
        <v>1.6</v>
      </c>
      <c r="Q285" s="1">
        <v>47.1</v>
      </c>
    </row>
    <row r="286" spans="16:17" x14ac:dyDescent="0.2">
      <c r="P286" s="1">
        <v>4.0999999999999996</v>
      </c>
      <c r="Q286" s="1">
        <v>91.9</v>
      </c>
    </row>
    <row r="287" spans="16:17" x14ac:dyDescent="0.2">
      <c r="P287" s="1">
        <v>2.5</v>
      </c>
      <c r="Q287" s="1">
        <v>60.6</v>
      </c>
    </row>
    <row r="288" spans="16:17" x14ac:dyDescent="0.2">
      <c r="P288" s="1">
        <v>2.7</v>
      </c>
      <c r="Q288" s="1">
        <v>46.6</v>
      </c>
    </row>
    <row r="289" spans="16:17" x14ac:dyDescent="0.2">
      <c r="P289" s="1">
        <v>4.4000000000000004</v>
      </c>
      <c r="Q289" s="1">
        <v>84.2</v>
      </c>
    </row>
    <row r="290" spans="16:17" x14ac:dyDescent="0.2">
      <c r="P290" s="1">
        <v>5.4</v>
      </c>
      <c r="Q290" s="1">
        <v>95.5</v>
      </c>
    </row>
    <row r="291" spans="16:17" x14ac:dyDescent="0.2">
      <c r="P291" s="1">
        <v>3.5</v>
      </c>
      <c r="Q291" s="1">
        <v>73.5</v>
      </c>
    </row>
    <row r="292" spans="16:17" x14ac:dyDescent="0.2">
      <c r="P292" s="1">
        <v>4</v>
      </c>
      <c r="Q292" s="1">
        <v>75.900000000000006</v>
      </c>
    </row>
    <row r="293" spans="16:17" x14ac:dyDescent="0.2">
      <c r="P293" s="1">
        <v>6.1</v>
      </c>
      <c r="Q293" s="1">
        <v>100</v>
      </c>
    </row>
    <row r="294" spans="16:17" x14ac:dyDescent="0.2">
      <c r="P294" s="1">
        <v>3.9</v>
      </c>
      <c r="Q294" s="1">
        <v>74.2</v>
      </c>
    </row>
    <row r="295" spans="16:17" x14ac:dyDescent="0.2">
      <c r="P295" s="1">
        <v>7.4</v>
      </c>
      <c r="Q295" s="1">
        <v>100</v>
      </c>
    </row>
    <row r="296" spans="16:17" x14ac:dyDescent="0.2">
      <c r="P296" s="1">
        <v>4.3</v>
      </c>
      <c r="Q296" s="1">
        <v>94.9</v>
      </c>
    </row>
    <row r="297" spans="16:17" x14ac:dyDescent="0.2">
      <c r="P297" s="1">
        <v>0.9</v>
      </c>
      <c r="Q297" s="1">
        <v>27.6</v>
      </c>
    </row>
    <row r="298" spans="16:17" x14ac:dyDescent="0.2">
      <c r="P298" s="1">
        <v>4.5999999999999996</v>
      </c>
      <c r="Q298" s="1">
        <v>86.2</v>
      </c>
    </row>
    <row r="299" spans="16:17" x14ac:dyDescent="0.2">
      <c r="P299" s="1">
        <v>4.0999999999999996</v>
      </c>
      <c r="Q299" s="1">
        <v>60.1</v>
      </c>
    </row>
    <row r="300" spans="16:17" x14ac:dyDescent="0.2">
      <c r="P300" s="1">
        <v>5.4</v>
      </c>
      <c r="Q300" s="1">
        <v>91.3</v>
      </c>
    </row>
    <row r="301" spans="16:17" x14ac:dyDescent="0.2">
      <c r="P301" s="1">
        <v>4.5</v>
      </c>
      <c r="Q301" s="1">
        <v>93.8</v>
      </c>
    </row>
    <row r="302" spans="16:17" x14ac:dyDescent="0.2">
      <c r="P302" s="1">
        <v>3.3</v>
      </c>
      <c r="Q302" s="1">
        <v>61.6</v>
      </c>
    </row>
    <row r="303" spans="16:17" x14ac:dyDescent="0.2">
      <c r="P303" s="1">
        <v>1.7</v>
      </c>
      <c r="Q303" s="1">
        <v>41.7</v>
      </c>
    </row>
    <row r="304" spans="16:17" x14ac:dyDescent="0.2">
      <c r="P304" s="1">
        <v>3.2</v>
      </c>
      <c r="Q304" s="1">
        <v>74.5</v>
      </c>
    </row>
    <row r="305" spans="16:17" x14ac:dyDescent="0.2">
      <c r="P305" s="1">
        <v>2.2000000000000002</v>
      </c>
      <c r="Q305" s="1">
        <v>63.7</v>
      </c>
    </row>
    <row r="306" spans="16:17" x14ac:dyDescent="0.2">
      <c r="P306" s="1">
        <v>2.6</v>
      </c>
      <c r="Q306" s="1">
        <v>39.6</v>
      </c>
    </row>
    <row r="307" spans="16:17" x14ac:dyDescent="0.2">
      <c r="P307" s="1">
        <v>4.4000000000000004</v>
      </c>
      <c r="Q307" s="1">
        <v>87.5</v>
      </c>
    </row>
    <row r="308" spans="16:17" x14ac:dyDescent="0.2">
      <c r="P308" s="1">
        <v>6</v>
      </c>
      <c r="Q308" s="1">
        <v>100</v>
      </c>
    </row>
    <row r="309" spans="16:17" x14ac:dyDescent="0.2">
      <c r="P309" s="1">
        <v>4.0999999999999996</v>
      </c>
      <c r="Q309" s="1">
        <v>75.400000000000006</v>
      </c>
    </row>
    <row r="310" spans="16:17" x14ac:dyDescent="0.2">
      <c r="P310" s="1">
        <v>1.7</v>
      </c>
      <c r="Q310" s="1">
        <v>61.5</v>
      </c>
    </row>
    <row r="311" spans="16:17" x14ac:dyDescent="0.2">
      <c r="P311" s="1">
        <v>4.2</v>
      </c>
      <c r="Q311" s="1">
        <v>73.3</v>
      </c>
    </row>
    <row r="312" spans="16:17" x14ac:dyDescent="0.2">
      <c r="P312" s="1">
        <v>5.3</v>
      </c>
      <c r="Q312" s="1">
        <v>96.3</v>
      </c>
    </row>
    <row r="313" spans="16:17" x14ac:dyDescent="0.2">
      <c r="P313" s="1">
        <v>2.6</v>
      </c>
      <c r="Q313" s="1">
        <v>67</v>
      </c>
    </row>
    <row r="314" spans="16:17" x14ac:dyDescent="0.2">
      <c r="P314" s="1">
        <v>3.3</v>
      </c>
      <c r="Q314" s="1">
        <v>70.099999999999994</v>
      </c>
    </row>
    <row r="315" spans="16:17" x14ac:dyDescent="0.2">
      <c r="P315" s="1">
        <v>3.5</v>
      </c>
      <c r="Q315" s="1">
        <v>84.2</v>
      </c>
    </row>
    <row r="316" spans="16:17" x14ac:dyDescent="0.2">
      <c r="P316" s="1">
        <v>2.2999999999999998</v>
      </c>
      <c r="Q316" s="1">
        <v>48.9</v>
      </c>
    </row>
    <row r="317" spans="16:17" x14ac:dyDescent="0.2">
      <c r="P317" s="1">
        <v>4.5</v>
      </c>
      <c r="Q317" s="1">
        <v>98.8</v>
      </c>
    </row>
    <row r="318" spans="16:17" x14ac:dyDescent="0.2">
      <c r="P318" s="1">
        <v>3.3</v>
      </c>
      <c r="Q318" s="1">
        <v>76.099999999999994</v>
      </c>
    </row>
    <row r="319" spans="16:17" x14ac:dyDescent="0.2">
      <c r="P319" s="1">
        <v>4.0999999999999996</v>
      </c>
      <c r="Q319" s="1">
        <v>80.400000000000006</v>
      </c>
    </row>
    <row r="320" spans="16:17" x14ac:dyDescent="0.2">
      <c r="P320" s="1">
        <v>2.2000000000000002</v>
      </c>
      <c r="Q320" s="1">
        <v>64.099999999999994</v>
      </c>
    </row>
    <row r="321" spans="16:17" x14ac:dyDescent="0.2">
      <c r="P321" s="1">
        <v>2.8</v>
      </c>
      <c r="Q321" s="1">
        <v>59.4</v>
      </c>
    </row>
    <row r="322" spans="16:17" x14ac:dyDescent="0.2">
      <c r="P322" s="1">
        <v>4.5999999999999996</v>
      </c>
      <c r="Q322" s="1">
        <v>94.2</v>
      </c>
    </row>
    <row r="323" spans="16:17" x14ac:dyDescent="0.2">
      <c r="P323" s="1">
        <v>2.9</v>
      </c>
      <c r="Q323" s="1">
        <v>67.8</v>
      </c>
    </row>
    <row r="324" spans="16:17" x14ac:dyDescent="0.2">
      <c r="P324" s="1">
        <v>6.1</v>
      </c>
      <c r="Q324" s="1">
        <v>96.1</v>
      </c>
    </row>
    <row r="325" spans="16:17" x14ac:dyDescent="0.2">
      <c r="P325" s="1">
        <v>2.9</v>
      </c>
      <c r="Q325" s="1">
        <v>70.2</v>
      </c>
    </row>
    <row r="326" spans="16:17" x14ac:dyDescent="0.2">
      <c r="P326" s="1">
        <v>3.8</v>
      </c>
      <c r="Q326" s="1">
        <v>84.2</v>
      </c>
    </row>
    <row r="327" spans="16:17" x14ac:dyDescent="0.2">
      <c r="P327" s="1">
        <v>4.9000000000000004</v>
      </c>
      <c r="Q327" s="1">
        <v>75.400000000000006</v>
      </c>
    </row>
    <row r="328" spans="16:17" x14ac:dyDescent="0.2">
      <c r="P328" s="1">
        <v>1.4</v>
      </c>
      <c r="Q328" s="1">
        <v>41.7</v>
      </c>
    </row>
    <row r="329" spans="16:17" x14ac:dyDescent="0.2">
      <c r="P329" s="1">
        <v>0.9</v>
      </c>
      <c r="Q329" s="1">
        <v>23.1</v>
      </c>
    </row>
    <row r="330" spans="16:17" x14ac:dyDescent="0.2">
      <c r="P330" s="1">
        <v>1.2</v>
      </c>
      <c r="Q330" s="1">
        <v>50.3</v>
      </c>
    </row>
    <row r="331" spans="16:17" x14ac:dyDescent="0.2">
      <c r="P331" s="1">
        <v>5.4</v>
      </c>
      <c r="Q331" s="1">
        <v>100</v>
      </c>
    </row>
    <row r="332" spans="16:17" x14ac:dyDescent="0.2">
      <c r="P332" s="1">
        <v>2.7</v>
      </c>
      <c r="Q332" s="1">
        <v>52.2</v>
      </c>
    </row>
    <row r="333" spans="16:17" x14ac:dyDescent="0.2">
      <c r="P333" s="1">
        <v>7.3</v>
      </c>
      <c r="Q333" s="1">
        <v>100</v>
      </c>
    </row>
    <row r="334" spans="16:17" x14ac:dyDescent="0.2">
      <c r="P334" s="1">
        <v>2.7</v>
      </c>
      <c r="Q334" s="1">
        <v>71.2</v>
      </c>
    </row>
    <row r="335" spans="16:17" x14ac:dyDescent="0.2">
      <c r="P335" s="1">
        <v>3.8</v>
      </c>
      <c r="Q335" s="1">
        <v>72.3</v>
      </c>
    </row>
    <row r="336" spans="16:17" x14ac:dyDescent="0.2">
      <c r="P336" s="1">
        <v>5.8</v>
      </c>
      <c r="Q336" s="1">
        <v>100</v>
      </c>
    </row>
    <row r="337" spans="16:17" x14ac:dyDescent="0.2">
      <c r="P337" s="1">
        <v>6.5</v>
      </c>
      <c r="Q337" s="1">
        <v>100</v>
      </c>
    </row>
    <row r="338" spans="16:17" x14ac:dyDescent="0.2">
      <c r="P338" s="1">
        <v>6.6</v>
      </c>
      <c r="Q338" s="1">
        <v>100</v>
      </c>
    </row>
    <row r="339" spans="16:17" x14ac:dyDescent="0.2">
      <c r="P339" s="1">
        <v>5.3</v>
      </c>
      <c r="Q339" s="1">
        <v>93.1</v>
      </c>
    </row>
    <row r="340" spans="16:17" x14ac:dyDescent="0.2">
      <c r="P340" s="1">
        <v>5</v>
      </c>
      <c r="Q340" s="1">
        <v>67.7</v>
      </c>
    </row>
    <row r="341" spans="16:17" x14ac:dyDescent="0.2">
      <c r="P341" s="1">
        <v>4.4000000000000004</v>
      </c>
      <c r="Q341" s="1">
        <v>77.900000000000006</v>
      </c>
    </row>
    <row r="342" spans="16:17" x14ac:dyDescent="0.2">
      <c r="P342" s="1">
        <v>4.7</v>
      </c>
      <c r="Q342" s="1">
        <v>80.3</v>
      </c>
    </row>
    <row r="343" spans="16:17" x14ac:dyDescent="0.2">
      <c r="P343" s="1">
        <v>2.7</v>
      </c>
      <c r="Q343" s="1">
        <v>44.3</v>
      </c>
    </row>
    <row r="344" spans="16:17" x14ac:dyDescent="0.2">
      <c r="P344" s="1">
        <v>2.2999999999999998</v>
      </c>
      <c r="Q344" s="1">
        <v>54.7</v>
      </c>
    </row>
    <row r="345" spans="16:17" x14ac:dyDescent="0.2">
      <c r="P345" s="1">
        <v>3.5</v>
      </c>
      <c r="Q345" s="1">
        <v>85</v>
      </c>
    </row>
    <row r="346" spans="16:17" x14ac:dyDescent="0.2">
      <c r="P346" s="1">
        <v>3.2</v>
      </c>
      <c r="Q346" s="1">
        <v>81.7</v>
      </c>
    </row>
    <row r="347" spans="16:17" x14ac:dyDescent="0.2">
      <c r="P347" s="1">
        <v>2.8</v>
      </c>
      <c r="Q347" s="1">
        <v>71.599999999999994</v>
      </c>
    </row>
    <row r="348" spans="16:17" x14ac:dyDescent="0.2">
      <c r="P348" s="1">
        <v>4.5</v>
      </c>
      <c r="Q348" s="1">
        <v>73.7</v>
      </c>
    </row>
    <row r="349" spans="16:17" x14ac:dyDescent="0.2">
      <c r="P349" s="1">
        <v>4.9000000000000004</v>
      </c>
      <c r="Q349" s="1">
        <v>77</v>
      </c>
    </row>
    <row r="350" spans="16:17" x14ac:dyDescent="0.2">
      <c r="P350" s="1">
        <v>3.6</v>
      </c>
      <c r="Q350" s="1">
        <v>72.3</v>
      </c>
    </row>
    <row r="351" spans="16:17" x14ac:dyDescent="0.2">
      <c r="P351" s="1">
        <v>5.7</v>
      </c>
      <c r="Q351" s="1">
        <v>100</v>
      </c>
    </row>
    <row r="352" spans="16:17" x14ac:dyDescent="0.2">
      <c r="P352" s="1">
        <v>1.8</v>
      </c>
      <c r="Q352" s="1">
        <v>54</v>
      </c>
    </row>
    <row r="353" spans="16:17" x14ac:dyDescent="0.2">
      <c r="P353" s="1">
        <v>3.2</v>
      </c>
      <c r="Q353" s="1">
        <v>70.400000000000006</v>
      </c>
    </row>
    <row r="354" spans="16:17" x14ac:dyDescent="0.2">
      <c r="P354" s="1">
        <v>2.4</v>
      </c>
      <c r="Q354" s="1">
        <v>47</v>
      </c>
    </row>
    <row r="355" spans="16:17" x14ac:dyDescent="0.2">
      <c r="P355" s="1">
        <v>0.7</v>
      </c>
      <c r="Q355" s="1">
        <v>48.7</v>
      </c>
    </row>
    <row r="356" spans="16:17" x14ac:dyDescent="0.2">
      <c r="P356" s="1">
        <v>3.4</v>
      </c>
      <c r="Q356" s="1">
        <v>47.6</v>
      </c>
    </row>
    <row r="357" spans="16:17" x14ac:dyDescent="0.2">
      <c r="P357" s="1">
        <v>3.3</v>
      </c>
      <c r="Q357" s="1">
        <v>81.099999999999994</v>
      </c>
    </row>
    <row r="358" spans="16:17" x14ac:dyDescent="0.2">
      <c r="P358" s="1">
        <v>5.8</v>
      </c>
      <c r="Q358" s="1">
        <v>100</v>
      </c>
    </row>
    <row r="359" spans="16:17" x14ac:dyDescent="0.2">
      <c r="P359" s="1">
        <v>4.4000000000000004</v>
      </c>
      <c r="Q359" s="1">
        <v>81.900000000000006</v>
      </c>
    </row>
    <row r="360" spans="16:17" x14ac:dyDescent="0.2">
      <c r="P360" s="1">
        <v>2</v>
      </c>
      <c r="Q360" s="1">
        <v>56.3</v>
      </c>
    </row>
    <row r="361" spans="16:17" x14ac:dyDescent="0.2">
      <c r="P361" s="1">
        <v>6.3</v>
      </c>
      <c r="Q361" s="1">
        <v>100</v>
      </c>
    </row>
    <row r="362" spans="16:17" x14ac:dyDescent="0.2">
      <c r="P362" s="1">
        <v>5.3</v>
      </c>
      <c r="Q362" s="1">
        <v>81</v>
      </c>
    </row>
    <row r="363" spans="16:17" x14ac:dyDescent="0.2">
      <c r="P363" s="1">
        <v>4.4000000000000004</v>
      </c>
      <c r="Q363" s="1">
        <v>84.9</v>
      </c>
    </row>
    <row r="364" spans="16:17" x14ac:dyDescent="0.2">
      <c r="P364" s="1">
        <v>3.2</v>
      </c>
      <c r="Q364" s="1">
        <v>67.900000000000006</v>
      </c>
    </row>
    <row r="365" spans="16:17" x14ac:dyDescent="0.2">
      <c r="P365" s="1">
        <v>2.1</v>
      </c>
      <c r="Q365" s="1">
        <v>56.9</v>
      </c>
    </row>
    <row r="366" spans="16:17" x14ac:dyDescent="0.2">
      <c r="P366" s="1">
        <v>2.9</v>
      </c>
      <c r="Q366" s="1">
        <v>45.9</v>
      </c>
    </row>
    <row r="367" spans="16:17" x14ac:dyDescent="0.2">
      <c r="P367" s="1">
        <v>5.0999999999999996</v>
      </c>
      <c r="Q367" s="1">
        <v>76</v>
      </c>
    </row>
    <row r="368" spans="16:17" x14ac:dyDescent="0.2">
      <c r="P368" s="1">
        <v>6.3</v>
      </c>
      <c r="Q368" s="1">
        <v>94.8</v>
      </c>
    </row>
    <row r="369" spans="16:17" x14ac:dyDescent="0.2">
      <c r="P369" s="1">
        <v>5.8</v>
      </c>
      <c r="Q369" s="1">
        <v>99.3</v>
      </c>
    </row>
    <row r="370" spans="16:17" x14ac:dyDescent="0.2">
      <c r="P370" s="1">
        <v>2.8</v>
      </c>
      <c r="Q370" s="1">
        <v>71</v>
      </c>
    </row>
    <row r="371" spans="16:17" x14ac:dyDescent="0.2">
      <c r="P371" s="1">
        <v>1.8</v>
      </c>
      <c r="Q371" s="1">
        <v>70.900000000000006</v>
      </c>
    </row>
    <row r="372" spans="16:17" x14ac:dyDescent="0.2">
      <c r="P372" s="1">
        <v>3.7</v>
      </c>
      <c r="Q372" s="1">
        <v>59.8</v>
      </c>
    </row>
    <row r="373" spans="16:17" x14ac:dyDescent="0.2">
      <c r="P373" s="1">
        <v>0.8</v>
      </c>
      <c r="Q373" s="1">
        <v>36</v>
      </c>
    </row>
    <row r="374" spans="16:17" x14ac:dyDescent="0.2">
      <c r="P374" s="1">
        <v>4</v>
      </c>
      <c r="Q374" s="1">
        <v>68.400000000000006</v>
      </c>
    </row>
    <row r="375" spans="16:17" x14ac:dyDescent="0.2">
      <c r="P375" s="1">
        <v>3.3</v>
      </c>
      <c r="Q375" s="1">
        <v>72.900000000000006</v>
      </c>
    </row>
    <row r="376" spans="16:17" x14ac:dyDescent="0.2">
      <c r="P376" s="1">
        <v>2.8</v>
      </c>
      <c r="Q376" s="1">
        <v>57.3</v>
      </c>
    </row>
    <row r="377" spans="16:17" x14ac:dyDescent="0.2">
      <c r="P377" s="1">
        <v>1.1000000000000001</v>
      </c>
      <c r="Q377" s="1">
        <v>50.3</v>
      </c>
    </row>
    <row r="378" spans="16:17" x14ac:dyDescent="0.2">
      <c r="P378" s="1">
        <v>4.3</v>
      </c>
      <c r="Q378" s="1">
        <v>65.7</v>
      </c>
    </row>
    <row r="379" spans="16:17" x14ac:dyDescent="0.2">
      <c r="P379" s="1">
        <v>2.7</v>
      </c>
      <c r="Q379" s="1">
        <v>67.900000000000006</v>
      </c>
    </row>
    <row r="380" spans="16:17" x14ac:dyDescent="0.2">
      <c r="P380" s="1">
        <v>1.7</v>
      </c>
      <c r="Q380" s="1">
        <v>63.6</v>
      </c>
    </row>
    <row r="381" spans="16:17" x14ac:dyDescent="0.2">
      <c r="P381" s="1">
        <v>0</v>
      </c>
      <c r="Q381" s="1">
        <v>32.9</v>
      </c>
    </row>
    <row r="382" spans="16:17" x14ac:dyDescent="0.2">
      <c r="P382" s="1">
        <v>3.5</v>
      </c>
      <c r="Q382" s="1">
        <v>67.7</v>
      </c>
    </row>
    <row r="383" spans="16:17" x14ac:dyDescent="0.2">
      <c r="P383" s="1">
        <v>6.2</v>
      </c>
      <c r="Q383" s="1">
        <v>100</v>
      </c>
    </row>
    <row r="384" spans="16:17" x14ac:dyDescent="0.2">
      <c r="P384" s="1">
        <v>6</v>
      </c>
      <c r="Q384" s="1">
        <v>96.8</v>
      </c>
    </row>
    <row r="385" spans="16:17" x14ac:dyDescent="0.2">
      <c r="P385" s="1">
        <v>2.8</v>
      </c>
      <c r="Q385" s="1">
        <v>71</v>
      </c>
    </row>
    <row r="386" spans="16:17" x14ac:dyDescent="0.2">
      <c r="P386" s="1">
        <v>2.6</v>
      </c>
      <c r="Q386" s="1">
        <v>59.8</v>
      </c>
    </row>
    <row r="387" spans="16:17" x14ac:dyDescent="0.2">
      <c r="P387" s="1">
        <v>4.2</v>
      </c>
      <c r="Q387" s="1">
        <v>64.2</v>
      </c>
    </row>
    <row r="388" spans="16:17" x14ac:dyDescent="0.2">
      <c r="P388" s="1">
        <v>2</v>
      </c>
      <c r="Q388" s="1">
        <v>45.2</v>
      </c>
    </row>
    <row r="389" spans="16:17" x14ac:dyDescent="0.2">
      <c r="P389" s="1">
        <v>4</v>
      </c>
      <c r="Q389" s="1">
        <v>82.9</v>
      </c>
    </row>
    <row r="390" spans="16:17" x14ac:dyDescent="0.2">
      <c r="P390" s="1">
        <v>4.5999999999999996</v>
      </c>
      <c r="Q390" s="1">
        <v>73.2</v>
      </c>
    </row>
    <row r="391" spans="16:17" x14ac:dyDescent="0.2">
      <c r="P391" s="1">
        <v>5.3</v>
      </c>
      <c r="Q391" s="1">
        <v>79.599999999999994</v>
      </c>
    </row>
    <row r="392" spans="16:17" x14ac:dyDescent="0.2">
      <c r="P392" s="1">
        <v>3.3</v>
      </c>
      <c r="Q392" s="1">
        <v>73</v>
      </c>
    </row>
    <row r="393" spans="16:17" x14ac:dyDescent="0.2">
      <c r="P393" s="1">
        <v>3.2</v>
      </c>
      <c r="Q393" s="1">
        <v>72.599999999999994</v>
      </c>
    </row>
    <row r="394" spans="16:17" x14ac:dyDescent="0.2">
      <c r="P394" s="1">
        <v>2.2000000000000002</v>
      </c>
      <c r="Q394" s="1">
        <v>45.2</v>
      </c>
    </row>
    <row r="395" spans="16:17" x14ac:dyDescent="0.2">
      <c r="P395" s="1">
        <v>2.2999999999999998</v>
      </c>
      <c r="Q395" s="1">
        <v>51.8</v>
      </c>
    </row>
    <row r="396" spans="16:17" x14ac:dyDescent="0.2">
      <c r="P396" s="1">
        <v>3.2</v>
      </c>
      <c r="Q396" s="1">
        <v>92</v>
      </c>
    </row>
    <row r="397" spans="16:17" x14ac:dyDescent="0.2">
      <c r="P397" s="1">
        <v>4.0999999999999996</v>
      </c>
      <c r="Q397" s="1">
        <v>77.8</v>
      </c>
    </row>
    <row r="398" spans="16:17" x14ac:dyDescent="0.2">
      <c r="P398" s="1">
        <v>4.9000000000000004</v>
      </c>
      <c r="Q398" s="1">
        <v>97.2</v>
      </c>
    </row>
    <row r="399" spans="16:17" x14ac:dyDescent="0.2">
      <c r="P399" s="1">
        <v>2.2999999999999998</v>
      </c>
      <c r="Q399" s="1">
        <v>71.900000000000006</v>
      </c>
    </row>
    <row r="400" spans="16:17" x14ac:dyDescent="0.2">
      <c r="P400" s="1">
        <v>5.7</v>
      </c>
      <c r="Q400" s="1">
        <v>69.099999999999994</v>
      </c>
    </row>
    <row r="401" spans="16:17" x14ac:dyDescent="0.2">
      <c r="P401" s="1">
        <v>3.1</v>
      </c>
      <c r="Q401" s="1">
        <v>59.6</v>
      </c>
    </row>
    <row r="402" spans="16:17" x14ac:dyDescent="0.2">
      <c r="P402" s="1">
        <v>3.5</v>
      </c>
      <c r="Q402" s="1">
        <v>60.4</v>
      </c>
    </row>
    <row r="403" spans="16:17" x14ac:dyDescent="0.2">
      <c r="P403" s="1">
        <v>2.4</v>
      </c>
      <c r="Q403" s="1">
        <v>48.3</v>
      </c>
    </row>
    <row r="404" spans="16:17" x14ac:dyDescent="0.2">
      <c r="P404" s="1">
        <v>0</v>
      </c>
      <c r="Q404" s="1">
        <v>50.1</v>
      </c>
    </row>
    <row r="405" spans="16:17" x14ac:dyDescent="0.2">
      <c r="P405" s="1">
        <v>4.8</v>
      </c>
      <c r="Q405" s="1">
        <v>74.900000000000006</v>
      </c>
    </row>
    <row r="406" spans="16:17" x14ac:dyDescent="0.2">
      <c r="P406" s="1">
        <v>4.5999999999999996</v>
      </c>
      <c r="Q406" s="1">
        <v>85.6</v>
      </c>
    </row>
    <row r="407" spans="16:17" x14ac:dyDescent="0.2">
      <c r="P407" s="1">
        <v>3.1</v>
      </c>
      <c r="Q407" s="1">
        <v>65.400000000000006</v>
      </c>
    </row>
    <row r="408" spans="16:17" x14ac:dyDescent="0.2">
      <c r="P408" s="1">
        <v>3.6</v>
      </c>
      <c r="Q408" s="1">
        <v>82.4</v>
      </c>
    </row>
    <row r="409" spans="16:17" x14ac:dyDescent="0.2">
      <c r="P409" s="1">
        <v>4.3</v>
      </c>
      <c r="Q409" s="1">
        <v>67.3</v>
      </c>
    </row>
    <row r="410" spans="16:17" x14ac:dyDescent="0.2">
      <c r="P410" s="1">
        <v>1.2</v>
      </c>
      <c r="Q410" s="1">
        <v>34.299999999999997</v>
      </c>
    </row>
    <row r="411" spans="16:17" x14ac:dyDescent="0.2">
      <c r="P411" s="1">
        <v>2.7</v>
      </c>
      <c r="Q411" s="1">
        <v>53</v>
      </c>
    </row>
    <row r="412" spans="16:17" x14ac:dyDescent="0.2">
      <c r="P412" s="1">
        <v>4.7</v>
      </c>
      <c r="Q412" s="1">
        <v>78</v>
      </c>
    </row>
    <row r="413" spans="16:17" x14ac:dyDescent="0.2">
      <c r="P413" s="1">
        <v>1.6</v>
      </c>
      <c r="Q413" s="1">
        <v>58.2</v>
      </c>
    </row>
    <row r="414" spans="16:17" x14ac:dyDescent="0.2">
      <c r="P414" s="1">
        <v>3.9</v>
      </c>
      <c r="Q414" s="1">
        <v>73.7</v>
      </c>
    </row>
    <row r="415" spans="16:17" x14ac:dyDescent="0.2">
      <c r="P415" s="1">
        <v>1.5</v>
      </c>
      <c r="Q415" s="1">
        <v>60.3</v>
      </c>
    </row>
    <row r="416" spans="16:17" x14ac:dyDescent="0.2">
      <c r="P416" s="1">
        <v>4.2</v>
      </c>
      <c r="Q416" s="1">
        <v>78.7</v>
      </c>
    </row>
    <row r="417" spans="16:17" x14ac:dyDescent="0.2">
      <c r="P417" s="1">
        <v>3.4</v>
      </c>
      <c r="Q417" s="1">
        <v>68.3</v>
      </c>
    </row>
    <row r="418" spans="16:17" x14ac:dyDescent="0.2">
      <c r="P418" s="1">
        <v>1.1000000000000001</v>
      </c>
      <c r="Q418" s="1">
        <v>49.9</v>
      </c>
    </row>
    <row r="419" spans="16:17" x14ac:dyDescent="0.2">
      <c r="P419" s="1">
        <v>5.2</v>
      </c>
      <c r="Q419" s="1">
        <v>100</v>
      </c>
    </row>
    <row r="420" spans="16:17" x14ac:dyDescent="0.2">
      <c r="P420" s="1">
        <v>2.4</v>
      </c>
      <c r="Q420" s="1">
        <v>54.7</v>
      </c>
    </row>
    <row r="421" spans="16:17" x14ac:dyDescent="0.2">
      <c r="P421" s="1">
        <v>2.2999999999999998</v>
      </c>
      <c r="Q421" s="1">
        <v>58.7</v>
      </c>
    </row>
    <row r="422" spans="16:17" x14ac:dyDescent="0.2">
      <c r="P422" s="1">
        <v>3.8</v>
      </c>
      <c r="Q422" s="1">
        <v>70.8</v>
      </c>
    </row>
    <row r="423" spans="16:17" x14ac:dyDescent="0.2">
      <c r="P423" s="1">
        <v>5.2</v>
      </c>
      <c r="Q423" s="1">
        <v>87.1</v>
      </c>
    </row>
    <row r="424" spans="16:17" x14ac:dyDescent="0.2">
      <c r="P424" s="1">
        <v>2</v>
      </c>
      <c r="Q424" s="1">
        <v>29.5</v>
      </c>
    </row>
    <row r="425" spans="16:17" x14ac:dyDescent="0.2">
      <c r="P425" s="1">
        <v>3.6</v>
      </c>
      <c r="Q425" s="1">
        <v>53.2</v>
      </c>
    </row>
    <row r="426" spans="16:17" x14ac:dyDescent="0.2">
      <c r="P426" s="1">
        <v>4.0999999999999996</v>
      </c>
      <c r="Q426" s="1">
        <v>73</v>
      </c>
    </row>
    <row r="427" spans="16:17" x14ac:dyDescent="0.2">
      <c r="P427" s="1">
        <v>4.5</v>
      </c>
      <c r="Q427" s="1">
        <v>71.099999999999994</v>
      </c>
    </row>
    <row r="428" spans="16:17" x14ac:dyDescent="0.2">
      <c r="P428" s="1">
        <v>3.8</v>
      </c>
      <c r="Q428" s="1">
        <v>80.900000000000006</v>
      </c>
    </row>
    <row r="429" spans="16:17" x14ac:dyDescent="0.2">
      <c r="P429" s="1">
        <v>2.9</v>
      </c>
      <c r="Q429" s="1">
        <v>75.099999999999994</v>
      </c>
    </row>
    <row r="430" spans="16:17" x14ac:dyDescent="0.2">
      <c r="P430" s="1">
        <v>2.2999999999999998</v>
      </c>
      <c r="Q430" s="1">
        <v>52.4</v>
      </c>
    </row>
    <row r="431" spans="16:17" x14ac:dyDescent="0.2">
      <c r="P431" s="1">
        <v>3.6</v>
      </c>
      <c r="Q431" s="1">
        <v>67.599999999999994</v>
      </c>
    </row>
    <row r="432" spans="16:17" x14ac:dyDescent="0.2">
      <c r="P432" s="1">
        <v>1.9</v>
      </c>
      <c r="Q432" s="1">
        <v>35.700000000000003</v>
      </c>
    </row>
    <row r="433" spans="16:17" x14ac:dyDescent="0.2">
      <c r="P433" s="1">
        <v>0</v>
      </c>
      <c r="Q433" s="1">
        <v>29.9</v>
      </c>
    </row>
    <row r="434" spans="16:17" x14ac:dyDescent="0.2">
      <c r="P434" s="1">
        <v>4.2</v>
      </c>
      <c r="Q434" s="1">
        <v>70.7</v>
      </c>
    </row>
    <row r="435" spans="16:17" x14ac:dyDescent="0.2">
      <c r="P435" s="1">
        <v>4.9000000000000004</v>
      </c>
      <c r="Q435" s="1">
        <v>89.3</v>
      </c>
    </row>
    <row r="436" spans="16:17" x14ac:dyDescent="0.2">
      <c r="P436" s="1">
        <v>0</v>
      </c>
      <c r="Q436" s="1">
        <v>26.2</v>
      </c>
    </row>
    <row r="437" spans="16:17" x14ac:dyDescent="0.2">
      <c r="P437" s="1">
        <v>2</v>
      </c>
      <c r="Q437" s="1">
        <v>58.3</v>
      </c>
    </row>
    <row r="438" spans="16:17" x14ac:dyDescent="0.2">
      <c r="P438" s="1">
        <v>4.4000000000000004</v>
      </c>
      <c r="Q438" s="1">
        <v>78.400000000000006</v>
      </c>
    </row>
    <row r="439" spans="16:17" x14ac:dyDescent="0.2">
      <c r="P439" s="1">
        <v>6.6</v>
      </c>
      <c r="Q439" s="1">
        <v>100</v>
      </c>
    </row>
    <row r="440" spans="16:17" x14ac:dyDescent="0.2">
      <c r="P440" s="1">
        <v>3.5</v>
      </c>
      <c r="Q440" s="1">
        <v>66.8</v>
      </c>
    </row>
    <row r="441" spans="16:17" x14ac:dyDescent="0.2">
      <c r="P441" s="1">
        <v>2.4</v>
      </c>
      <c r="Q441" s="1">
        <v>63.8</v>
      </c>
    </row>
    <row r="442" spans="16:17" x14ac:dyDescent="0.2">
      <c r="P442" s="1">
        <v>3.2</v>
      </c>
      <c r="Q442" s="1">
        <v>76.099999999999994</v>
      </c>
    </row>
    <row r="443" spans="16:17" x14ac:dyDescent="0.2">
      <c r="P443" s="1">
        <v>5.6</v>
      </c>
      <c r="Q443" s="1">
        <v>82.7</v>
      </c>
    </row>
    <row r="444" spans="16:17" x14ac:dyDescent="0.2">
      <c r="P444" s="1">
        <v>2.5</v>
      </c>
      <c r="Q444" s="1">
        <v>65</v>
      </c>
    </row>
    <row r="445" spans="16:17" x14ac:dyDescent="0.2">
      <c r="P445" s="1">
        <v>2.2999999999999998</v>
      </c>
      <c r="Q445" s="1">
        <v>66.8</v>
      </c>
    </row>
    <row r="446" spans="16:17" x14ac:dyDescent="0.2">
      <c r="P446" s="1">
        <v>2.8</v>
      </c>
      <c r="Q446" s="1">
        <v>64.900000000000006</v>
      </c>
    </row>
    <row r="447" spans="16:17" x14ac:dyDescent="0.2">
      <c r="P447" s="1">
        <v>2.1</v>
      </c>
      <c r="Q447" s="1">
        <v>63.1</v>
      </c>
    </row>
    <row r="448" spans="16:17" x14ac:dyDescent="0.2">
      <c r="P448" s="1">
        <v>3.7</v>
      </c>
      <c r="Q448" s="1">
        <v>56.3</v>
      </c>
    </row>
    <row r="449" spans="16:17" x14ac:dyDescent="0.2">
      <c r="P449" s="1">
        <v>5.9</v>
      </c>
      <c r="Q449" s="1">
        <v>93.6</v>
      </c>
    </row>
    <row r="450" spans="16:17" x14ac:dyDescent="0.2">
      <c r="P450" s="1">
        <v>4</v>
      </c>
      <c r="Q450" s="1">
        <v>91.9</v>
      </c>
    </row>
    <row r="451" spans="16:17" x14ac:dyDescent="0.2">
      <c r="P451" s="1">
        <v>3.1</v>
      </c>
      <c r="Q451" s="1">
        <v>74</v>
      </c>
    </row>
    <row r="452" spans="16:17" x14ac:dyDescent="0.2">
      <c r="P452" s="1">
        <v>3.1</v>
      </c>
      <c r="Q452" s="1">
        <v>62.7</v>
      </c>
    </row>
    <row r="453" spans="16:17" x14ac:dyDescent="0.2">
      <c r="P453" s="1">
        <v>1.2</v>
      </c>
      <c r="Q453" s="1">
        <v>58.6</v>
      </c>
    </row>
    <row r="454" spans="16:17" x14ac:dyDescent="0.2">
      <c r="P454" s="1">
        <v>4.8</v>
      </c>
      <c r="Q454" s="1">
        <v>89.3</v>
      </c>
    </row>
    <row r="455" spans="16:17" x14ac:dyDescent="0.2">
      <c r="P455" s="1">
        <v>3.4</v>
      </c>
      <c r="Q455" s="1">
        <v>63.4</v>
      </c>
    </row>
    <row r="456" spans="16:17" x14ac:dyDescent="0.2">
      <c r="P456" s="1">
        <v>3.2</v>
      </c>
      <c r="Q456" s="1">
        <v>46.7</v>
      </c>
    </row>
    <row r="457" spans="16:17" x14ac:dyDescent="0.2">
      <c r="P457" s="1">
        <v>8.3000000000000007</v>
      </c>
      <c r="Q457" s="1">
        <v>100</v>
      </c>
    </row>
    <row r="458" spans="16:17" x14ac:dyDescent="0.2">
      <c r="P458" s="1">
        <v>3.9</v>
      </c>
      <c r="Q458" s="1">
        <v>68.7</v>
      </c>
    </row>
    <row r="459" spans="16:17" x14ac:dyDescent="0.2">
      <c r="P459" s="1">
        <v>2.4</v>
      </c>
      <c r="Q459" s="1">
        <v>58.9</v>
      </c>
    </row>
    <row r="460" spans="16:17" x14ac:dyDescent="0.2">
      <c r="P460" s="1">
        <v>2.9</v>
      </c>
      <c r="Q460" s="1">
        <v>59</v>
      </c>
    </row>
    <row r="461" spans="16:17" x14ac:dyDescent="0.2">
      <c r="P461" s="1">
        <v>5.2</v>
      </c>
      <c r="Q461" s="1">
        <v>77.900000000000006</v>
      </c>
    </row>
    <row r="462" spans="16:17" x14ac:dyDescent="0.2">
      <c r="P462" s="1">
        <v>3.7</v>
      </c>
      <c r="Q462" s="1">
        <v>72.3</v>
      </c>
    </row>
    <row r="463" spans="16:17" x14ac:dyDescent="0.2">
      <c r="P463" s="1">
        <v>1.3</v>
      </c>
      <c r="Q463" s="1">
        <v>49.7</v>
      </c>
    </row>
    <row r="464" spans="16:17" x14ac:dyDescent="0.2">
      <c r="P464" s="1">
        <v>4.9000000000000004</v>
      </c>
      <c r="Q464" s="1">
        <v>80.900000000000006</v>
      </c>
    </row>
    <row r="465" spans="16:17" x14ac:dyDescent="0.2">
      <c r="P465" s="1">
        <v>2.5</v>
      </c>
      <c r="Q465" s="1">
        <v>44.5</v>
      </c>
    </row>
    <row r="466" spans="16:17" x14ac:dyDescent="0.2">
      <c r="P466" s="1">
        <v>6.3</v>
      </c>
      <c r="Q466" s="1">
        <v>85.3</v>
      </c>
    </row>
    <row r="467" spans="16:17" x14ac:dyDescent="0.2">
      <c r="P467" s="1">
        <v>5.0999999999999996</v>
      </c>
      <c r="Q467" s="1">
        <v>83.2</v>
      </c>
    </row>
    <row r="468" spans="16:17" x14ac:dyDescent="0.2">
      <c r="P468" s="1">
        <v>2.8</v>
      </c>
      <c r="Q468" s="1">
        <v>59.7</v>
      </c>
    </row>
    <row r="469" spans="16:17" x14ac:dyDescent="0.2">
      <c r="P469" s="1">
        <v>5.4</v>
      </c>
      <c r="Q469" s="1">
        <v>98.1</v>
      </c>
    </row>
    <row r="470" spans="16:17" x14ac:dyDescent="0.2">
      <c r="P470" s="1">
        <v>3.6</v>
      </c>
      <c r="Q470" s="1">
        <v>66.8</v>
      </c>
    </row>
    <row r="471" spans="16:17" x14ac:dyDescent="0.2">
      <c r="P471" s="1">
        <v>4.8</v>
      </c>
      <c r="Q471" s="1">
        <v>96.1</v>
      </c>
    </row>
    <row r="472" spans="16:17" x14ac:dyDescent="0.2">
      <c r="P472" s="1">
        <v>4.2</v>
      </c>
      <c r="Q472" s="1">
        <v>60.4</v>
      </c>
    </row>
    <row r="473" spans="16:17" x14ac:dyDescent="0.2">
      <c r="P473" s="1">
        <v>2.2000000000000002</v>
      </c>
      <c r="Q473" s="1">
        <v>33.799999999999997</v>
      </c>
    </row>
    <row r="474" spans="16:17" x14ac:dyDescent="0.2">
      <c r="P474" s="1">
        <v>2.5</v>
      </c>
      <c r="Q474" s="1">
        <v>56.1</v>
      </c>
    </row>
    <row r="475" spans="16:17" x14ac:dyDescent="0.2">
      <c r="P475" s="1">
        <v>5</v>
      </c>
      <c r="Q475" s="1">
        <v>80.599999999999994</v>
      </c>
    </row>
    <row r="476" spans="16:17" x14ac:dyDescent="0.2">
      <c r="P476" s="1">
        <v>3</v>
      </c>
      <c r="Q476" s="1">
        <v>52.6</v>
      </c>
    </row>
    <row r="477" spans="16:17" x14ac:dyDescent="0.2">
      <c r="P477" s="1">
        <v>2.9</v>
      </c>
      <c r="Q477" s="1">
        <v>52.1</v>
      </c>
    </row>
    <row r="478" spans="16:17" x14ac:dyDescent="0.2">
      <c r="P478" s="1">
        <v>2.1</v>
      </c>
      <c r="Q478" s="1">
        <v>39.9</v>
      </c>
    </row>
    <row r="479" spans="16:17" x14ac:dyDescent="0.2">
      <c r="P479" s="1">
        <v>4.0999999999999996</v>
      </c>
      <c r="Q479" s="1">
        <v>84</v>
      </c>
    </row>
    <row r="480" spans="16:17" x14ac:dyDescent="0.2">
      <c r="P480" s="1">
        <v>6.6</v>
      </c>
      <c r="Q480" s="1">
        <v>97.7</v>
      </c>
    </row>
    <row r="481" spans="16:17" x14ac:dyDescent="0.2">
      <c r="P481" s="1">
        <v>1.9</v>
      </c>
      <c r="Q481" s="1">
        <v>43.3</v>
      </c>
    </row>
    <row r="482" spans="16:17" x14ac:dyDescent="0.2">
      <c r="P482" s="1">
        <v>3.5</v>
      </c>
      <c r="Q482" s="1">
        <v>55.9</v>
      </c>
    </row>
    <row r="483" spans="16:17" x14ac:dyDescent="0.2">
      <c r="P483" s="1">
        <v>5.6</v>
      </c>
      <c r="Q483" s="1">
        <v>84.6</v>
      </c>
    </row>
    <row r="484" spans="16:17" x14ac:dyDescent="0.2">
      <c r="P484" s="1">
        <v>3.4</v>
      </c>
      <c r="Q484" s="1">
        <v>67</v>
      </c>
    </row>
    <row r="485" spans="16:17" x14ac:dyDescent="0.2">
      <c r="P485" s="1">
        <v>4.2</v>
      </c>
      <c r="Q485" s="1">
        <v>76</v>
      </c>
    </row>
    <row r="486" spans="16:17" x14ac:dyDescent="0.2">
      <c r="P486" s="1">
        <v>1.9</v>
      </c>
      <c r="Q486" s="1">
        <v>56.9</v>
      </c>
    </row>
    <row r="487" spans="16:17" x14ac:dyDescent="0.2">
      <c r="P487" s="1">
        <v>4.0999999999999996</v>
      </c>
      <c r="Q487" s="1">
        <v>77.5</v>
      </c>
    </row>
    <row r="488" spans="16:17" x14ac:dyDescent="0.2">
      <c r="P488" s="1">
        <v>3.2</v>
      </c>
      <c r="Q488" s="1">
        <v>69.400000000000006</v>
      </c>
    </row>
    <row r="489" spans="16:17" x14ac:dyDescent="0.2">
      <c r="P489" s="1">
        <v>5</v>
      </c>
      <c r="Q489" s="1">
        <v>94.6</v>
      </c>
    </row>
    <row r="490" spans="16:17" x14ac:dyDescent="0.2">
      <c r="P490" s="1">
        <v>5.3</v>
      </c>
      <c r="Q490" s="1">
        <v>93.4</v>
      </c>
    </row>
    <row r="491" spans="16:17" x14ac:dyDescent="0.2">
      <c r="P491" s="1">
        <v>7.4</v>
      </c>
      <c r="Q491" s="1">
        <v>100</v>
      </c>
    </row>
    <row r="492" spans="16:17" x14ac:dyDescent="0.2">
      <c r="P492" s="1">
        <v>4.4000000000000004</v>
      </c>
      <c r="Q492" s="1">
        <v>63.6</v>
      </c>
    </row>
    <row r="493" spans="16:17" x14ac:dyDescent="0.2">
      <c r="P493" s="1">
        <v>4</v>
      </c>
      <c r="Q493" s="1">
        <v>53</v>
      </c>
    </row>
    <row r="494" spans="16:17" x14ac:dyDescent="0.2">
      <c r="P494" s="1">
        <v>3.8</v>
      </c>
      <c r="Q494" s="1">
        <v>67.8</v>
      </c>
    </row>
    <row r="495" spans="16:17" x14ac:dyDescent="0.2">
      <c r="P495" s="1">
        <v>3</v>
      </c>
      <c r="Q495" s="1">
        <v>73.900000000000006</v>
      </c>
    </row>
    <row r="496" spans="16:17" x14ac:dyDescent="0.2">
      <c r="P496" s="1">
        <v>4</v>
      </c>
      <c r="Q496" s="1">
        <v>66.5</v>
      </c>
    </row>
    <row r="497" spans="16:17" x14ac:dyDescent="0.2">
      <c r="P497" s="1">
        <v>3.1</v>
      </c>
      <c r="Q497" s="1">
        <v>49.9</v>
      </c>
    </row>
    <row r="498" spans="16:17" x14ac:dyDescent="0.2">
      <c r="P498" s="1">
        <v>3.8</v>
      </c>
      <c r="Q498" s="1">
        <v>73.900000000000006</v>
      </c>
    </row>
    <row r="499" spans="16:17" x14ac:dyDescent="0.2">
      <c r="P499" s="1">
        <v>5.5</v>
      </c>
      <c r="Q499" s="1">
        <v>80.3</v>
      </c>
    </row>
    <row r="500" spans="16:17" x14ac:dyDescent="0.2">
      <c r="P500" s="1">
        <v>2</v>
      </c>
      <c r="Q500" s="1">
        <v>71.7</v>
      </c>
    </row>
    <row r="501" spans="16:17" x14ac:dyDescent="0.2">
      <c r="P501" s="1">
        <v>5.2</v>
      </c>
      <c r="Q501" s="1">
        <v>83.3</v>
      </c>
    </row>
    <row r="502" spans="16:17" x14ac:dyDescent="0.2">
      <c r="P502" s="1">
        <v>5.5</v>
      </c>
      <c r="Q502" s="1">
        <v>84.5</v>
      </c>
    </row>
    <row r="503" spans="16:17" x14ac:dyDescent="0.2">
      <c r="P503" s="1">
        <v>3.3</v>
      </c>
      <c r="Q503" s="1">
        <v>74.900000000000006</v>
      </c>
    </row>
    <row r="504" spans="16:17" x14ac:dyDescent="0.2">
      <c r="P504" s="1">
        <v>0.3</v>
      </c>
      <c r="Q504" s="1">
        <v>34</v>
      </c>
    </row>
    <row r="505" spans="16:17" x14ac:dyDescent="0.2">
      <c r="P505" s="1">
        <v>2.6</v>
      </c>
      <c r="Q505" s="1">
        <v>63</v>
      </c>
    </row>
    <row r="506" spans="16:17" x14ac:dyDescent="0.2">
      <c r="P506" s="1">
        <v>5.4</v>
      </c>
      <c r="Q506" s="1">
        <v>77.900000000000006</v>
      </c>
    </row>
    <row r="507" spans="16:17" x14ac:dyDescent="0.2">
      <c r="P507" s="1">
        <v>3.5</v>
      </c>
      <c r="Q507" s="1">
        <v>72.900000000000006</v>
      </c>
    </row>
    <row r="508" spans="16:17" x14ac:dyDescent="0.2">
      <c r="P508" s="1">
        <v>2</v>
      </c>
      <c r="Q508" s="1">
        <v>53.2</v>
      </c>
    </row>
    <row r="509" spans="16:17" x14ac:dyDescent="0.2">
      <c r="P509" s="1">
        <v>2.7</v>
      </c>
      <c r="Q509" s="1">
        <v>57.3</v>
      </c>
    </row>
    <row r="510" spans="16:17" x14ac:dyDescent="0.2">
      <c r="P510" s="1">
        <v>4.8</v>
      </c>
      <c r="Q510" s="1">
        <v>76.599999999999994</v>
      </c>
    </row>
    <row r="511" spans="16:17" x14ac:dyDescent="0.2">
      <c r="P511" s="1">
        <v>4.3</v>
      </c>
      <c r="Q511" s="1">
        <v>64.599999999999994</v>
      </c>
    </row>
    <row r="512" spans="16:17" x14ac:dyDescent="0.2">
      <c r="P512" s="1">
        <v>3.1</v>
      </c>
      <c r="Q512" s="1">
        <v>51.1</v>
      </c>
    </row>
    <row r="513" spans="16:17" x14ac:dyDescent="0.2">
      <c r="P513" s="1">
        <v>2.9</v>
      </c>
      <c r="Q513" s="1">
        <v>63</v>
      </c>
    </row>
    <row r="514" spans="16:17" x14ac:dyDescent="0.2">
      <c r="P514" s="1">
        <v>2.9</v>
      </c>
      <c r="Q514" s="1">
        <v>61.6</v>
      </c>
    </row>
    <row r="515" spans="16:17" x14ac:dyDescent="0.2">
      <c r="P515" s="1">
        <v>2.1</v>
      </c>
      <c r="Q515" s="1">
        <v>62.5</v>
      </c>
    </row>
    <row r="516" spans="16:17" x14ac:dyDescent="0.2">
      <c r="P516" s="1">
        <v>5.9</v>
      </c>
      <c r="Q516" s="1">
        <v>87.1</v>
      </c>
    </row>
    <row r="517" spans="16:17" x14ac:dyDescent="0.2">
      <c r="P517" s="1">
        <v>3</v>
      </c>
      <c r="Q517" s="1">
        <v>82.5</v>
      </c>
    </row>
    <row r="518" spans="16:17" x14ac:dyDescent="0.2">
      <c r="P518" s="1">
        <v>5.3</v>
      </c>
      <c r="Q518" s="1">
        <v>80.900000000000006</v>
      </c>
    </row>
    <row r="519" spans="16:17" x14ac:dyDescent="0.2">
      <c r="P519" s="1">
        <v>5.8</v>
      </c>
      <c r="Q519" s="1">
        <v>100</v>
      </c>
    </row>
    <row r="520" spans="16:17" x14ac:dyDescent="0.2">
      <c r="P520" s="1">
        <v>5</v>
      </c>
      <c r="Q520" s="1">
        <v>79.599999999999994</v>
      </c>
    </row>
    <row r="521" spans="16:17" x14ac:dyDescent="0.2">
      <c r="P521" s="1">
        <v>2.9</v>
      </c>
      <c r="Q521" s="1">
        <v>71.2</v>
      </c>
    </row>
    <row r="522" spans="16:17" x14ac:dyDescent="0.2">
      <c r="P522" s="1">
        <v>4.0999999999999996</v>
      </c>
      <c r="Q522" s="1">
        <v>62.7</v>
      </c>
    </row>
    <row r="523" spans="16:17" x14ac:dyDescent="0.2">
      <c r="P523" s="1">
        <v>3.5</v>
      </c>
      <c r="Q523" s="1">
        <v>64.2</v>
      </c>
    </row>
    <row r="524" spans="16:17" x14ac:dyDescent="0.2">
      <c r="P524" s="1">
        <v>2.1</v>
      </c>
      <c r="Q524" s="1">
        <v>44.1</v>
      </c>
    </row>
    <row r="525" spans="16:17" x14ac:dyDescent="0.2">
      <c r="P525" s="1">
        <v>4</v>
      </c>
      <c r="Q525" s="1">
        <v>61.7</v>
      </c>
    </row>
    <row r="526" spans="16:17" x14ac:dyDescent="0.2">
      <c r="P526" s="1">
        <v>1.7</v>
      </c>
      <c r="Q526" s="1">
        <v>39.9</v>
      </c>
    </row>
    <row r="527" spans="16:17" x14ac:dyDescent="0.2">
      <c r="P527" s="1">
        <v>5.3</v>
      </c>
      <c r="Q527" s="1">
        <v>84.1</v>
      </c>
    </row>
    <row r="528" spans="16:17" x14ac:dyDescent="0.2">
      <c r="P528" s="1">
        <v>2.8</v>
      </c>
      <c r="Q528" s="1">
        <v>40.700000000000003</v>
      </c>
    </row>
    <row r="529" spans="16:17" x14ac:dyDescent="0.2">
      <c r="P529" s="1">
        <v>3.8</v>
      </c>
      <c r="Q529" s="1">
        <v>81.8</v>
      </c>
    </row>
    <row r="530" spans="16:17" x14ac:dyDescent="0.2">
      <c r="P530" s="1">
        <v>3.9</v>
      </c>
      <c r="Q530" s="1">
        <v>77</v>
      </c>
    </row>
    <row r="531" spans="16:17" x14ac:dyDescent="0.2">
      <c r="P531" s="1">
        <v>3.1</v>
      </c>
      <c r="Q531" s="1">
        <v>65.7</v>
      </c>
    </row>
    <row r="532" spans="16:17" x14ac:dyDescent="0.2">
      <c r="P532" s="1">
        <v>4.4000000000000004</v>
      </c>
      <c r="Q532" s="1">
        <v>80.900000000000006</v>
      </c>
    </row>
    <row r="533" spans="16:17" x14ac:dyDescent="0.2">
      <c r="P533" s="1">
        <v>2.8</v>
      </c>
      <c r="Q533" s="1">
        <v>47.4</v>
      </c>
    </row>
    <row r="534" spans="16:17" x14ac:dyDescent="0.2">
      <c r="P534" s="1">
        <v>4.8</v>
      </c>
      <c r="Q534" s="1">
        <v>83</v>
      </c>
    </row>
    <row r="535" spans="16:17" x14ac:dyDescent="0.2">
      <c r="P535" s="1">
        <v>1.5</v>
      </c>
      <c r="Q535" s="1">
        <v>54.2</v>
      </c>
    </row>
    <row r="536" spans="16:17" x14ac:dyDescent="0.2">
      <c r="P536" s="1">
        <v>3.7</v>
      </c>
      <c r="Q536" s="1">
        <v>82.5</v>
      </c>
    </row>
    <row r="537" spans="16:17" x14ac:dyDescent="0.2">
      <c r="P537" s="1">
        <v>6.4</v>
      </c>
      <c r="Q537" s="1">
        <v>85</v>
      </c>
    </row>
    <row r="538" spans="16:17" x14ac:dyDescent="0.2">
      <c r="P538" s="1">
        <v>2</v>
      </c>
      <c r="Q538" s="1">
        <v>40.4</v>
      </c>
    </row>
    <row r="539" spans="16:17" x14ac:dyDescent="0.2">
      <c r="P539" s="1">
        <v>2.5</v>
      </c>
      <c r="Q539" s="1">
        <v>58.9</v>
      </c>
    </row>
    <row r="540" spans="16:17" x14ac:dyDescent="0.2">
      <c r="P540" s="1">
        <v>4.3</v>
      </c>
      <c r="Q540" s="1">
        <v>67.5</v>
      </c>
    </row>
    <row r="541" spans="16:17" x14ac:dyDescent="0.2">
      <c r="P541" s="1">
        <v>3.8</v>
      </c>
      <c r="Q541" s="1">
        <v>81</v>
      </c>
    </row>
    <row r="542" spans="16:17" x14ac:dyDescent="0.2">
      <c r="P542" s="1">
        <v>4</v>
      </c>
      <c r="Q542" s="1">
        <v>74.7</v>
      </c>
    </row>
    <row r="543" spans="16:17" x14ac:dyDescent="0.2">
      <c r="P543" s="1">
        <v>4.2</v>
      </c>
      <c r="Q543" s="1">
        <v>67.400000000000006</v>
      </c>
    </row>
    <row r="544" spans="16:17" x14ac:dyDescent="0.2">
      <c r="P544" s="1">
        <v>4.5</v>
      </c>
      <c r="Q544" s="1">
        <v>72.2</v>
      </c>
    </row>
    <row r="545" spans="16:17" x14ac:dyDescent="0.2">
      <c r="P545" s="1">
        <v>5.2</v>
      </c>
      <c r="Q545" s="1">
        <v>77.099999999999994</v>
      </c>
    </row>
    <row r="546" spans="16:17" x14ac:dyDescent="0.2">
      <c r="P546" s="1">
        <v>4.0999999999999996</v>
      </c>
      <c r="Q546" s="1">
        <v>87.9</v>
      </c>
    </row>
    <row r="547" spans="16:17" x14ac:dyDescent="0.2">
      <c r="P547" s="1">
        <v>3.1</v>
      </c>
      <c r="Q547" s="1">
        <v>54.1</v>
      </c>
    </row>
    <row r="548" spans="16:17" x14ac:dyDescent="0.2">
      <c r="P548" s="1">
        <v>4.5</v>
      </c>
      <c r="Q548" s="1">
        <v>62.9</v>
      </c>
    </row>
    <row r="549" spans="16:17" x14ac:dyDescent="0.2">
      <c r="P549" s="1">
        <v>6.3</v>
      </c>
      <c r="Q549" s="1">
        <v>95.6</v>
      </c>
    </row>
    <row r="550" spans="16:17" x14ac:dyDescent="0.2">
      <c r="P550" s="1">
        <v>3.3</v>
      </c>
      <c r="Q550" s="1">
        <v>67.099999999999994</v>
      </c>
    </row>
    <row r="551" spans="16:17" x14ac:dyDescent="0.2">
      <c r="P551" s="1">
        <v>2</v>
      </c>
      <c r="Q551" s="1">
        <v>51.5</v>
      </c>
    </row>
    <row r="552" spans="16:17" x14ac:dyDescent="0.2">
      <c r="P552" s="1">
        <v>5.2</v>
      </c>
      <c r="Q552" s="1">
        <v>97.9</v>
      </c>
    </row>
    <row r="553" spans="16:17" x14ac:dyDescent="0.2">
      <c r="P553" s="1">
        <v>3.3</v>
      </c>
      <c r="Q553" s="1">
        <v>67</v>
      </c>
    </row>
    <row r="554" spans="16:17" x14ac:dyDescent="0.2">
      <c r="P554" s="1">
        <v>0.2</v>
      </c>
      <c r="Q554" s="1">
        <v>31.5</v>
      </c>
    </row>
    <row r="555" spans="16:17" x14ac:dyDescent="0.2">
      <c r="P555" s="1">
        <v>4.8</v>
      </c>
      <c r="Q555" s="1">
        <v>88</v>
      </c>
    </row>
    <row r="556" spans="16:17" x14ac:dyDescent="0.2">
      <c r="P556" s="1">
        <v>2.7</v>
      </c>
      <c r="Q556" s="1">
        <v>53.4</v>
      </c>
    </row>
    <row r="557" spans="16:17" x14ac:dyDescent="0.2">
      <c r="P557" s="1">
        <v>3.4</v>
      </c>
      <c r="Q557" s="1">
        <v>83.4</v>
      </c>
    </row>
    <row r="558" spans="16:17" x14ac:dyDescent="0.2">
      <c r="P558" s="1">
        <v>4</v>
      </c>
      <c r="Q558" s="1">
        <v>79</v>
      </c>
    </row>
    <row r="559" spans="16:17" x14ac:dyDescent="0.2">
      <c r="P559" s="1">
        <v>3.8</v>
      </c>
      <c r="Q559" s="1">
        <v>69.900000000000006</v>
      </c>
    </row>
    <row r="560" spans="16:17" x14ac:dyDescent="0.2">
      <c r="P560" s="1">
        <v>4.5999999999999996</v>
      </c>
      <c r="Q560" s="1">
        <v>60.1</v>
      </c>
    </row>
    <row r="561" spans="16:17" x14ac:dyDescent="0.2">
      <c r="P561" s="1">
        <v>2.8</v>
      </c>
      <c r="Q561" s="1">
        <v>70.3</v>
      </c>
    </row>
    <row r="562" spans="16:17" x14ac:dyDescent="0.2">
      <c r="P562" s="1">
        <v>4.3</v>
      </c>
      <c r="Q562" s="1">
        <v>79.8</v>
      </c>
    </row>
    <row r="563" spans="16:17" x14ac:dyDescent="0.2">
      <c r="P563" s="1">
        <v>3.1</v>
      </c>
      <c r="Q563" s="1">
        <v>66.599999999999994</v>
      </c>
    </row>
    <row r="564" spans="16:17" x14ac:dyDescent="0.2">
      <c r="P564" s="1">
        <v>4.5999999999999996</v>
      </c>
      <c r="Q564" s="1">
        <v>91.7</v>
      </c>
    </row>
    <row r="565" spans="16:17" x14ac:dyDescent="0.2">
      <c r="P565" s="1">
        <v>4.4000000000000004</v>
      </c>
      <c r="Q565" s="1">
        <v>70.099999999999994</v>
      </c>
    </row>
    <row r="566" spans="16:17" x14ac:dyDescent="0.2">
      <c r="P566" s="1">
        <v>2.1</v>
      </c>
      <c r="Q566" s="1">
        <v>61.5</v>
      </c>
    </row>
    <row r="567" spans="16:17" x14ac:dyDescent="0.2">
      <c r="P567" s="1">
        <v>5.0999999999999996</v>
      </c>
      <c r="Q567" s="1">
        <v>79.3</v>
      </c>
    </row>
    <row r="568" spans="16:17" x14ac:dyDescent="0.2">
      <c r="P568" s="1">
        <v>2.7</v>
      </c>
      <c r="Q568" s="1">
        <v>63.9</v>
      </c>
    </row>
    <row r="569" spans="16:17" x14ac:dyDescent="0.2">
      <c r="P569" s="1">
        <v>4.7</v>
      </c>
      <c r="Q569" s="1">
        <v>93.1</v>
      </c>
    </row>
    <row r="570" spans="16:17" x14ac:dyDescent="0.2">
      <c r="P570" s="1">
        <v>4.0999999999999996</v>
      </c>
      <c r="Q570" s="1">
        <v>89.8</v>
      </c>
    </row>
    <row r="571" spans="16:17" x14ac:dyDescent="0.2">
      <c r="P571" s="1">
        <v>6.3</v>
      </c>
      <c r="Q571" s="1">
        <v>100</v>
      </c>
    </row>
    <row r="572" spans="16:17" x14ac:dyDescent="0.2">
      <c r="P572" s="1">
        <v>3.2</v>
      </c>
      <c r="Q572" s="1">
        <v>61.8</v>
      </c>
    </row>
    <row r="573" spans="16:17" x14ac:dyDescent="0.2">
      <c r="P573" s="1">
        <v>3</v>
      </c>
      <c r="Q573" s="1">
        <v>51.5</v>
      </c>
    </row>
    <row r="574" spans="16:17" x14ac:dyDescent="0.2">
      <c r="P574" s="1">
        <v>3.5</v>
      </c>
      <c r="Q574" s="1">
        <v>60.4</v>
      </c>
    </row>
    <row r="575" spans="16:17" x14ac:dyDescent="0.2">
      <c r="P575" s="1">
        <v>3</v>
      </c>
      <c r="Q575" s="1">
        <v>67.2</v>
      </c>
    </row>
    <row r="576" spans="16:17" x14ac:dyDescent="0.2">
      <c r="P576" s="1">
        <v>4.7</v>
      </c>
      <c r="Q576" s="1">
        <v>89.6</v>
      </c>
    </row>
    <row r="577" spans="16:17" x14ac:dyDescent="0.2">
      <c r="P577" s="1">
        <v>1.1000000000000001</v>
      </c>
      <c r="Q577" s="1">
        <v>48.3</v>
      </c>
    </row>
    <row r="578" spans="16:17" x14ac:dyDescent="0.2">
      <c r="P578" s="1">
        <v>1.9</v>
      </c>
      <c r="Q578" s="1">
        <v>61.7</v>
      </c>
    </row>
    <row r="579" spans="16:17" x14ac:dyDescent="0.2">
      <c r="P579" s="1">
        <v>1.9</v>
      </c>
      <c r="Q579" s="1">
        <v>44.4</v>
      </c>
    </row>
    <row r="580" spans="16:17" x14ac:dyDescent="0.2">
      <c r="P580" s="1">
        <v>4.9000000000000004</v>
      </c>
      <c r="Q580" s="1">
        <v>77.2</v>
      </c>
    </row>
    <row r="581" spans="16:17" x14ac:dyDescent="0.2">
      <c r="P581" s="1">
        <v>6.1</v>
      </c>
      <c r="Q581" s="1">
        <v>100</v>
      </c>
    </row>
    <row r="582" spans="16:17" x14ac:dyDescent="0.2">
      <c r="P582" s="1">
        <v>3.3</v>
      </c>
      <c r="Q582" s="1">
        <v>73</v>
      </c>
    </row>
    <row r="583" spans="16:17" x14ac:dyDescent="0.2">
      <c r="P583" s="1">
        <v>3.2</v>
      </c>
      <c r="Q583" s="1">
        <v>68.5</v>
      </c>
    </row>
    <row r="584" spans="16:17" x14ac:dyDescent="0.2">
      <c r="P584" s="1">
        <v>3.6</v>
      </c>
      <c r="Q584" s="1">
        <v>61</v>
      </c>
    </row>
    <row r="585" spans="16:17" x14ac:dyDescent="0.2">
      <c r="P585" s="1">
        <v>5.2</v>
      </c>
      <c r="Q585" s="1">
        <v>70.5</v>
      </c>
    </row>
    <row r="586" spans="16:17" x14ac:dyDescent="0.2">
      <c r="P586" s="1">
        <v>2.1</v>
      </c>
      <c r="Q586" s="1">
        <v>52.5</v>
      </c>
    </row>
    <row r="587" spans="16:17" x14ac:dyDescent="0.2">
      <c r="P587" s="1">
        <v>3.9</v>
      </c>
      <c r="Q587" s="1">
        <v>62.8</v>
      </c>
    </row>
    <row r="588" spans="16:17" x14ac:dyDescent="0.2">
      <c r="P588" s="1">
        <v>5</v>
      </c>
      <c r="Q588" s="1">
        <v>83.5</v>
      </c>
    </row>
    <row r="589" spans="16:17" x14ac:dyDescent="0.2">
      <c r="P589" s="1">
        <v>4.3</v>
      </c>
      <c r="Q589" s="1">
        <v>71.400000000000006</v>
      </c>
    </row>
    <row r="590" spans="16:17" x14ac:dyDescent="0.2">
      <c r="P590" s="1">
        <v>3.8</v>
      </c>
      <c r="Q590" s="1">
        <v>61.5</v>
      </c>
    </row>
    <row r="591" spans="16:17" x14ac:dyDescent="0.2">
      <c r="P591" s="1">
        <v>5</v>
      </c>
      <c r="Q591" s="1">
        <v>75.400000000000006</v>
      </c>
    </row>
    <row r="592" spans="16:17" x14ac:dyDescent="0.2">
      <c r="P592" s="1">
        <v>0</v>
      </c>
      <c r="Q592" s="1">
        <v>42</v>
      </c>
    </row>
    <row r="593" spans="16:17" x14ac:dyDescent="0.2">
      <c r="P593" s="1">
        <v>4.5</v>
      </c>
      <c r="Q593" s="1">
        <v>64</v>
      </c>
    </row>
    <row r="594" spans="16:17" x14ac:dyDescent="0.2">
      <c r="P594" s="1">
        <v>2.5</v>
      </c>
      <c r="Q594" s="1">
        <v>60.1</v>
      </c>
    </row>
    <row r="595" spans="16:17" x14ac:dyDescent="0.2">
      <c r="P595" s="1">
        <v>0.8</v>
      </c>
      <c r="Q595" s="1">
        <v>34.700000000000003</v>
      </c>
    </row>
    <row r="596" spans="16:17" x14ac:dyDescent="0.2">
      <c r="P596" s="1">
        <v>4.3</v>
      </c>
      <c r="Q596" s="1">
        <v>88</v>
      </c>
    </row>
    <row r="597" spans="16:17" x14ac:dyDescent="0.2">
      <c r="P597" s="1">
        <v>5.6</v>
      </c>
      <c r="Q597" s="1">
        <v>100</v>
      </c>
    </row>
    <row r="598" spans="16:17" x14ac:dyDescent="0.2">
      <c r="P598" s="1">
        <v>3.3</v>
      </c>
      <c r="Q598" s="1">
        <v>66.099999999999994</v>
      </c>
    </row>
    <row r="599" spans="16:17" x14ac:dyDescent="0.2">
      <c r="P599" s="1">
        <v>4.9000000000000004</v>
      </c>
      <c r="Q599" s="1">
        <v>95.5</v>
      </c>
    </row>
    <row r="600" spans="16:17" x14ac:dyDescent="0.2">
      <c r="P600" s="1">
        <v>5.9</v>
      </c>
      <c r="Q600" s="1">
        <v>86.4</v>
      </c>
    </row>
    <row r="601" spans="16:17" x14ac:dyDescent="0.2">
      <c r="P601" s="1">
        <v>5.5</v>
      </c>
      <c r="Q601" s="1">
        <v>77.3</v>
      </c>
    </row>
    <row r="602" spans="16:17" x14ac:dyDescent="0.2">
      <c r="P602" s="1">
        <v>6</v>
      </c>
      <c r="Q602" s="1">
        <v>90.2</v>
      </c>
    </row>
    <row r="603" spans="16:17" x14ac:dyDescent="0.2">
      <c r="P603" s="1">
        <v>4.5999999999999996</v>
      </c>
      <c r="Q603" s="1">
        <v>80.2</v>
      </c>
    </row>
    <row r="604" spans="16:17" x14ac:dyDescent="0.2">
      <c r="P604" s="1">
        <v>3.6</v>
      </c>
      <c r="Q604" s="1">
        <v>72.900000000000006</v>
      </c>
    </row>
    <row r="605" spans="16:17" x14ac:dyDescent="0.2">
      <c r="P605" s="1">
        <v>1.1000000000000001</v>
      </c>
      <c r="Q605" s="1">
        <v>35.799999999999997</v>
      </c>
    </row>
    <row r="606" spans="16:17" x14ac:dyDescent="0.2">
      <c r="P606" s="1">
        <v>3.1</v>
      </c>
      <c r="Q606" s="1">
        <v>72.8</v>
      </c>
    </row>
    <row r="607" spans="16:17" x14ac:dyDescent="0.2">
      <c r="P607" s="1">
        <v>2.2000000000000002</v>
      </c>
      <c r="Q607" s="1">
        <v>67.599999999999994</v>
      </c>
    </row>
    <row r="608" spans="16:17" x14ac:dyDescent="0.2">
      <c r="P608" s="1">
        <v>6.8</v>
      </c>
      <c r="Q608" s="1">
        <v>93.1</v>
      </c>
    </row>
    <row r="609" spans="16:17" x14ac:dyDescent="0.2">
      <c r="P609" s="1">
        <v>3.2</v>
      </c>
      <c r="Q609" s="1">
        <v>57.5</v>
      </c>
    </row>
    <row r="610" spans="16:17" x14ac:dyDescent="0.2">
      <c r="P610" s="1">
        <v>3.7</v>
      </c>
      <c r="Q610" s="1">
        <v>61.1</v>
      </c>
    </row>
    <row r="611" spans="16:17" x14ac:dyDescent="0.2">
      <c r="P611" s="1">
        <v>4.3</v>
      </c>
      <c r="Q611" s="1">
        <v>77.400000000000006</v>
      </c>
    </row>
    <row r="612" spans="16:17" x14ac:dyDescent="0.2">
      <c r="P612" s="1">
        <v>3.6</v>
      </c>
      <c r="Q612" s="1">
        <v>69.599999999999994</v>
      </c>
    </row>
    <row r="613" spans="16:17" x14ac:dyDescent="0.2">
      <c r="P613" s="1">
        <v>6</v>
      </c>
      <c r="Q613" s="1">
        <v>100</v>
      </c>
    </row>
    <row r="614" spans="16:17" x14ac:dyDescent="0.2">
      <c r="P614" s="1">
        <v>2.6</v>
      </c>
      <c r="Q614" s="1">
        <v>69.3</v>
      </c>
    </row>
    <row r="615" spans="16:17" x14ac:dyDescent="0.2">
      <c r="P615" s="1">
        <v>3.8</v>
      </c>
      <c r="Q615" s="1">
        <v>85.7</v>
      </c>
    </row>
    <row r="616" spans="16:17" x14ac:dyDescent="0.2">
      <c r="P616" s="1">
        <v>2.4</v>
      </c>
      <c r="Q616" s="1">
        <v>53.9</v>
      </c>
    </row>
    <row r="617" spans="16:17" x14ac:dyDescent="0.2">
      <c r="P617" s="1">
        <v>1.5</v>
      </c>
      <c r="Q617" s="1">
        <v>43.7</v>
      </c>
    </row>
    <row r="618" spans="16:17" x14ac:dyDescent="0.2">
      <c r="P618" s="1">
        <v>2.6</v>
      </c>
      <c r="Q618" s="1">
        <v>79.3</v>
      </c>
    </row>
    <row r="619" spans="16:17" x14ac:dyDescent="0.2">
      <c r="P619" s="1">
        <v>3.4</v>
      </c>
      <c r="Q619" s="1">
        <v>71.3</v>
      </c>
    </row>
    <row r="620" spans="16:17" x14ac:dyDescent="0.2">
      <c r="P620" s="1">
        <v>2.9</v>
      </c>
      <c r="Q620" s="1">
        <v>61.4</v>
      </c>
    </row>
    <row r="621" spans="16:17" x14ac:dyDescent="0.2">
      <c r="P621" s="1">
        <v>2.5</v>
      </c>
      <c r="Q621" s="1">
        <v>45.1</v>
      </c>
    </row>
    <row r="622" spans="16:17" x14ac:dyDescent="0.2">
      <c r="P622" s="1">
        <v>1.4</v>
      </c>
      <c r="Q622" s="1">
        <v>39.799999999999997</v>
      </c>
    </row>
    <row r="623" spans="16:17" x14ac:dyDescent="0.2">
      <c r="P623" s="1">
        <v>3.4</v>
      </c>
      <c r="Q623" s="1">
        <v>70.7</v>
      </c>
    </row>
    <row r="624" spans="16:17" x14ac:dyDescent="0.2">
      <c r="P624" s="1">
        <v>1.2</v>
      </c>
      <c r="Q624" s="1">
        <v>35.6</v>
      </c>
    </row>
    <row r="625" spans="16:17" x14ac:dyDescent="0.2">
      <c r="P625" s="1">
        <v>4.5999999999999996</v>
      </c>
      <c r="Q625" s="1">
        <v>93</v>
      </c>
    </row>
    <row r="626" spans="16:17" x14ac:dyDescent="0.2">
      <c r="P626" s="1">
        <v>3.6</v>
      </c>
      <c r="Q626" s="1">
        <v>83.2</v>
      </c>
    </row>
    <row r="627" spans="16:17" x14ac:dyDescent="0.2">
      <c r="P627" s="1">
        <v>1.3</v>
      </c>
      <c r="Q627" s="1">
        <v>46.6</v>
      </c>
    </row>
    <row r="628" spans="16:17" x14ac:dyDescent="0.2">
      <c r="P628" s="1">
        <v>3</v>
      </c>
      <c r="Q628" s="1">
        <v>70.8</v>
      </c>
    </row>
    <row r="629" spans="16:17" x14ac:dyDescent="0.2">
      <c r="P629" s="1">
        <v>2.4</v>
      </c>
      <c r="Q629" s="1">
        <v>78.3</v>
      </c>
    </row>
    <row r="630" spans="16:17" x14ac:dyDescent="0.2">
      <c r="P630" s="1">
        <v>4</v>
      </c>
      <c r="Q630" s="1">
        <v>70.7</v>
      </c>
    </row>
    <row r="631" spans="16:17" x14ac:dyDescent="0.2">
      <c r="P631" s="1">
        <v>5.5</v>
      </c>
      <c r="Q631" s="1">
        <v>82.6</v>
      </c>
    </row>
    <row r="632" spans="16:17" x14ac:dyDescent="0.2">
      <c r="P632" s="1">
        <v>0.7</v>
      </c>
      <c r="Q632" s="1">
        <v>50.3</v>
      </c>
    </row>
    <row r="633" spans="16:17" x14ac:dyDescent="0.2">
      <c r="P633" s="1">
        <v>3.7</v>
      </c>
      <c r="Q633" s="1">
        <v>80.900000000000006</v>
      </c>
    </row>
    <row r="634" spans="16:17" x14ac:dyDescent="0.2">
      <c r="P634" s="1">
        <v>3.3</v>
      </c>
      <c r="Q634" s="1">
        <v>75.400000000000006</v>
      </c>
    </row>
    <row r="635" spans="16:17" x14ac:dyDescent="0.2">
      <c r="P635" s="1">
        <v>4.5</v>
      </c>
      <c r="Q635" s="1">
        <v>83.7</v>
      </c>
    </row>
    <row r="636" spans="16:17" x14ac:dyDescent="0.2">
      <c r="P636" s="1">
        <v>3.8</v>
      </c>
      <c r="Q636" s="1">
        <v>76.8</v>
      </c>
    </row>
    <row r="637" spans="16:17" x14ac:dyDescent="0.2">
      <c r="P637" s="1">
        <v>2.4</v>
      </c>
      <c r="Q637" s="1">
        <v>45.8</v>
      </c>
    </row>
    <row r="638" spans="16:17" x14ac:dyDescent="0.2">
      <c r="P638" s="1">
        <v>3</v>
      </c>
      <c r="Q638" s="1">
        <v>58.4</v>
      </c>
    </row>
    <row r="639" spans="16:17" x14ac:dyDescent="0.2">
      <c r="P639" s="1">
        <v>2.2999999999999998</v>
      </c>
      <c r="Q639" s="1">
        <v>70.3</v>
      </c>
    </row>
    <row r="640" spans="16:17" x14ac:dyDescent="0.2">
      <c r="P640" s="1">
        <v>5.0999999999999996</v>
      </c>
      <c r="Q640" s="1">
        <v>99.4</v>
      </c>
    </row>
    <row r="641" spans="16:17" x14ac:dyDescent="0.2">
      <c r="P641" s="1">
        <v>3.5</v>
      </c>
      <c r="Q641" s="1">
        <v>62.9</v>
      </c>
    </row>
    <row r="642" spans="16:17" x14ac:dyDescent="0.2">
      <c r="P642" s="1">
        <v>6.4</v>
      </c>
      <c r="Q642" s="1">
        <v>98</v>
      </c>
    </row>
    <row r="643" spans="16:17" x14ac:dyDescent="0.2">
      <c r="P643" s="1">
        <v>3.4</v>
      </c>
      <c r="Q643" s="1">
        <v>74.7</v>
      </c>
    </row>
    <row r="644" spans="16:17" x14ac:dyDescent="0.2">
      <c r="P644" s="1">
        <v>2.4</v>
      </c>
      <c r="Q644" s="1">
        <v>50.4</v>
      </c>
    </row>
    <row r="645" spans="16:17" x14ac:dyDescent="0.2">
      <c r="P645" s="1">
        <v>1.2</v>
      </c>
      <c r="Q645" s="1">
        <v>49.4</v>
      </c>
    </row>
    <row r="646" spans="16:17" x14ac:dyDescent="0.2">
      <c r="P646" s="1">
        <v>0.8</v>
      </c>
      <c r="Q646" s="1">
        <v>35.299999999999997</v>
      </c>
    </row>
    <row r="647" spans="16:17" x14ac:dyDescent="0.2">
      <c r="P647" s="1">
        <v>1.1000000000000001</v>
      </c>
      <c r="Q647" s="1">
        <v>46.3</v>
      </c>
    </row>
    <row r="648" spans="16:17" x14ac:dyDescent="0.2">
      <c r="P648" s="1">
        <v>3.9</v>
      </c>
      <c r="Q648" s="1">
        <v>68.400000000000006</v>
      </c>
    </row>
    <row r="649" spans="16:17" x14ac:dyDescent="0.2">
      <c r="P649" s="1">
        <v>4.3</v>
      </c>
      <c r="Q649" s="1">
        <v>84.2</v>
      </c>
    </row>
    <row r="650" spans="16:17" x14ac:dyDescent="0.2">
      <c r="P650" s="1">
        <v>1.1000000000000001</v>
      </c>
      <c r="Q650" s="1">
        <v>54.6</v>
      </c>
    </row>
    <row r="651" spans="16:17" x14ac:dyDescent="0.2">
      <c r="P651" s="1">
        <v>4.8</v>
      </c>
      <c r="Q651" s="1">
        <v>88</v>
      </c>
    </row>
    <row r="652" spans="16:17" x14ac:dyDescent="0.2">
      <c r="P652" s="1">
        <v>2.8</v>
      </c>
      <c r="Q652" s="1">
        <v>61.5</v>
      </c>
    </row>
    <row r="653" spans="16:17" x14ac:dyDescent="0.2">
      <c r="P653" s="1">
        <v>3.7</v>
      </c>
      <c r="Q653" s="1">
        <v>75.7</v>
      </c>
    </row>
    <row r="654" spans="16:17" x14ac:dyDescent="0.2">
      <c r="P654" s="1">
        <v>5.9</v>
      </c>
      <c r="Q654" s="1">
        <v>100</v>
      </c>
    </row>
    <row r="655" spans="16:17" x14ac:dyDescent="0.2">
      <c r="P655" s="1">
        <v>4.8</v>
      </c>
      <c r="Q655" s="1">
        <v>82.6</v>
      </c>
    </row>
    <row r="656" spans="16:17" x14ac:dyDescent="0.2">
      <c r="P656" s="1">
        <v>3.1</v>
      </c>
      <c r="Q656" s="1">
        <v>71.5</v>
      </c>
    </row>
    <row r="657" spans="16:17" x14ac:dyDescent="0.2">
      <c r="P657" s="1">
        <v>2.2000000000000002</v>
      </c>
      <c r="Q657" s="1">
        <v>57.6</v>
      </c>
    </row>
    <row r="658" spans="16:17" x14ac:dyDescent="0.2">
      <c r="P658" s="1">
        <v>0.3</v>
      </c>
      <c r="Q658" s="1">
        <v>36.1</v>
      </c>
    </row>
    <row r="659" spans="16:17" x14ac:dyDescent="0.2">
      <c r="P659" s="1">
        <v>2.4</v>
      </c>
      <c r="Q659" s="1">
        <v>67.400000000000006</v>
      </c>
    </row>
    <row r="660" spans="16:17" x14ac:dyDescent="0.2">
      <c r="P660" s="1">
        <v>3.2</v>
      </c>
      <c r="Q660" s="1">
        <v>74.8</v>
      </c>
    </row>
    <row r="661" spans="16:17" x14ac:dyDescent="0.2">
      <c r="P661" s="1">
        <v>2</v>
      </c>
      <c r="Q661" s="1">
        <v>73.599999999999994</v>
      </c>
    </row>
    <row r="662" spans="16:17" x14ac:dyDescent="0.2">
      <c r="P662" s="1">
        <v>3.3</v>
      </c>
      <c r="Q662" s="1">
        <v>79.5</v>
      </c>
    </row>
    <row r="663" spans="16:17" x14ac:dyDescent="0.2">
      <c r="P663" s="1">
        <v>3.6</v>
      </c>
      <c r="Q663" s="1">
        <v>62.5</v>
      </c>
    </row>
    <row r="664" spans="16:17" x14ac:dyDescent="0.2">
      <c r="P664" s="1">
        <v>3.2</v>
      </c>
      <c r="Q664" s="1">
        <v>76.3</v>
      </c>
    </row>
    <row r="665" spans="16:17" x14ac:dyDescent="0.2">
      <c r="P665" s="1">
        <v>2.5</v>
      </c>
      <c r="Q665" s="1">
        <v>75.599999999999994</v>
      </c>
    </row>
    <row r="666" spans="16:17" x14ac:dyDescent="0.2">
      <c r="P666" s="1">
        <v>3.8</v>
      </c>
      <c r="Q666" s="1">
        <v>64.400000000000006</v>
      </c>
    </row>
    <row r="667" spans="16:17" x14ac:dyDescent="0.2">
      <c r="P667" s="1">
        <v>4.2</v>
      </c>
      <c r="Q667" s="1">
        <v>75.3</v>
      </c>
    </row>
    <row r="668" spans="16:17" x14ac:dyDescent="0.2">
      <c r="P668" s="1">
        <v>1.9</v>
      </c>
      <c r="Q668" s="1">
        <v>50.4</v>
      </c>
    </row>
    <row r="669" spans="16:17" x14ac:dyDescent="0.2">
      <c r="P669" s="1">
        <v>5.6</v>
      </c>
      <c r="Q669" s="1">
        <v>100</v>
      </c>
    </row>
    <row r="670" spans="16:17" x14ac:dyDescent="0.2">
      <c r="P670" s="1">
        <v>3.4</v>
      </c>
      <c r="Q670" s="1">
        <v>76.400000000000006</v>
      </c>
    </row>
    <row r="671" spans="16:17" x14ac:dyDescent="0.2">
      <c r="P671" s="1">
        <v>3.5</v>
      </c>
      <c r="Q671" s="1">
        <v>69.900000000000006</v>
      </c>
    </row>
    <row r="672" spans="16:17" x14ac:dyDescent="0.2">
      <c r="P672" s="1">
        <v>4.5999999999999996</v>
      </c>
      <c r="Q672" s="1">
        <v>88.9</v>
      </c>
    </row>
    <row r="673" spans="16:17" x14ac:dyDescent="0.2">
      <c r="P673" s="1">
        <v>3.8</v>
      </c>
      <c r="Q673" s="1">
        <v>70.400000000000006</v>
      </c>
    </row>
    <row r="674" spans="16:17" x14ac:dyDescent="0.2">
      <c r="P674" s="1">
        <v>4.9000000000000004</v>
      </c>
      <c r="Q674" s="1">
        <v>69.400000000000006</v>
      </c>
    </row>
    <row r="675" spans="16:17" x14ac:dyDescent="0.2">
      <c r="P675" s="1">
        <v>3.9</v>
      </c>
      <c r="Q675" s="1">
        <v>84.9</v>
      </c>
    </row>
    <row r="676" spans="16:17" x14ac:dyDescent="0.2">
      <c r="P676" s="1">
        <v>2.6</v>
      </c>
      <c r="Q676" s="1">
        <v>63.6</v>
      </c>
    </row>
    <row r="677" spans="16:17" x14ac:dyDescent="0.2">
      <c r="P677" s="1">
        <v>4</v>
      </c>
      <c r="Q677" s="1">
        <v>82.2</v>
      </c>
    </row>
    <row r="678" spans="16:17" x14ac:dyDescent="0.2">
      <c r="P678" s="1">
        <v>1.8</v>
      </c>
      <c r="Q678" s="1">
        <v>37.4</v>
      </c>
    </row>
    <row r="679" spans="16:17" x14ac:dyDescent="0.2">
      <c r="P679" s="1">
        <v>3.7</v>
      </c>
      <c r="Q679" s="1">
        <v>73.8</v>
      </c>
    </row>
    <row r="680" spans="16:17" x14ac:dyDescent="0.2">
      <c r="P680" s="1">
        <v>3.5</v>
      </c>
      <c r="Q680" s="1">
        <v>53.4</v>
      </c>
    </row>
    <row r="681" spans="16:17" x14ac:dyDescent="0.2">
      <c r="P681" s="1">
        <v>3.2</v>
      </c>
      <c r="Q681" s="1">
        <v>64.2</v>
      </c>
    </row>
    <row r="682" spans="16:17" x14ac:dyDescent="0.2">
      <c r="P682" s="1">
        <v>3.3</v>
      </c>
      <c r="Q682" s="1">
        <v>70.400000000000006</v>
      </c>
    </row>
    <row r="683" spans="16:17" x14ac:dyDescent="0.2">
      <c r="P683" s="1">
        <v>0.7</v>
      </c>
      <c r="Q683" s="1">
        <v>51.5</v>
      </c>
    </row>
    <row r="684" spans="16:17" x14ac:dyDescent="0.2">
      <c r="P684" s="1">
        <v>2.7</v>
      </c>
      <c r="Q684" s="1">
        <v>53.4</v>
      </c>
    </row>
    <row r="685" spans="16:17" x14ac:dyDescent="0.2">
      <c r="P685" s="1">
        <v>3.6</v>
      </c>
      <c r="Q685" s="1">
        <v>77.2</v>
      </c>
    </row>
    <row r="686" spans="16:17" x14ac:dyDescent="0.2">
      <c r="P686" s="1">
        <v>3.7</v>
      </c>
      <c r="Q686" s="1">
        <v>59.8</v>
      </c>
    </row>
    <row r="687" spans="16:17" x14ac:dyDescent="0.2">
      <c r="P687" s="1">
        <v>2</v>
      </c>
      <c r="Q687" s="1">
        <v>55.4</v>
      </c>
    </row>
    <row r="688" spans="16:17" x14ac:dyDescent="0.2">
      <c r="P688" s="1">
        <v>5.4</v>
      </c>
      <c r="Q688" s="1">
        <v>69.900000000000006</v>
      </c>
    </row>
    <row r="689" spans="16:17" x14ac:dyDescent="0.2">
      <c r="P689" s="1">
        <v>2.2000000000000002</v>
      </c>
      <c r="Q689" s="1">
        <v>71.599999999999994</v>
      </c>
    </row>
    <row r="690" spans="16:17" x14ac:dyDescent="0.2">
      <c r="P690" s="1">
        <v>5</v>
      </c>
      <c r="Q690" s="1">
        <v>92.9</v>
      </c>
    </row>
    <row r="691" spans="16:17" x14ac:dyDescent="0.2">
      <c r="P691" s="1">
        <v>4.0999999999999996</v>
      </c>
      <c r="Q691" s="1">
        <v>72.400000000000006</v>
      </c>
    </row>
    <row r="692" spans="16:17" x14ac:dyDescent="0.2">
      <c r="P692" s="1">
        <v>2.5</v>
      </c>
      <c r="Q692" s="1">
        <v>70.5</v>
      </c>
    </row>
    <row r="693" spans="16:17" x14ac:dyDescent="0.2">
      <c r="P693" s="1">
        <v>6.2</v>
      </c>
      <c r="Q693" s="1">
        <v>100</v>
      </c>
    </row>
    <row r="694" spans="16:17" x14ac:dyDescent="0.2">
      <c r="P694" s="1">
        <v>1.7</v>
      </c>
      <c r="Q694" s="1">
        <v>37.4</v>
      </c>
    </row>
    <row r="695" spans="16:17" x14ac:dyDescent="0.2">
      <c r="P695" s="1">
        <v>4.9000000000000004</v>
      </c>
      <c r="Q695" s="1">
        <v>88.7</v>
      </c>
    </row>
    <row r="696" spans="16:17" x14ac:dyDescent="0.2">
      <c r="P696" s="1">
        <v>5</v>
      </c>
      <c r="Q696" s="1">
        <v>88.6</v>
      </c>
    </row>
    <row r="697" spans="16:17" x14ac:dyDescent="0.2">
      <c r="P697" s="1">
        <v>2.5</v>
      </c>
      <c r="Q697" s="1">
        <v>68.5</v>
      </c>
    </row>
    <row r="698" spans="16:17" x14ac:dyDescent="0.2">
      <c r="P698" s="1">
        <v>5.6</v>
      </c>
      <c r="Q698" s="1">
        <v>100</v>
      </c>
    </row>
    <row r="699" spans="16:17" x14ac:dyDescent="0.2">
      <c r="P699" s="1">
        <v>3.1</v>
      </c>
      <c r="Q699" s="1">
        <v>66.900000000000006</v>
      </c>
    </row>
    <row r="700" spans="16:17" x14ac:dyDescent="0.2">
      <c r="P700" s="1">
        <v>3.9</v>
      </c>
      <c r="Q700" s="1">
        <v>71.5</v>
      </c>
    </row>
    <row r="701" spans="16:17" x14ac:dyDescent="0.2">
      <c r="P701" s="1">
        <v>3.9</v>
      </c>
      <c r="Q701" s="1">
        <v>77.8</v>
      </c>
    </row>
    <row r="702" spans="16:17" x14ac:dyDescent="0.2">
      <c r="P702" s="1">
        <v>3.3</v>
      </c>
      <c r="Q702" s="1">
        <v>67.7</v>
      </c>
    </row>
    <row r="703" spans="16:17" x14ac:dyDescent="0.2">
      <c r="P703" s="1">
        <v>4.7</v>
      </c>
      <c r="Q703" s="1">
        <v>96.4</v>
      </c>
    </row>
    <row r="704" spans="16:17" x14ac:dyDescent="0.2">
      <c r="P704" s="1">
        <v>4.7</v>
      </c>
      <c r="Q704" s="1">
        <v>83.1</v>
      </c>
    </row>
    <row r="705" spans="16:17" x14ac:dyDescent="0.2">
      <c r="P705" s="1">
        <v>0.9</v>
      </c>
      <c r="Q705" s="1">
        <v>37.9</v>
      </c>
    </row>
    <row r="706" spans="16:17" x14ac:dyDescent="0.2">
      <c r="P706" s="1">
        <v>5.5</v>
      </c>
      <c r="Q706" s="1">
        <v>76.3</v>
      </c>
    </row>
    <row r="707" spans="16:17" x14ac:dyDescent="0.2">
      <c r="P707" s="1">
        <v>1</v>
      </c>
      <c r="Q707" s="1">
        <v>52.6</v>
      </c>
    </row>
    <row r="708" spans="16:17" x14ac:dyDescent="0.2">
      <c r="P708" s="1">
        <v>5</v>
      </c>
      <c r="Q708" s="1">
        <v>83.6</v>
      </c>
    </row>
    <row r="709" spans="16:17" x14ac:dyDescent="0.2">
      <c r="P709" s="1">
        <v>5.2</v>
      </c>
      <c r="Q709" s="1">
        <v>92</v>
      </c>
    </row>
    <row r="710" spans="16:17" x14ac:dyDescent="0.2">
      <c r="P710" s="1">
        <v>1.9</v>
      </c>
      <c r="Q710" s="1">
        <v>53.2</v>
      </c>
    </row>
    <row r="711" spans="16:17" x14ac:dyDescent="0.2">
      <c r="P711" s="1">
        <v>2.9</v>
      </c>
      <c r="Q711" s="1">
        <v>56.4</v>
      </c>
    </row>
    <row r="712" spans="16:17" x14ac:dyDescent="0.2">
      <c r="P712" s="1">
        <v>1.8</v>
      </c>
      <c r="Q712" s="1">
        <v>58.1</v>
      </c>
    </row>
    <row r="713" spans="16:17" x14ac:dyDescent="0.2">
      <c r="P713" s="1">
        <v>3.2</v>
      </c>
      <c r="Q713" s="1">
        <v>70.900000000000006</v>
      </c>
    </row>
    <row r="714" spans="16:17" x14ac:dyDescent="0.2">
      <c r="P714" s="1">
        <v>3</v>
      </c>
      <c r="Q714" s="1">
        <v>98.7</v>
      </c>
    </row>
    <row r="715" spans="16:17" x14ac:dyDescent="0.2">
      <c r="P715" s="1">
        <v>4.7</v>
      </c>
      <c r="Q715" s="1">
        <v>83.3</v>
      </c>
    </row>
    <row r="716" spans="16:17" x14ac:dyDescent="0.2">
      <c r="P716" s="1">
        <v>5.5</v>
      </c>
      <c r="Q716" s="1">
        <v>80.599999999999994</v>
      </c>
    </row>
    <row r="717" spans="16:17" x14ac:dyDescent="0.2">
      <c r="P717" s="1">
        <v>5.6</v>
      </c>
      <c r="Q717" s="1">
        <v>91.3</v>
      </c>
    </row>
    <row r="718" spans="16:17" x14ac:dyDescent="0.2">
      <c r="P718" s="1">
        <v>2.7</v>
      </c>
      <c r="Q718" s="1">
        <v>63.5</v>
      </c>
    </row>
    <row r="719" spans="16:17" x14ac:dyDescent="0.2">
      <c r="P719" s="1">
        <v>3.2</v>
      </c>
      <c r="Q719" s="1">
        <v>66.3</v>
      </c>
    </row>
    <row r="720" spans="16:17" x14ac:dyDescent="0.2">
      <c r="P720" s="1">
        <v>1</v>
      </c>
      <c r="Q720" s="1">
        <v>49.9</v>
      </c>
    </row>
    <row r="721" spans="16:17" x14ac:dyDescent="0.2">
      <c r="P721" s="1">
        <v>2.2999999999999998</v>
      </c>
      <c r="Q721" s="1">
        <v>68.900000000000006</v>
      </c>
    </row>
    <row r="722" spans="16:17" x14ac:dyDescent="0.2">
      <c r="P722" s="1">
        <v>4.9000000000000004</v>
      </c>
      <c r="Q722" s="1">
        <v>94.2</v>
      </c>
    </row>
    <row r="723" spans="16:17" x14ac:dyDescent="0.2">
      <c r="P723" s="1">
        <v>5.9</v>
      </c>
      <c r="Q723" s="1">
        <v>100</v>
      </c>
    </row>
    <row r="724" spans="16:17" x14ac:dyDescent="0.2">
      <c r="P724" s="1">
        <v>1.6</v>
      </c>
      <c r="Q724" s="1">
        <v>58.6</v>
      </c>
    </row>
    <row r="725" spans="16:17" x14ac:dyDescent="0.2">
      <c r="P725" s="1">
        <v>2.6</v>
      </c>
      <c r="Q725" s="1">
        <v>53.2</v>
      </c>
    </row>
    <row r="726" spans="16:17" x14ac:dyDescent="0.2">
      <c r="P726" s="1">
        <v>3.5</v>
      </c>
      <c r="Q726" s="1">
        <v>70.5</v>
      </c>
    </row>
    <row r="727" spans="16:17" x14ac:dyDescent="0.2">
      <c r="P727" s="1">
        <v>3.9</v>
      </c>
      <c r="Q727" s="1">
        <v>64</v>
      </c>
    </row>
    <row r="728" spans="16:17" x14ac:dyDescent="0.2">
      <c r="P728" s="1">
        <v>2.2999999999999998</v>
      </c>
      <c r="Q728" s="1">
        <v>77.400000000000006</v>
      </c>
    </row>
    <row r="729" spans="16:17" x14ac:dyDescent="0.2">
      <c r="P729" s="1">
        <v>4.0999999999999996</v>
      </c>
      <c r="Q729" s="1">
        <v>57.4</v>
      </c>
    </row>
    <row r="730" spans="16:17" x14ac:dyDescent="0.2">
      <c r="P730" s="1">
        <v>2.8</v>
      </c>
      <c r="Q730" s="1">
        <v>59.9</v>
      </c>
    </row>
    <row r="731" spans="16:17" x14ac:dyDescent="0.2">
      <c r="P731" s="1">
        <v>3.5</v>
      </c>
      <c r="Q731" s="1">
        <v>66.7</v>
      </c>
    </row>
    <row r="732" spans="16:17" x14ac:dyDescent="0.2">
      <c r="P732" s="1">
        <v>4.3</v>
      </c>
      <c r="Q732" s="1">
        <v>58.4</v>
      </c>
    </row>
    <row r="733" spans="16:17" x14ac:dyDescent="0.2">
      <c r="P733" s="1">
        <v>3.5</v>
      </c>
      <c r="Q733" s="1">
        <v>63.6</v>
      </c>
    </row>
    <row r="734" spans="16:17" x14ac:dyDescent="0.2">
      <c r="P734" s="1">
        <v>2.8</v>
      </c>
      <c r="Q734" s="1">
        <v>62.6</v>
      </c>
    </row>
    <row r="735" spans="16:17" x14ac:dyDescent="0.2">
      <c r="P735" s="1">
        <v>3.3</v>
      </c>
      <c r="Q735" s="1">
        <v>70.599999999999994</v>
      </c>
    </row>
    <row r="736" spans="16:17" x14ac:dyDescent="0.2">
      <c r="P736" s="1">
        <v>3.4</v>
      </c>
      <c r="Q736" s="1">
        <v>75.2</v>
      </c>
    </row>
    <row r="737" spans="16:17" x14ac:dyDescent="0.2">
      <c r="P737" s="1">
        <v>2.9</v>
      </c>
      <c r="Q737" s="1">
        <v>50.1</v>
      </c>
    </row>
    <row r="738" spans="16:17" x14ac:dyDescent="0.2">
      <c r="P738" s="1">
        <v>3.1</v>
      </c>
      <c r="Q738" s="1">
        <v>72.8</v>
      </c>
    </row>
    <row r="739" spans="16:17" x14ac:dyDescent="0.2">
      <c r="P739" s="1">
        <v>5.9</v>
      </c>
      <c r="Q739" s="1">
        <v>72.7</v>
      </c>
    </row>
    <row r="740" spans="16:17" x14ac:dyDescent="0.2">
      <c r="P740" s="1">
        <v>4.3</v>
      </c>
      <c r="Q740" s="1">
        <v>76</v>
      </c>
    </row>
    <row r="741" spans="16:17" x14ac:dyDescent="0.2">
      <c r="P741" s="1">
        <v>3.1</v>
      </c>
      <c r="Q741" s="1">
        <v>74.099999999999994</v>
      </c>
    </row>
    <row r="742" spans="16:17" x14ac:dyDescent="0.2">
      <c r="P742" s="1">
        <v>4.5</v>
      </c>
      <c r="Q742" s="1">
        <v>79</v>
      </c>
    </row>
    <row r="743" spans="16:17" x14ac:dyDescent="0.2">
      <c r="P743" s="1">
        <v>3</v>
      </c>
      <c r="Q743" s="1">
        <v>51.3</v>
      </c>
    </row>
    <row r="744" spans="16:17" x14ac:dyDescent="0.2">
      <c r="P744" s="1">
        <v>5.3</v>
      </c>
      <c r="Q744" s="1">
        <v>71</v>
      </c>
    </row>
    <row r="745" spans="16:17" x14ac:dyDescent="0.2">
      <c r="P745" s="1">
        <v>4.0999999999999996</v>
      </c>
      <c r="Q745" s="1">
        <v>76.400000000000006</v>
      </c>
    </row>
    <row r="746" spans="16:17" x14ac:dyDescent="0.2">
      <c r="P746" s="1">
        <v>3.3</v>
      </c>
      <c r="Q746" s="1">
        <v>52.6</v>
      </c>
    </row>
    <row r="747" spans="16:17" x14ac:dyDescent="0.2">
      <c r="P747" s="1">
        <v>4.2</v>
      </c>
      <c r="Q747" s="1">
        <v>74</v>
      </c>
    </row>
    <row r="748" spans="16:17" x14ac:dyDescent="0.2">
      <c r="P748" s="1">
        <v>1.1000000000000001</v>
      </c>
      <c r="Q748" s="1">
        <v>42.6</v>
      </c>
    </row>
    <row r="749" spans="16:17" x14ac:dyDescent="0.2">
      <c r="P749" s="1">
        <v>1.8</v>
      </c>
      <c r="Q749" s="1">
        <v>49.8</v>
      </c>
    </row>
    <row r="750" spans="16:17" x14ac:dyDescent="0.2">
      <c r="P750" s="1">
        <v>1.7</v>
      </c>
      <c r="Q750" s="1">
        <v>45.7</v>
      </c>
    </row>
    <row r="751" spans="16:17" x14ac:dyDescent="0.2">
      <c r="P751" s="1">
        <v>3.7</v>
      </c>
      <c r="Q751" s="1">
        <v>77.2</v>
      </c>
    </row>
    <row r="752" spans="16:17" x14ac:dyDescent="0.2">
      <c r="P752" s="1">
        <v>6.1</v>
      </c>
      <c r="Q752" s="1">
        <v>98.5</v>
      </c>
    </row>
    <row r="753" spans="16:17" x14ac:dyDescent="0.2">
      <c r="P753" s="1">
        <v>6.8</v>
      </c>
      <c r="Q753" s="1">
        <v>96.2</v>
      </c>
    </row>
    <row r="754" spans="16:17" x14ac:dyDescent="0.2">
      <c r="P754" s="1">
        <v>4.5</v>
      </c>
      <c r="Q754" s="1">
        <v>71.3</v>
      </c>
    </row>
    <row r="755" spans="16:17" x14ac:dyDescent="0.2">
      <c r="P755" s="1">
        <v>4.3</v>
      </c>
      <c r="Q755" s="1">
        <v>59.2</v>
      </c>
    </row>
    <row r="756" spans="16:17" x14ac:dyDescent="0.2">
      <c r="P756" s="1">
        <v>0.8</v>
      </c>
      <c r="Q756" s="1">
        <v>51.8</v>
      </c>
    </row>
    <row r="757" spans="16:17" x14ac:dyDescent="0.2">
      <c r="P757" s="1">
        <v>2.7</v>
      </c>
      <c r="Q757" s="1">
        <v>59.3</v>
      </c>
    </row>
    <row r="758" spans="16:17" x14ac:dyDescent="0.2">
      <c r="P758" s="1">
        <v>2.2999999999999998</v>
      </c>
      <c r="Q758" s="1">
        <v>58.5</v>
      </c>
    </row>
    <row r="759" spans="16:17" x14ac:dyDescent="0.2">
      <c r="P759" s="1">
        <v>2.6</v>
      </c>
      <c r="Q759" s="1">
        <v>44.5</v>
      </c>
    </row>
    <row r="760" spans="16:17" x14ac:dyDescent="0.2">
      <c r="P760" s="1">
        <v>3.2</v>
      </c>
      <c r="Q760" s="1">
        <v>75.400000000000006</v>
      </c>
    </row>
    <row r="761" spans="16:17" x14ac:dyDescent="0.2">
      <c r="P761" s="1">
        <v>2.8</v>
      </c>
      <c r="Q761" s="1">
        <v>54.9</v>
      </c>
    </row>
    <row r="762" spans="16:17" x14ac:dyDescent="0.2">
      <c r="P762" s="1">
        <v>0.5</v>
      </c>
      <c r="Q762" s="1">
        <v>30.2</v>
      </c>
    </row>
    <row r="763" spans="16:17" x14ac:dyDescent="0.2">
      <c r="P763" s="1">
        <v>4.5999999999999996</v>
      </c>
      <c r="Q763" s="1">
        <v>71.8</v>
      </c>
    </row>
    <row r="764" spans="16:17" x14ac:dyDescent="0.2">
      <c r="P764" s="1">
        <v>1.9</v>
      </c>
      <c r="Q764" s="1">
        <v>51.8</v>
      </c>
    </row>
    <row r="765" spans="16:17" x14ac:dyDescent="0.2">
      <c r="P765" s="1">
        <v>3.9</v>
      </c>
      <c r="Q765" s="1">
        <v>59.5</v>
      </c>
    </row>
    <row r="766" spans="16:17" x14ac:dyDescent="0.2">
      <c r="P766" s="1">
        <v>6.6</v>
      </c>
      <c r="Q766" s="1">
        <v>96.6</v>
      </c>
    </row>
    <row r="767" spans="16:17" x14ac:dyDescent="0.2">
      <c r="P767" s="1">
        <v>2.1</v>
      </c>
      <c r="Q767" s="1">
        <v>44.1</v>
      </c>
    </row>
    <row r="768" spans="16:17" x14ac:dyDescent="0.2">
      <c r="P768" s="1">
        <v>0</v>
      </c>
      <c r="Q768" s="1">
        <v>30.5</v>
      </c>
    </row>
    <row r="769" spans="16:17" x14ac:dyDescent="0.2">
      <c r="P769" s="1">
        <v>3.1</v>
      </c>
      <c r="Q769" s="1">
        <v>63.7</v>
      </c>
    </row>
    <row r="770" spans="16:17" x14ac:dyDescent="0.2">
      <c r="P770" s="1">
        <v>5.2</v>
      </c>
      <c r="Q770" s="1">
        <v>74</v>
      </c>
    </row>
    <row r="771" spans="16:17" x14ac:dyDescent="0.2">
      <c r="P771" s="1">
        <v>6.4</v>
      </c>
      <c r="Q771" s="1">
        <v>98.8</v>
      </c>
    </row>
    <row r="772" spans="16:17" x14ac:dyDescent="0.2">
      <c r="P772" s="1">
        <v>1.7</v>
      </c>
      <c r="Q772" s="1">
        <v>53</v>
      </c>
    </row>
    <row r="773" spans="16:17" x14ac:dyDescent="0.2">
      <c r="P773" s="1">
        <v>4.2</v>
      </c>
      <c r="Q773" s="1">
        <v>84.6</v>
      </c>
    </row>
    <row r="774" spans="16:17" x14ac:dyDescent="0.2">
      <c r="P774" s="1">
        <v>2.8</v>
      </c>
      <c r="Q774" s="1">
        <v>73</v>
      </c>
    </row>
    <row r="775" spans="16:17" x14ac:dyDescent="0.2">
      <c r="P775" s="1">
        <v>3.3</v>
      </c>
      <c r="Q775" s="1">
        <v>57.1</v>
      </c>
    </row>
    <row r="776" spans="16:17" x14ac:dyDescent="0.2">
      <c r="P776" s="1">
        <v>7.5</v>
      </c>
      <c r="Q776" s="1">
        <v>100</v>
      </c>
    </row>
    <row r="777" spans="16:17" x14ac:dyDescent="0.2">
      <c r="P777" s="1">
        <v>1.2</v>
      </c>
      <c r="Q777" s="1">
        <v>36.200000000000003</v>
      </c>
    </row>
    <row r="778" spans="16:17" x14ac:dyDescent="0.2">
      <c r="P778" s="1">
        <v>3.9</v>
      </c>
      <c r="Q778" s="1">
        <v>65.599999999999994</v>
      </c>
    </row>
    <row r="779" spans="16:17" x14ac:dyDescent="0.2">
      <c r="P779" s="1">
        <v>4.2</v>
      </c>
      <c r="Q779" s="1">
        <v>87.5</v>
      </c>
    </row>
    <row r="780" spans="16:17" x14ac:dyDescent="0.2">
      <c r="P780" s="1">
        <v>5.0999999999999996</v>
      </c>
      <c r="Q780" s="1">
        <v>100</v>
      </c>
    </row>
    <row r="781" spans="16:17" x14ac:dyDescent="0.2">
      <c r="P781" s="1">
        <v>3.6</v>
      </c>
      <c r="Q781" s="1">
        <v>85.6</v>
      </c>
    </row>
    <row r="782" spans="16:17" x14ac:dyDescent="0.2">
      <c r="P782" s="1">
        <v>4</v>
      </c>
      <c r="Q782" s="1">
        <v>89.4</v>
      </c>
    </row>
    <row r="783" spans="16:17" x14ac:dyDescent="0.2">
      <c r="P783" s="1">
        <v>2.9</v>
      </c>
      <c r="Q783" s="1">
        <v>66.900000000000006</v>
      </c>
    </row>
    <row r="784" spans="16:17" x14ac:dyDescent="0.2">
      <c r="P784" s="1">
        <v>3.9</v>
      </c>
      <c r="Q784" s="1">
        <v>56</v>
      </c>
    </row>
    <row r="785" spans="16:17" x14ac:dyDescent="0.2">
      <c r="P785" s="1">
        <v>3</v>
      </c>
      <c r="Q785" s="1">
        <v>77.900000000000006</v>
      </c>
    </row>
    <row r="786" spans="16:17" x14ac:dyDescent="0.2">
      <c r="P786" s="1">
        <v>4.4000000000000004</v>
      </c>
      <c r="Q786" s="1">
        <v>91.3</v>
      </c>
    </row>
    <row r="787" spans="16:17" x14ac:dyDescent="0.2">
      <c r="P787" s="1">
        <v>2.9</v>
      </c>
      <c r="Q787" s="1">
        <v>68.400000000000006</v>
      </c>
    </row>
    <row r="788" spans="16:17" x14ac:dyDescent="0.2">
      <c r="P788" s="1">
        <v>4.0999999999999996</v>
      </c>
      <c r="Q788" s="1">
        <v>85.3</v>
      </c>
    </row>
    <row r="789" spans="16:17" x14ac:dyDescent="0.2">
      <c r="P789" s="1">
        <v>3.5</v>
      </c>
      <c r="Q789" s="1">
        <v>64.400000000000006</v>
      </c>
    </row>
    <row r="790" spans="16:17" x14ac:dyDescent="0.2">
      <c r="P790" s="1">
        <v>5.2</v>
      </c>
      <c r="Q790" s="1">
        <v>82.8</v>
      </c>
    </row>
    <row r="791" spans="16:17" x14ac:dyDescent="0.2">
      <c r="P791" s="1">
        <v>3.4</v>
      </c>
      <c r="Q791" s="1">
        <v>78</v>
      </c>
    </row>
    <row r="792" spans="16:17" x14ac:dyDescent="0.2">
      <c r="P792" s="1">
        <v>0.8</v>
      </c>
      <c r="Q792" s="1">
        <v>31.5</v>
      </c>
    </row>
    <row r="793" spans="16:17" x14ac:dyDescent="0.2">
      <c r="P793" s="1">
        <v>5.4</v>
      </c>
      <c r="Q793" s="1">
        <v>92.3</v>
      </c>
    </row>
    <row r="794" spans="16:17" x14ac:dyDescent="0.2">
      <c r="P794" s="1">
        <v>2.1</v>
      </c>
      <c r="Q794" s="1">
        <v>50.1</v>
      </c>
    </row>
    <row r="795" spans="16:17" x14ac:dyDescent="0.2">
      <c r="P795" s="1">
        <v>2.5</v>
      </c>
      <c r="Q795" s="1">
        <v>49.4</v>
      </c>
    </row>
    <row r="796" spans="16:17" x14ac:dyDescent="0.2">
      <c r="P796" s="1">
        <v>2.6</v>
      </c>
      <c r="Q796" s="1">
        <v>80.3</v>
      </c>
    </row>
    <row r="797" spans="16:17" x14ac:dyDescent="0.2">
      <c r="P797" s="1">
        <v>5.6</v>
      </c>
      <c r="Q797" s="1">
        <v>89.7</v>
      </c>
    </row>
    <row r="798" spans="16:17" x14ac:dyDescent="0.2">
      <c r="P798" s="1">
        <v>0.3</v>
      </c>
      <c r="Q798" s="1">
        <v>33.6</v>
      </c>
    </row>
    <row r="799" spans="16:17" x14ac:dyDescent="0.2">
      <c r="P799" s="1">
        <v>8.1999999999999993</v>
      </c>
      <c r="Q799" s="1">
        <v>100</v>
      </c>
    </row>
    <row r="800" spans="16:17" x14ac:dyDescent="0.2">
      <c r="P800" s="1">
        <v>5.0999999999999996</v>
      </c>
      <c r="Q800" s="1">
        <v>90.6</v>
      </c>
    </row>
    <row r="801" spans="16:17" x14ac:dyDescent="0.2">
      <c r="P801" s="1">
        <v>3.8</v>
      </c>
      <c r="Q801" s="1">
        <v>66.3</v>
      </c>
    </row>
    <row r="802" spans="16:17" x14ac:dyDescent="0.2">
      <c r="P802" s="1">
        <v>3.4</v>
      </c>
      <c r="Q802" s="1">
        <v>86.1</v>
      </c>
    </row>
    <row r="803" spans="16:17" x14ac:dyDescent="0.2">
      <c r="P803" s="1">
        <v>3.9</v>
      </c>
      <c r="Q803" s="1">
        <v>65.5</v>
      </c>
    </row>
    <row r="804" spans="16:17" x14ac:dyDescent="0.2">
      <c r="P804" s="1">
        <v>4.3</v>
      </c>
      <c r="Q804" s="1">
        <v>82.9</v>
      </c>
    </row>
    <row r="805" spans="16:17" x14ac:dyDescent="0.2">
      <c r="P805" s="1">
        <v>4.5</v>
      </c>
      <c r="Q805" s="1">
        <v>76.3</v>
      </c>
    </row>
    <row r="806" spans="16:17" x14ac:dyDescent="0.2">
      <c r="P806" s="1">
        <v>4.3</v>
      </c>
      <c r="Q806" s="1">
        <v>59</v>
      </c>
    </row>
    <row r="807" spans="16:17" x14ac:dyDescent="0.2">
      <c r="P807" s="1">
        <v>3.6</v>
      </c>
      <c r="Q807" s="1">
        <v>76.099999999999994</v>
      </c>
    </row>
    <row r="808" spans="16:17" x14ac:dyDescent="0.2">
      <c r="P808" s="1">
        <v>3.2</v>
      </c>
      <c r="Q808" s="1">
        <v>40.299999999999997</v>
      </c>
    </row>
    <row r="809" spans="16:17" x14ac:dyDescent="0.2">
      <c r="P809" s="1">
        <v>3.3</v>
      </c>
      <c r="Q809" s="1">
        <v>65.2</v>
      </c>
    </row>
    <row r="810" spans="16:17" x14ac:dyDescent="0.2">
      <c r="P810" s="1">
        <v>3.2</v>
      </c>
      <c r="Q810" s="1">
        <v>43.9</v>
      </c>
    </row>
    <row r="811" spans="16:17" x14ac:dyDescent="0.2">
      <c r="P811" s="1">
        <v>5.2</v>
      </c>
      <c r="Q811" s="1">
        <v>89.5</v>
      </c>
    </row>
    <row r="812" spans="16:17" x14ac:dyDescent="0.2">
      <c r="P812" s="1">
        <v>4.4000000000000004</v>
      </c>
      <c r="Q812" s="1">
        <v>80.7</v>
      </c>
    </row>
    <row r="813" spans="16:17" x14ac:dyDescent="0.2">
      <c r="P813" s="1">
        <v>0</v>
      </c>
      <c r="Q813" s="1">
        <v>53</v>
      </c>
    </row>
    <row r="814" spans="16:17" x14ac:dyDescent="0.2">
      <c r="P814" s="1">
        <v>4.5</v>
      </c>
      <c r="Q814" s="1">
        <v>70.599999999999994</v>
      </c>
    </row>
    <row r="815" spans="16:17" x14ac:dyDescent="0.2">
      <c r="P815" s="1">
        <v>3.8</v>
      </c>
      <c r="Q815" s="1">
        <v>65.5</v>
      </c>
    </row>
    <row r="816" spans="16:17" x14ac:dyDescent="0.2">
      <c r="P816" s="1">
        <v>3.5</v>
      </c>
      <c r="Q816" s="1">
        <v>75.099999999999994</v>
      </c>
    </row>
    <row r="817" spans="16:17" x14ac:dyDescent="0.2">
      <c r="P817" s="1">
        <v>2.9</v>
      </c>
      <c r="Q817" s="1">
        <v>43.5</v>
      </c>
    </row>
    <row r="818" spans="16:17" x14ac:dyDescent="0.2">
      <c r="P818" s="1">
        <v>5.2</v>
      </c>
      <c r="Q818" s="1">
        <v>80.599999999999994</v>
      </c>
    </row>
    <row r="819" spans="16:17" x14ac:dyDescent="0.2">
      <c r="P819" s="1">
        <v>4.9000000000000004</v>
      </c>
      <c r="Q819" s="1">
        <v>88.2</v>
      </c>
    </row>
    <row r="820" spans="16:17" x14ac:dyDescent="0.2">
      <c r="P820" s="1">
        <v>2.2999999999999998</v>
      </c>
      <c r="Q820" s="1">
        <v>48.5</v>
      </c>
    </row>
    <row r="821" spans="16:17" x14ac:dyDescent="0.2">
      <c r="P821" s="1">
        <v>4.0999999999999996</v>
      </c>
      <c r="Q821" s="1">
        <v>67.3</v>
      </c>
    </row>
    <row r="822" spans="16:17" x14ac:dyDescent="0.2">
      <c r="P822" s="1">
        <v>2</v>
      </c>
      <c r="Q822" s="1">
        <v>50.7</v>
      </c>
    </row>
    <row r="823" spans="16:17" x14ac:dyDescent="0.2">
      <c r="P823" s="1">
        <v>1.4</v>
      </c>
      <c r="Q823" s="1">
        <v>35.4</v>
      </c>
    </row>
    <row r="824" spans="16:17" x14ac:dyDescent="0.2">
      <c r="P824" s="1">
        <v>2.6</v>
      </c>
      <c r="Q824" s="1">
        <v>49.1</v>
      </c>
    </row>
    <row r="825" spans="16:17" x14ac:dyDescent="0.2">
      <c r="P825" s="1">
        <v>4.8</v>
      </c>
      <c r="Q825" s="1">
        <v>85.4</v>
      </c>
    </row>
    <row r="826" spans="16:17" x14ac:dyDescent="0.2">
      <c r="P826" s="1">
        <v>4.9000000000000004</v>
      </c>
      <c r="Q826" s="1">
        <v>83.9</v>
      </c>
    </row>
    <row r="827" spans="16:17" x14ac:dyDescent="0.2">
      <c r="P827" s="1">
        <v>4.3</v>
      </c>
      <c r="Q827" s="1">
        <v>90.4</v>
      </c>
    </row>
    <row r="828" spans="16:17" x14ac:dyDescent="0.2">
      <c r="P828" s="1">
        <v>4.5999999999999996</v>
      </c>
      <c r="Q828" s="1">
        <v>87.8</v>
      </c>
    </row>
    <row r="829" spans="16:17" x14ac:dyDescent="0.2">
      <c r="P829" s="1">
        <v>4.3</v>
      </c>
      <c r="Q829" s="1">
        <v>87.5</v>
      </c>
    </row>
    <row r="830" spans="16:17" x14ac:dyDescent="0.2">
      <c r="P830" s="1">
        <v>2.5</v>
      </c>
      <c r="Q830" s="1">
        <v>58.2</v>
      </c>
    </row>
    <row r="831" spans="16:17" x14ac:dyDescent="0.2">
      <c r="P831" s="1">
        <v>4.0999999999999996</v>
      </c>
      <c r="Q831" s="1">
        <v>73.2</v>
      </c>
    </row>
    <row r="832" spans="16:17" x14ac:dyDescent="0.2">
      <c r="P832" s="1">
        <v>4.7</v>
      </c>
      <c r="Q832" s="1">
        <v>83.5</v>
      </c>
    </row>
    <row r="833" spans="16:17" x14ac:dyDescent="0.2">
      <c r="P833" s="1">
        <v>4.5999999999999996</v>
      </c>
      <c r="Q833" s="1">
        <v>77.599999999999994</v>
      </c>
    </row>
    <row r="834" spans="16:17" x14ac:dyDescent="0.2">
      <c r="P834" s="1">
        <v>5.3</v>
      </c>
      <c r="Q834" s="1">
        <v>98.4</v>
      </c>
    </row>
    <row r="835" spans="16:17" x14ac:dyDescent="0.2">
      <c r="P835" s="1">
        <v>4.5999999999999996</v>
      </c>
      <c r="Q835" s="1">
        <v>78.5</v>
      </c>
    </row>
    <row r="836" spans="16:17" x14ac:dyDescent="0.2">
      <c r="P836" s="1">
        <v>4</v>
      </c>
      <c r="Q836" s="1">
        <v>81.099999999999994</v>
      </c>
    </row>
    <row r="837" spans="16:17" x14ac:dyDescent="0.2">
      <c r="P837" s="1">
        <v>5.0999999999999996</v>
      </c>
      <c r="Q837" s="1">
        <v>100</v>
      </c>
    </row>
    <row r="838" spans="16:17" x14ac:dyDescent="0.2">
      <c r="P838" s="1">
        <v>3.5</v>
      </c>
      <c r="Q838" s="1">
        <v>58.7</v>
      </c>
    </row>
    <row r="839" spans="16:17" x14ac:dyDescent="0.2">
      <c r="P839" s="1">
        <v>2.2000000000000002</v>
      </c>
      <c r="Q839" s="1">
        <v>62.6</v>
      </c>
    </row>
    <row r="840" spans="16:17" x14ac:dyDescent="0.2">
      <c r="P840" s="1">
        <v>3.3</v>
      </c>
      <c r="Q840" s="1">
        <v>60.3</v>
      </c>
    </row>
    <row r="841" spans="16:17" x14ac:dyDescent="0.2">
      <c r="P841" s="1">
        <v>2.4</v>
      </c>
      <c r="Q841" s="1">
        <v>63.9</v>
      </c>
    </row>
    <row r="842" spans="16:17" x14ac:dyDescent="0.2">
      <c r="P842" s="1">
        <v>2.5</v>
      </c>
      <c r="Q842" s="1">
        <v>80</v>
      </c>
    </row>
    <row r="843" spans="16:17" x14ac:dyDescent="0.2">
      <c r="P843" s="1">
        <v>3.3</v>
      </c>
      <c r="Q843" s="1">
        <v>62.6</v>
      </c>
    </row>
    <row r="844" spans="16:17" x14ac:dyDescent="0.2">
      <c r="P844" s="1">
        <v>2.2999999999999998</v>
      </c>
      <c r="Q844" s="1">
        <v>71.400000000000006</v>
      </c>
    </row>
    <row r="845" spans="16:17" x14ac:dyDescent="0.2">
      <c r="P845" s="1">
        <v>3</v>
      </c>
      <c r="Q845" s="1">
        <v>60.6</v>
      </c>
    </row>
    <row r="846" spans="16:17" x14ac:dyDescent="0.2">
      <c r="P846" s="1">
        <v>0.7</v>
      </c>
      <c r="Q846" s="1">
        <v>47.2</v>
      </c>
    </row>
    <row r="847" spans="16:17" x14ac:dyDescent="0.2">
      <c r="P847" s="1">
        <v>3.8</v>
      </c>
      <c r="Q847" s="1">
        <v>78.099999999999994</v>
      </c>
    </row>
    <row r="848" spans="16:17" x14ac:dyDescent="0.2">
      <c r="P848" s="1">
        <v>3.5</v>
      </c>
      <c r="Q848" s="1">
        <v>75.5</v>
      </c>
    </row>
    <row r="849" spans="16:17" x14ac:dyDescent="0.2">
      <c r="P849" s="1">
        <v>2.2999999999999998</v>
      </c>
      <c r="Q849" s="1">
        <v>73.5</v>
      </c>
    </row>
    <row r="850" spans="16:17" x14ac:dyDescent="0.2">
      <c r="P850" s="1">
        <v>4.5</v>
      </c>
      <c r="Q850" s="1">
        <v>74.599999999999994</v>
      </c>
    </row>
    <row r="851" spans="16:17" x14ac:dyDescent="0.2">
      <c r="P851" s="1">
        <v>4.9000000000000004</v>
      </c>
      <c r="Q851" s="1">
        <v>98.7</v>
      </c>
    </row>
    <row r="852" spans="16:17" x14ac:dyDescent="0.2">
      <c r="P852" s="1">
        <v>1.1000000000000001</v>
      </c>
      <c r="Q852" s="1">
        <v>49.2</v>
      </c>
    </row>
    <row r="853" spans="16:17" x14ac:dyDescent="0.2">
      <c r="P853" s="1">
        <v>2.4</v>
      </c>
      <c r="Q853" s="1">
        <v>67.400000000000006</v>
      </c>
    </row>
    <row r="854" spans="16:17" x14ac:dyDescent="0.2">
      <c r="P854" s="1">
        <v>2.2999999999999998</v>
      </c>
      <c r="Q854" s="1">
        <v>72.5</v>
      </c>
    </row>
    <row r="855" spans="16:17" x14ac:dyDescent="0.2">
      <c r="P855" s="1">
        <v>2.1</v>
      </c>
      <c r="Q855" s="1">
        <v>68.400000000000006</v>
      </c>
    </row>
    <row r="856" spans="16:17" x14ac:dyDescent="0.2">
      <c r="P856" s="1">
        <v>4.7</v>
      </c>
      <c r="Q856" s="1">
        <v>70</v>
      </c>
    </row>
    <row r="857" spans="16:17" x14ac:dyDescent="0.2">
      <c r="P857" s="1">
        <v>3.2</v>
      </c>
      <c r="Q857" s="1">
        <v>56.1</v>
      </c>
    </row>
    <row r="858" spans="16:17" x14ac:dyDescent="0.2">
      <c r="P858" s="1">
        <v>3.1</v>
      </c>
      <c r="Q858" s="1">
        <v>81.5</v>
      </c>
    </row>
    <row r="859" spans="16:17" x14ac:dyDescent="0.2">
      <c r="P859" s="1">
        <v>0.5</v>
      </c>
      <c r="Q859" s="1">
        <v>45</v>
      </c>
    </row>
    <row r="860" spans="16:17" x14ac:dyDescent="0.2">
      <c r="P860" s="1">
        <v>4.5</v>
      </c>
      <c r="Q860" s="1">
        <v>84.4</v>
      </c>
    </row>
    <row r="861" spans="16:17" x14ac:dyDescent="0.2">
      <c r="P861" s="1">
        <v>1.6</v>
      </c>
      <c r="Q861" s="1">
        <v>36.799999999999997</v>
      </c>
    </row>
    <row r="862" spans="16:17" x14ac:dyDescent="0.2">
      <c r="P862" s="1">
        <v>3.6</v>
      </c>
      <c r="Q862" s="1">
        <v>65.599999999999994</v>
      </c>
    </row>
    <row r="863" spans="16:17" x14ac:dyDescent="0.2">
      <c r="P863" s="1">
        <v>3.9</v>
      </c>
      <c r="Q863" s="1">
        <v>93.5</v>
      </c>
    </row>
    <row r="864" spans="16:17" x14ac:dyDescent="0.2">
      <c r="P864" s="1">
        <v>5.5</v>
      </c>
      <c r="Q864" s="1">
        <v>93.7</v>
      </c>
    </row>
    <row r="865" spans="16:17" x14ac:dyDescent="0.2">
      <c r="P865" s="1">
        <v>1.5</v>
      </c>
      <c r="Q865" s="1">
        <v>42.3</v>
      </c>
    </row>
    <row r="866" spans="16:17" x14ac:dyDescent="0.2">
      <c r="P866" s="1">
        <v>0</v>
      </c>
      <c r="Q866" s="1">
        <v>53.3</v>
      </c>
    </row>
    <row r="867" spans="16:17" x14ac:dyDescent="0.2">
      <c r="P867" s="1">
        <v>3.8</v>
      </c>
      <c r="Q867" s="1">
        <v>65.900000000000006</v>
      </c>
    </row>
    <row r="868" spans="16:17" x14ac:dyDescent="0.2">
      <c r="P868" s="1">
        <v>6.2</v>
      </c>
      <c r="Q868" s="1">
        <v>87.9</v>
      </c>
    </row>
    <row r="869" spans="16:17" x14ac:dyDescent="0.2">
      <c r="P869" s="1">
        <v>5.4</v>
      </c>
      <c r="Q869" s="1">
        <v>94.5</v>
      </c>
    </row>
    <row r="870" spans="16:17" x14ac:dyDescent="0.2">
      <c r="P870" s="1">
        <v>3.8</v>
      </c>
      <c r="Q870" s="1">
        <v>77.8</v>
      </c>
    </row>
    <row r="871" spans="16:17" x14ac:dyDescent="0.2">
      <c r="P871" s="1">
        <v>2.8</v>
      </c>
      <c r="Q871" s="1">
        <v>74.599999999999994</v>
      </c>
    </row>
    <row r="872" spans="16:17" x14ac:dyDescent="0.2">
      <c r="P872" s="1">
        <v>4.7</v>
      </c>
      <c r="Q872" s="1">
        <v>67.5</v>
      </c>
    </row>
    <row r="873" spans="16:17" x14ac:dyDescent="0.2">
      <c r="P873" s="1">
        <v>2</v>
      </c>
      <c r="Q873" s="1">
        <v>66.5</v>
      </c>
    </row>
    <row r="874" spans="16:17" x14ac:dyDescent="0.2">
      <c r="P874" s="1">
        <v>4.2</v>
      </c>
      <c r="Q874" s="1">
        <v>78.400000000000006</v>
      </c>
    </row>
    <row r="875" spans="16:17" x14ac:dyDescent="0.2">
      <c r="P875" s="1">
        <v>4.3</v>
      </c>
      <c r="Q875" s="1">
        <v>84.9</v>
      </c>
    </row>
    <row r="876" spans="16:17" x14ac:dyDescent="0.2">
      <c r="P876" s="1">
        <v>5.0999999999999996</v>
      </c>
      <c r="Q876" s="1">
        <v>96.6</v>
      </c>
    </row>
    <row r="877" spans="16:17" x14ac:dyDescent="0.2">
      <c r="P877" s="1">
        <v>7.6</v>
      </c>
      <c r="Q877" s="1">
        <v>100</v>
      </c>
    </row>
    <row r="878" spans="16:17" x14ac:dyDescent="0.2">
      <c r="P878" s="1">
        <v>4.0999999999999996</v>
      </c>
      <c r="Q878" s="1">
        <v>83.1</v>
      </c>
    </row>
    <row r="879" spans="16:17" x14ac:dyDescent="0.2">
      <c r="P879" s="1">
        <v>2.7</v>
      </c>
      <c r="Q879" s="1">
        <v>36.9</v>
      </c>
    </row>
    <row r="880" spans="16:17" x14ac:dyDescent="0.2">
      <c r="P880" s="1">
        <v>3.5</v>
      </c>
      <c r="Q880" s="1">
        <v>60</v>
      </c>
    </row>
    <row r="881" spans="16:17" x14ac:dyDescent="0.2">
      <c r="P881" s="1">
        <v>0.8</v>
      </c>
      <c r="Q881" s="1">
        <v>44.3</v>
      </c>
    </row>
    <row r="882" spans="16:17" x14ac:dyDescent="0.2">
      <c r="P882" s="1">
        <v>2.5</v>
      </c>
      <c r="Q882" s="1">
        <v>41.6</v>
      </c>
    </row>
    <row r="883" spans="16:17" x14ac:dyDescent="0.2">
      <c r="P883" s="1">
        <v>2.9</v>
      </c>
      <c r="Q883" s="1">
        <v>45.5</v>
      </c>
    </row>
    <row r="884" spans="16:17" x14ac:dyDescent="0.2">
      <c r="P884" s="1">
        <v>2.7</v>
      </c>
      <c r="Q884" s="1">
        <v>68.2</v>
      </c>
    </row>
    <row r="885" spans="16:17" x14ac:dyDescent="0.2">
      <c r="P885" s="1">
        <v>3.7</v>
      </c>
      <c r="Q885" s="1">
        <v>75.5</v>
      </c>
    </row>
    <row r="886" spans="16:17" x14ac:dyDescent="0.2">
      <c r="P886" s="1">
        <v>2.2999999999999998</v>
      </c>
      <c r="Q886" s="1">
        <v>40.9</v>
      </c>
    </row>
    <row r="887" spans="16:17" x14ac:dyDescent="0.2">
      <c r="P887" s="1">
        <v>5.2</v>
      </c>
      <c r="Q887" s="1">
        <v>100</v>
      </c>
    </row>
    <row r="888" spans="16:17" x14ac:dyDescent="0.2">
      <c r="P888" s="1">
        <v>3.5</v>
      </c>
      <c r="Q888" s="1">
        <v>65.599999999999994</v>
      </c>
    </row>
    <row r="889" spans="16:17" x14ac:dyDescent="0.2">
      <c r="P889" s="1">
        <v>3.5</v>
      </c>
      <c r="Q889" s="1">
        <v>75.900000000000006</v>
      </c>
    </row>
    <row r="890" spans="16:17" x14ac:dyDescent="0.2">
      <c r="P890" s="1">
        <v>3</v>
      </c>
      <c r="Q890" s="1">
        <v>69.8</v>
      </c>
    </row>
    <row r="891" spans="16:17" x14ac:dyDescent="0.2">
      <c r="P891" s="1">
        <v>3.7</v>
      </c>
      <c r="Q891" s="1">
        <v>66.599999999999994</v>
      </c>
    </row>
    <row r="892" spans="16:17" x14ac:dyDescent="0.2">
      <c r="P892" s="1">
        <v>4.7</v>
      </c>
      <c r="Q892" s="1">
        <v>84.5</v>
      </c>
    </row>
    <row r="893" spans="16:17" x14ac:dyDescent="0.2">
      <c r="P893" s="1">
        <v>2.2000000000000002</v>
      </c>
      <c r="Q893" s="1">
        <v>65.599999999999994</v>
      </c>
    </row>
    <row r="894" spans="16:17" x14ac:dyDescent="0.2">
      <c r="P894" s="1">
        <v>2.5</v>
      </c>
      <c r="Q894" s="1">
        <v>46.8</v>
      </c>
    </row>
    <row r="895" spans="16:17" x14ac:dyDescent="0.2">
      <c r="P895" s="1">
        <v>3</v>
      </c>
      <c r="Q895" s="1">
        <v>67.7</v>
      </c>
    </row>
    <row r="896" spans="16:17" x14ac:dyDescent="0.2">
      <c r="P896" s="1">
        <v>1.5</v>
      </c>
      <c r="Q896" s="1">
        <v>45.4</v>
      </c>
    </row>
    <row r="897" spans="16:17" x14ac:dyDescent="0.2">
      <c r="P897" s="1">
        <v>2.2999999999999998</v>
      </c>
      <c r="Q897" s="1">
        <v>57</v>
      </c>
    </row>
    <row r="898" spans="16:17" x14ac:dyDescent="0.2">
      <c r="P898" s="1">
        <v>2.8</v>
      </c>
      <c r="Q898" s="1">
        <v>58.4</v>
      </c>
    </row>
    <row r="899" spans="16:17" x14ac:dyDescent="0.2">
      <c r="P899" s="1">
        <v>4.8</v>
      </c>
      <c r="Q899" s="1">
        <v>70.8</v>
      </c>
    </row>
    <row r="900" spans="16:17" x14ac:dyDescent="0.2">
      <c r="P900" s="1">
        <v>3.9</v>
      </c>
      <c r="Q900" s="1">
        <v>75.7</v>
      </c>
    </row>
    <row r="901" spans="16:17" x14ac:dyDescent="0.2">
      <c r="P901" s="1">
        <v>3.8</v>
      </c>
      <c r="Q901" s="1">
        <v>55.7</v>
      </c>
    </row>
    <row r="902" spans="16:17" x14ac:dyDescent="0.2">
      <c r="P902" s="1">
        <v>4.8</v>
      </c>
      <c r="Q902" s="1">
        <v>82.1</v>
      </c>
    </row>
    <row r="903" spans="16:17" x14ac:dyDescent="0.2">
      <c r="P903" s="1">
        <v>3.3</v>
      </c>
      <c r="Q903" s="1">
        <v>71.400000000000006</v>
      </c>
    </row>
    <row r="904" spans="16:17" x14ac:dyDescent="0.2">
      <c r="P904" s="1">
        <v>4.0999999999999996</v>
      </c>
      <c r="Q904" s="1">
        <v>66.7</v>
      </c>
    </row>
    <row r="905" spans="16:17" x14ac:dyDescent="0.2">
      <c r="P905" s="1">
        <v>3.3</v>
      </c>
      <c r="Q905" s="1">
        <v>70.900000000000006</v>
      </c>
    </row>
    <row r="906" spans="16:17" x14ac:dyDescent="0.2">
      <c r="P906" s="1">
        <v>3.9</v>
      </c>
      <c r="Q906" s="1">
        <v>73</v>
      </c>
    </row>
    <row r="907" spans="16:17" x14ac:dyDescent="0.2">
      <c r="P907" s="1">
        <v>2.6</v>
      </c>
      <c r="Q907" s="1">
        <v>53.9</v>
      </c>
    </row>
    <row r="908" spans="16:17" x14ac:dyDescent="0.2">
      <c r="P908" s="1">
        <v>0</v>
      </c>
      <c r="Q908" s="1">
        <v>43.4</v>
      </c>
    </row>
    <row r="909" spans="16:17" x14ac:dyDescent="0.2">
      <c r="P909" s="1">
        <v>3.3</v>
      </c>
      <c r="Q909" s="1">
        <v>55.4</v>
      </c>
    </row>
    <row r="910" spans="16:17" x14ac:dyDescent="0.2">
      <c r="P910" s="1">
        <v>5.6</v>
      </c>
      <c r="Q910" s="1">
        <v>100</v>
      </c>
    </row>
    <row r="911" spans="16:17" x14ac:dyDescent="0.2">
      <c r="P911" s="1">
        <v>4.9000000000000004</v>
      </c>
      <c r="Q911" s="1">
        <v>71.8</v>
      </c>
    </row>
    <row r="912" spans="16:17" x14ac:dyDescent="0.2">
      <c r="P912" s="1">
        <v>4.9000000000000004</v>
      </c>
      <c r="Q912" s="1">
        <v>89.2</v>
      </c>
    </row>
    <row r="913" spans="16:17" x14ac:dyDescent="0.2">
      <c r="P913" s="1">
        <v>5.4</v>
      </c>
      <c r="Q913" s="1">
        <v>83.9</v>
      </c>
    </row>
    <row r="914" spans="16:17" x14ac:dyDescent="0.2">
      <c r="P914" s="1">
        <v>3.6</v>
      </c>
      <c r="Q914" s="1">
        <v>89.1</v>
      </c>
    </row>
    <row r="915" spans="16:17" x14ac:dyDescent="0.2">
      <c r="P915" s="1">
        <v>3.8</v>
      </c>
      <c r="Q915" s="1">
        <v>53.5</v>
      </c>
    </row>
    <row r="916" spans="16:17" x14ac:dyDescent="0.2">
      <c r="P916" s="1">
        <v>2.6</v>
      </c>
      <c r="Q916" s="1">
        <v>72.900000000000006</v>
      </c>
    </row>
    <row r="917" spans="16:17" x14ac:dyDescent="0.2">
      <c r="P917" s="1">
        <v>3</v>
      </c>
      <c r="Q917" s="1">
        <v>61</v>
      </c>
    </row>
    <row r="918" spans="16:17" x14ac:dyDescent="0.2">
      <c r="P918" s="1">
        <v>4.4000000000000004</v>
      </c>
      <c r="Q918" s="1">
        <v>69.099999999999994</v>
      </c>
    </row>
    <row r="919" spans="16:17" x14ac:dyDescent="0.2">
      <c r="P919" s="1">
        <v>5.3</v>
      </c>
      <c r="Q919" s="1">
        <v>77.2</v>
      </c>
    </row>
    <row r="920" spans="16:17" x14ac:dyDescent="0.2">
      <c r="P920" s="1">
        <v>3.3</v>
      </c>
      <c r="Q920" s="1">
        <v>71.900000000000006</v>
      </c>
    </row>
    <row r="921" spans="16:17" x14ac:dyDescent="0.2">
      <c r="P921" s="1">
        <v>2.8</v>
      </c>
      <c r="Q921" s="1">
        <v>74.7</v>
      </c>
    </row>
    <row r="922" spans="16:17" x14ac:dyDescent="0.2">
      <c r="P922" s="1">
        <v>3.5</v>
      </c>
      <c r="Q922" s="1">
        <v>74.5</v>
      </c>
    </row>
    <row r="923" spans="16:17" x14ac:dyDescent="0.2">
      <c r="P923" s="1">
        <v>4.4000000000000004</v>
      </c>
      <c r="Q923" s="1">
        <v>85.4</v>
      </c>
    </row>
    <row r="924" spans="16:17" x14ac:dyDescent="0.2">
      <c r="P924" s="1">
        <v>1.3</v>
      </c>
      <c r="Q924" s="1">
        <v>44.3</v>
      </c>
    </row>
    <row r="925" spans="16:17" x14ac:dyDescent="0.2">
      <c r="P925" s="1">
        <v>0.1</v>
      </c>
      <c r="Q925" s="1">
        <v>53.4</v>
      </c>
    </row>
    <row r="926" spans="16:17" x14ac:dyDescent="0.2">
      <c r="P926" s="1">
        <v>2.7</v>
      </c>
      <c r="Q926" s="1">
        <v>57.4</v>
      </c>
    </row>
    <row r="927" spans="16:17" x14ac:dyDescent="0.2">
      <c r="P927" s="1">
        <v>1.7</v>
      </c>
      <c r="Q927" s="1">
        <v>53.6</v>
      </c>
    </row>
    <row r="928" spans="16:17" x14ac:dyDescent="0.2">
      <c r="P928" s="1">
        <v>2.7</v>
      </c>
      <c r="Q928" s="1">
        <v>58.8</v>
      </c>
    </row>
    <row r="929" spans="16:17" x14ac:dyDescent="0.2">
      <c r="P929" s="1">
        <v>3.3</v>
      </c>
      <c r="Q929" s="1">
        <v>43.5</v>
      </c>
    </row>
    <row r="930" spans="16:17" x14ac:dyDescent="0.2">
      <c r="P930" s="1">
        <v>2.8</v>
      </c>
      <c r="Q930" s="1">
        <v>65.599999999999994</v>
      </c>
    </row>
    <row r="931" spans="16:17" x14ac:dyDescent="0.2">
      <c r="P931" s="1">
        <v>5.7</v>
      </c>
      <c r="Q931" s="1">
        <v>89.8</v>
      </c>
    </row>
    <row r="932" spans="16:17" x14ac:dyDescent="0.2">
      <c r="P932" s="1">
        <v>4</v>
      </c>
      <c r="Q932" s="1">
        <v>89.5</v>
      </c>
    </row>
    <row r="933" spans="16:17" x14ac:dyDescent="0.2">
      <c r="P933" s="1">
        <v>4</v>
      </c>
      <c r="Q933" s="1">
        <v>68.8</v>
      </c>
    </row>
    <row r="934" spans="16:17" x14ac:dyDescent="0.2">
      <c r="P934" s="1">
        <v>4.4000000000000004</v>
      </c>
      <c r="Q934" s="1">
        <v>76.8</v>
      </c>
    </row>
    <row r="935" spans="16:17" x14ac:dyDescent="0.2">
      <c r="P935" s="1">
        <v>1.8</v>
      </c>
      <c r="Q935" s="1">
        <v>47.5</v>
      </c>
    </row>
    <row r="936" spans="16:17" x14ac:dyDescent="0.2">
      <c r="P936" s="1">
        <v>5.0999999999999996</v>
      </c>
      <c r="Q936" s="1">
        <v>89.3</v>
      </c>
    </row>
    <row r="937" spans="16:17" x14ac:dyDescent="0.2">
      <c r="P937" s="1">
        <v>3.4</v>
      </c>
      <c r="Q937" s="1">
        <v>62</v>
      </c>
    </row>
    <row r="938" spans="16:17" x14ac:dyDescent="0.2">
      <c r="P938" s="1">
        <v>4.5</v>
      </c>
      <c r="Q938" s="1">
        <v>66.099999999999994</v>
      </c>
    </row>
    <row r="939" spans="16:17" x14ac:dyDescent="0.2">
      <c r="P939" s="1">
        <v>1.9</v>
      </c>
      <c r="Q939" s="1">
        <v>41.7</v>
      </c>
    </row>
    <row r="940" spans="16:17" x14ac:dyDescent="0.2">
      <c r="P940" s="1">
        <v>1.2</v>
      </c>
      <c r="Q940" s="1">
        <v>28</v>
      </c>
    </row>
    <row r="941" spans="16:17" x14ac:dyDescent="0.2">
      <c r="P941" s="1">
        <v>4.7</v>
      </c>
      <c r="Q941" s="1">
        <v>71</v>
      </c>
    </row>
    <row r="942" spans="16:17" x14ac:dyDescent="0.2">
      <c r="P942" s="1">
        <v>4.0999999999999996</v>
      </c>
      <c r="Q942" s="1">
        <v>67.5</v>
      </c>
    </row>
    <row r="943" spans="16:17" x14ac:dyDescent="0.2">
      <c r="P943" s="1">
        <v>2.1</v>
      </c>
      <c r="Q943" s="1">
        <v>63.4</v>
      </c>
    </row>
    <row r="944" spans="16:17" x14ac:dyDescent="0.2">
      <c r="P944" s="1">
        <v>2.2000000000000002</v>
      </c>
      <c r="Q944" s="1">
        <v>50.2</v>
      </c>
    </row>
    <row r="945" spans="16:17" x14ac:dyDescent="0.2">
      <c r="P945" s="1">
        <v>5.2</v>
      </c>
      <c r="Q945" s="1">
        <v>72</v>
      </c>
    </row>
    <row r="946" spans="16:17" x14ac:dyDescent="0.2">
      <c r="P946" s="1">
        <v>1.7</v>
      </c>
      <c r="Q946" s="1">
        <v>67.900000000000006</v>
      </c>
    </row>
    <row r="947" spans="16:17" x14ac:dyDescent="0.2">
      <c r="P947" s="1">
        <v>6</v>
      </c>
      <c r="Q947" s="1">
        <v>100</v>
      </c>
    </row>
    <row r="948" spans="16:17" x14ac:dyDescent="0.2">
      <c r="P948" s="1">
        <v>2.1</v>
      </c>
      <c r="Q948" s="1">
        <v>55</v>
      </c>
    </row>
    <row r="949" spans="16:17" x14ac:dyDescent="0.2">
      <c r="P949" s="1">
        <v>4.5</v>
      </c>
      <c r="Q949" s="1">
        <v>59.9</v>
      </c>
    </row>
    <row r="950" spans="16:17" x14ac:dyDescent="0.2">
      <c r="P950" s="1">
        <v>3</v>
      </c>
      <c r="Q950" s="1">
        <v>63.2</v>
      </c>
    </row>
    <row r="951" spans="16:17" x14ac:dyDescent="0.2">
      <c r="P951" s="1">
        <v>4.4000000000000004</v>
      </c>
      <c r="Q951" s="1">
        <v>84.5</v>
      </c>
    </row>
    <row r="952" spans="16:17" x14ac:dyDescent="0.2">
      <c r="P952" s="1">
        <v>2.7</v>
      </c>
      <c r="Q952" s="1">
        <v>50.8</v>
      </c>
    </row>
    <row r="953" spans="16:17" x14ac:dyDescent="0.2">
      <c r="P953" s="1">
        <v>3.3</v>
      </c>
      <c r="Q953" s="1">
        <v>94</v>
      </c>
    </row>
    <row r="954" spans="16:17" x14ac:dyDescent="0.2">
      <c r="P954" s="1">
        <v>3.6</v>
      </c>
      <c r="Q954" s="1">
        <v>65.599999999999994</v>
      </c>
    </row>
    <row r="955" spans="16:17" x14ac:dyDescent="0.2">
      <c r="P955" s="1">
        <v>2</v>
      </c>
      <c r="Q955" s="1">
        <v>61.7</v>
      </c>
    </row>
    <row r="956" spans="16:17" x14ac:dyDescent="0.2">
      <c r="P956" s="1">
        <v>4.5999999999999996</v>
      </c>
      <c r="Q956" s="1">
        <v>66</v>
      </c>
    </row>
    <row r="957" spans="16:17" x14ac:dyDescent="0.2">
      <c r="P957" s="1">
        <v>2.7</v>
      </c>
      <c r="Q957" s="1">
        <v>86.9</v>
      </c>
    </row>
    <row r="958" spans="16:17" x14ac:dyDescent="0.2">
      <c r="P958" s="1">
        <v>3.2</v>
      </c>
      <c r="Q958" s="1">
        <v>59.6</v>
      </c>
    </row>
    <row r="959" spans="16:17" x14ac:dyDescent="0.2">
      <c r="P959" s="1">
        <v>2</v>
      </c>
      <c r="Q959" s="1">
        <v>49.1</v>
      </c>
    </row>
    <row r="960" spans="16:17" x14ac:dyDescent="0.2">
      <c r="P960" s="1">
        <v>0</v>
      </c>
      <c r="Q960" s="1">
        <v>31.1</v>
      </c>
    </row>
    <row r="961" spans="16:17" x14ac:dyDescent="0.2">
      <c r="P961" s="1">
        <v>3.2</v>
      </c>
      <c r="Q961" s="1">
        <v>45.7</v>
      </c>
    </row>
    <row r="962" spans="16:17" x14ac:dyDescent="0.2">
      <c r="P962" s="1">
        <v>7.1</v>
      </c>
      <c r="Q962" s="1">
        <v>100</v>
      </c>
    </row>
    <row r="963" spans="16:17" x14ac:dyDescent="0.2">
      <c r="P963" s="1">
        <v>4.7</v>
      </c>
      <c r="Q963" s="1">
        <v>81.099999999999994</v>
      </c>
    </row>
    <row r="964" spans="16:17" x14ac:dyDescent="0.2">
      <c r="P964" s="1">
        <v>3.5</v>
      </c>
      <c r="Q964" s="1">
        <v>55.1</v>
      </c>
    </row>
    <row r="965" spans="16:17" x14ac:dyDescent="0.2">
      <c r="P965" s="1">
        <v>3.1</v>
      </c>
      <c r="Q965" s="1">
        <v>53.3</v>
      </c>
    </row>
    <row r="966" spans="16:17" x14ac:dyDescent="0.2">
      <c r="P966" s="1">
        <v>3.5</v>
      </c>
      <c r="Q966" s="1">
        <v>89.1</v>
      </c>
    </row>
    <row r="967" spans="16:17" x14ac:dyDescent="0.2">
      <c r="P967" s="1">
        <v>4.3</v>
      </c>
      <c r="Q967" s="1">
        <v>77.3</v>
      </c>
    </row>
    <row r="968" spans="16:17" x14ac:dyDescent="0.2">
      <c r="P968" s="1">
        <v>1.7</v>
      </c>
      <c r="Q968" s="1">
        <v>56.4</v>
      </c>
    </row>
    <row r="969" spans="16:17" x14ac:dyDescent="0.2">
      <c r="P969" s="1">
        <v>5.2</v>
      </c>
      <c r="Q969" s="1">
        <v>76.099999999999994</v>
      </c>
    </row>
    <row r="970" spans="16:17" x14ac:dyDescent="0.2">
      <c r="P970" s="1">
        <v>4.5999999999999996</v>
      </c>
      <c r="Q970" s="1">
        <v>74.599999999999994</v>
      </c>
    </row>
    <row r="971" spans="16:17" x14ac:dyDescent="0.2">
      <c r="P971" s="1">
        <v>4.5999999999999996</v>
      </c>
      <c r="Q971" s="1">
        <v>83</v>
      </c>
    </row>
    <row r="972" spans="16:17" x14ac:dyDescent="0.2">
      <c r="P972" s="1">
        <v>4.2</v>
      </c>
      <c r="Q972" s="1">
        <v>85.9</v>
      </c>
    </row>
    <row r="973" spans="16:17" x14ac:dyDescent="0.2">
      <c r="P973" s="1">
        <v>3.5</v>
      </c>
      <c r="Q973" s="1">
        <v>64.5</v>
      </c>
    </row>
    <row r="974" spans="16:17" x14ac:dyDescent="0.2">
      <c r="P974" s="1">
        <v>4.5</v>
      </c>
      <c r="Q974" s="1">
        <v>91.9</v>
      </c>
    </row>
    <row r="975" spans="16:17" x14ac:dyDescent="0.2">
      <c r="P975" s="1">
        <v>4.4000000000000004</v>
      </c>
      <c r="Q975" s="1">
        <v>74.599999999999994</v>
      </c>
    </row>
    <row r="976" spans="16:17" x14ac:dyDescent="0.2">
      <c r="P976" s="1">
        <v>3</v>
      </c>
      <c r="Q976" s="1">
        <v>70.900000000000006</v>
      </c>
    </row>
    <row r="977" spans="16:17" x14ac:dyDescent="0.2">
      <c r="P977" s="1">
        <v>2.6</v>
      </c>
      <c r="Q977" s="1">
        <v>66.7</v>
      </c>
    </row>
    <row r="978" spans="16:17" x14ac:dyDescent="0.2">
      <c r="P978" s="1">
        <v>3.7</v>
      </c>
      <c r="Q978" s="1">
        <v>77.400000000000006</v>
      </c>
    </row>
    <row r="979" spans="16:17" x14ac:dyDescent="0.2">
      <c r="P979" s="1">
        <v>5.8</v>
      </c>
      <c r="Q979" s="1">
        <v>99</v>
      </c>
    </row>
    <row r="980" spans="16:17" x14ac:dyDescent="0.2">
      <c r="P980" s="1">
        <v>1.6</v>
      </c>
      <c r="Q980" s="1">
        <v>43.5</v>
      </c>
    </row>
    <row r="981" spans="16:17" x14ac:dyDescent="0.2">
      <c r="P981" s="1">
        <v>1.3</v>
      </c>
      <c r="Q981" s="1">
        <v>53.4</v>
      </c>
    </row>
    <row r="982" spans="16:17" x14ac:dyDescent="0.2">
      <c r="P982" s="1">
        <v>3.7</v>
      </c>
      <c r="Q982" s="1">
        <v>81</v>
      </c>
    </row>
    <row r="983" spans="16:17" x14ac:dyDescent="0.2">
      <c r="P983" s="1">
        <v>3.6</v>
      </c>
      <c r="Q983" s="1">
        <v>66.2</v>
      </c>
    </row>
    <row r="984" spans="16:17" x14ac:dyDescent="0.2">
      <c r="P984" s="1">
        <v>3.8</v>
      </c>
      <c r="Q984" s="1">
        <v>88</v>
      </c>
    </row>
    <row r="985" spans="16:17" x14ac:dyDescent="0.2">
      <c r="P985" s="1">
        <v>3.9</v>
      </c>
      <c r="Q985" s="1">
        <v>64.400000000000006</v>
      </c>
    </row>
    <row r="986" spans="16:17" x14ac:dyDescent="0.2">
      <c r="P986" s="1">
        <v>3.2</v>
      </c>
      <c r="Q986" s="1">
        <v>82.4</v>
      </c>
    </row>
    <row r="987" spans="16:17" x14ac:dyDescent="0.2">
      <c r="P987" s="1">
        <v>5.7</v>
      </c>
      <c r="Q987" s="1">
        <v>80.900000000000006</v>
      </c>
    </row>
    <row r="988" spans="16:17" x14ac:dyDescent="0.2">
      <c r="P988" s="1">
        <v>1.1000000000000001</v>
      </c>
      <c r="Q988" s="1">
        <v>59.6</v>
      </c>
    </row>
    <row r="989" spans="16:17" x14ac:dyDescent="0.2">
      <c r="P989" s="1">
        <v>2.2999999999999998</v>
      </c>
      <c r="Q989" s="1">
        <v>56.2</v>
      </c>
    </row>
    <row r="990" spans="16:17" x14ac:dyDescent="0.2">
      <c r="P990" s="1">
        <v>3.3</v>
      </c>
      <c r="Q990" s="1">
        <v>72.5</v>
      </c>
    </row>
    <row r="991" spans="16:17" x14ac:dyDescent="0.2">
      <c r="P991" s="1">
        <v>1</v>
      </c>
      <c r="Q991" s="1">
        <v>47.6</v>
      </c>
    </row>
    <row r="992" spans="16:17" x14ac:dyDescent="0.2">
      <c r="P992" s="1">
        <v>3.2</v>
      </c>
      <c r="Q992" s="1">
        <v>63.6</v>
      </c>
    </row>
    <row r="993" spans="16:17" x14ac:dyDescent="0.2">
      <c r="P993" s="1">
        <v>6</v>
      </c>
      <c r="Q993" s="1">
        <v>85.3</v>
      </c>
    </row>
    <row r="994" spans="16:17" x14ac:dyDescent="0.2">
      <c r="P994" s="1">
        <v>3.5</v>
      </c>
      <c r="Q994" s="1">
        <v>71.8</v>
      </c>
    </row>
    <row r="995" spans="16:17" x14ac:dyDescent="0.2">
      <c r="P995" s="1">
        <v>3.8</v>
      </c>
      <c r="Q995" s="1">
        <v>70.900000000000006</v>
      </c>
    </row>
    <row r="996" spans="16:17" x14ac:dyDescent="0.2">
      <c r="P996" s="1">
        <v>1.6</v>
      </c>
      <c r="Q996" s="1">
        <v>41.7</v>
      </c>
    </row>
    <row r="997" spans="16:17" x14ac:dyDescent="0.2">
      <c r="P997" s="1">
        <v>2.6</v>
      </c>
      <c r="Q997" s="1">
        <v>76.099999999999994</v>
      </c>
    </row>
    <row r="998" spans="16:17" x14ac:dyDescent="0.2">
      <c r="P998" s="1">
        <v>2.9</v>
      </c>
      <c r="Q998" s="1">
        <v>65.900000000000006</v>
      </c>
    </row>
    <row r="999" spans="16:17" x14ac:dyDescent="0.2">
      <c r="P999" s="1">
        <v>3</v>
      </c>
      <c r="Q999" s="1">
        <v>64.400000000000006</v>
      </c>
    </row>
    <row r="1000" spans="16:17" x14ac:dyDescent="0.2">
      <c r="P1000" s="1">
        <v>5.4</v>
      </c>
      <c r="Q1000" s="1">
        <v>69.7</v>
      </c>
    </row>
    <row r="1001" spans="16:17" x14ac:dyDescent="0.2">
      <c r="P1001" s="1">
        <v>4.3</v>
      </c>
      <c r="Q1001" s="1">
        <v>74.900000000000006</v>
      </c>
    </row>
  </sheetData>
  <scenarios current="0" show="0" sqref="E51">
    <scenario name="Current Average Study Time" locked="1" count="1" user="Microsoft Office User" comment="Created by Microsoft Office User on 10/5/2025_x000a_Modified by Microsoft Office User on 10/5/2025">
      <inputCells r="E51" val="3.5501"/>
    </scenario>
    <scenario name="Increase by 2 Hours" locked="1" count="1" user="Microsoft Office User" comment="Created by Microsoft Office User on 10/5/2025_x000a_Modified by Microsoft Office User on 10/5/2025">
      <inputCells r="E51" val="E51+2"/>
    </scenario>
    <scenario name="Decrease by 2 Hours" locked="1" count="1" user="Microsoft Office User" comment="Created by Microsoft Office User on 10/5/2025_x000a_Modified by Microsoft Office User on 10/5/2025">
      <inputCells r="E51" val="E51-2"/>
    </scenario>
  </scenarios>
  <mergeCells count="7">
    <mergeCell ref="A1:N1"/>
    <mergeCell ref="A2:N2"/>
    <mergeCell ref="A49:C49"/>
    <mergeCell ref="A62:B62"/>
    <mergeCell ref="A15:B15"/>
    <mergeCell ref="A20:B20"/>
    <mergeCell ref="A10:B10"/>
  </mergeCells>
  <conditionalFormatting sqref="P1:P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48576">
    <cfRule type="cellIs" dxfId="15" priority="1" operator="between">
      <formula>70</formula>
      <formula>90</formula>
    </cfRule>
    <cfRule type="cellIs" dxfId="14" priority="2" operator="greaterThan">
      <formula>90</formula>
    </cfRule>
    <cfRule type="cellIs" dxfId="13" priority="3" operator="lessThan">
      <formula>70</formula>
    </cfRule>
    <cfRule type="cellIs" dxfId="12" priority="5" operator="greaterThan">
      <formula>90</formula>
    </cfRule>
  </conditionalFormatting>
  <pageMargins left="0.7" right="0.7" top="0.75" bottom="0.75" header="0.3" footer="0.3"/>
  <pageSetup orientation="landscape" horizontalDpi="0" verticalDpi="0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2BD7-6E08-4E3B-AF5E-31DA4B59329B}">
  <dimension ref="A1:T1007"/>
  <sheetViews>
    <sheetView zoomScale="120" zoomScaleNormal="120" workbookViewId="0">
      <selection activeCell="C19" sqref="C19"/>
    </sheetView>
  </sheetViews>
  <sheetFormatPr baseColWidth="10" defaultColWidth="11" defaultRowHeight="16" x14ac:dyDescent="0.2"/>
  <cols>
    <col min="1" max="6" width="11" customWidth="1"/>
    <col min="7" max="7" width="13" bestFit="1" customWidth="1"/>
    <col min="8" max="8" width="12.33203125" bestFit="1" customWidth="1"/>
    <col min="9" max="11" width="11" customWidth="1"/>
    <col min="12" max="12" width="16.5" bestFit="1" customWidth="1"/>
    <col min="13" max="13" width="12.33203125" bestFit="1" customWidth="1"/>
  </cols>
  <sheetData>
    <row r="1" spans="1:20" ht="21" thickBot="1" x14ac:dyDescent="0.3">
      <c r="A1" s="171" t="s">
        <v>1101</v>
      </c>
      <c r="B1" s="171"/>
      <c r="C1" s="171"/>
      <c r="D1" s="171"/>
      <c r="E1" s="171"/>
      <c r="F1" s="171"/>
      <c r="G1" s="171"/>
      <c r="H1" s="171"/>
      <c r="I1" s="171"/>
    </row>
    <row r="2" spans="1:20" ht="17" thickTop="1" x14ac:dyDescent="0.2">
      <c r="A2" s="172" t="s">
        <v>1102</v>
      </c>
      <c r="B2" s="173"/>
      <c r="C2" s="173"/>
      <c r="D2" s="173"/>
      <c r="E2" s="173"/>
      <c r="F2" s="173"/>
      <c r="G2" s="173"/>
      <c r="H2" s="173"/>
      <c r="I2" s="173"/>
    </row>
    <row r="3" spans="1:20" x14ac:dyDescent="0.2">
      <c r="A3" s="174"/>
      <c r="B3" s="174"/>
      <c r="C3" s="174"/>
      <c r="D3" s="174"/>
      <c r="E3" s="174"/>
      <c r="F3" s="174"/>
      <c r="G3" s="174"/>
      <c r="H3" s="174"/>
      <c r="I3" s="174"/>
    </row>
    <row r="4" spans="1:20" x14ac:dyDescent="0.2">
      <c r="A4" s="28" t="s">
        <v>1103</v>
      </c>
      <c r="B4" s="29">
        <f ca="1">TODAY()</f>
        <v>45936</v>
      </c>
      <c r="C4" s="28"/>
      <c r="D4" s="30"/>
      <c r="E4" s="70"/>
      <c r="F4" s="31"/>
      <c r="G4" s="31"/>
      <c r="H4" s="31"/>
      <c r="I4" s="31"/>
    </row>
    <row r="6" spans="1:20" x14ac:dyDescent="0.2">
      <c r="A6" s="175" t="s">
        <v>1104</v>
      </c>
      <c r="B6" s="175"/>
      <c r="C6" s="175"/>
      <c r="D6" s="175"/>
      <c r="E6" s="3"/>
      <c r="F6" s="176" t="s">
        <v>1105</v>
      </c>
      <c r="G6" s="176"/>
      <c r="H6" s="176"/>
      <c r="I6" s="176"/>
      <c r="K6" s="175" t="s">
        <v>1106</v>
      </c>
      <c r="L6" s="175"/>
      <c r="M6" s="175"/>
      <c r="N6" s="175"/>
      <c r="Q6" s="175" t="s">
        <v>1107</v>
      </c>
      <c r="R6" s="175"/>
      <c r="S6" s="175"/>
    </row>
    <row r="7" spans="1:20" ht="68" x14ac:dyDescent="0.2">
      <c r="A7" s="41" t="s">
        <v>1108</v>
      </c>
      <c r="B7" s="42" t="s">
        <v>1109</v>
      </c>
      <c r="C7" s="42" t="s">
        <v>1110</v>
      </c>
      <c r="D7" s="43" t="s">
        <v>1111</v>
      </c>
      <c r="F7" s="38" t="s">
        <v>1108</v>
      </c>
      <c r="G7" s="39" t="s">
        <v>1109</v>
      </c>
      <c r="H7" s="39" t="s">
        <v>1110</v>
      </c>
      <c r="I7" s="44" t="s">
        <v>1111</v>
      </c>
      <c r="K7" s="38" t="s">
        <v>1112</v>
      </c>
      <c r="L7" s="39" t="s">
        <v>1109</v>
      </c>
      <c r="M7" s="39" t="s">
        <v>1110</v>
      </c>
      <c r="N7" s="40" t="s">
        <v>1111</v>
      </c>
      <c r="P7" s="38" t="s">
        <v>1113</v>
      </c>
      <c r="Q7" s="45" t="s">
        <v>1114</v>
      </c>
      <c r="R7" s="46" t="s">
        <v>1115</v>
      </c>
      <c r="S7" s="45" t="s">
        <v>1116</v>
      </c>
      <c r="T7" s="46" t="s">
        <v>1117</v>
      </c>
    </row>
    <row r="8" spans="1:20" ht="15.5" customHeight="1" x14ac:dyDescent="0.2">
      <c r="A8" s="32" t="s">
        <v>28</v>
      </c>
      <c r="B8" s="33">
        <f>AVERAGEIF($Q$8:$Q$1007, "Poor", $P$8:$P$1007)</f>
        <v>6.5594594594594531</v>
      </c>
      <c r="C8" s="33">
        <f>AVERAGEIF($Q$8:$Q$1007, "Poor", $R$8:$R$1007)</f>
        <v>3.1297297297297297</v>
      </c>
      <c r="D8" s="34">
        <f>AVERAGEIF($Q$8:$Q$1007, "Poor", $T$8:$T$1007)</f>
        <v>5.5567567567567568</v>
      </c>
      <c r="F8" s="35" t="s">
        <v>28</v>
      </c>
      <c r="G8" s="36">
        <f>AVERAGEIF($S$8:$S$1007, "Poor", $P$8:$P$1007)</f>
        <v>6.4506172839506188</v>
      </c>
      <c r="H8" s="36">
        <f>AVERAGEIF($S$8:$S$1007, "Poor", $R$8:$R$1007)</f>
        <v>3.1666666666666665</v>
      </c>
      <c r="I8" s="37">
        <f>AVERAGEIF($S$8:$S$1007, "Poor", $T$8:$T$1007)</f>
        <v>5.5617283950617287</v>
      </c>
      <c r="K8" s="35" t="s">
        <v>1118</v>
      </c>
      <c r="L8" s="36">
        <f>AVERAGE(P8:P1007)</f>
        <v>6.4700999999999986</v>
      </c>
      <c r="M8" s="36">
        <f>AVERAGE(R8:R1007)</f>
        <v>3.0419999999999998</v>
      </c>
      <c r="N8" s="37">
        <f>AVERAGE(T8:T1007)</f>
        <v>5.4379999999999997</v>
      </c>
      <c r="P8" s="51">
        <v>8</v>
      </c>
      <c r="Q8" s="36" t="s">
        <v>19</v>
      </c>
      <c r="R8" s="47">
        <v>6</v>
      </c>
      <c r="S8" s="36" t="s">
        <v>21</v>
      </c>
      <c r="T8" s="49">
        <v>8</v>
      </c>
    </row>
    <row r="9" spans="1:20" x14ac:dyDescent="0.2">
      <c r="A9" s="35" t="s">
        <v>19</v>
      </c>
      <c r="B9" s="36">
        <f>AVERAGEIF($Q$8:$Q$1007, "Fair", $P$8:$P$1007)</f>
        <v>6.4652173913043383</v>
      </c>
      <c r="C9" s="36">
        <f>AVERAGEIF($Q$8:$Q$1007, "Fair", $R$8:$R$1007)</f>
        <v>2.9496567505720823</v>
      </c>
      <c r="D9" s="37">
        <f>AVERAGEIF($Q$8:$Q$1007, "Fair", $T$8:$T$1007)</f>
        <v>5.2082379862700225</v>
      </c>
      <c r="F9" s="35" t="s">
        <v>21</v>
      </c>
      <c r="G9" s="36">
        <f>AVERAGEIF($S$8:$S$1007, "Average", $P$8:$P$1007)</f>
        <v>6.4815856777493579</v>
      </c>
      <c r="H9" s="36">
        <f>AVERAGEIF($S$8:$S$1007, "Average", $R$8:$R$1007)</f>
        <v>3.0690537084398977</v>
      </c>
      <c r="I9" s="37">
        <f>AVERAGEIF($S$8:$S$1007, "Average", $T$8:$T$1007)</f>
        <v>5.5907928388746804</v>
      </c>
      <c r="K9" s="32" t="s">
        <v>1119</v>
      </c>
      <c r="L9" s="33">
        <f>MIN(P8:P1007)</f>
        <v>3.2</v>
      </c>
      <c r="M9" s="33">
        <f>MIN(R8:R1007)</f>
        <v>0</v>
      </c>
      <c r="N9" s="34">
        <f>MIN(T8:T1007)</f>
        <v>1</v>
      </c>
      <c r="P9" s="52">
        <v>4.5999999999999996</v>
      </c>
      <c r="Q9" s="33" t="s">
        <v>24</v>
      </c>
      <c r="R9" s="48">
        <v>6</v>
      </c>
      <c r="S9" s="33" t="s">
        <v>21</v>
      </c>
      <c r="T9" s="50">
        <v>8</v>
      </c>
    </row>
    <row r="10" spans="1:20" ht="15.5" customHeight="1" x14ac:dyDescent="0.2">
      <c r="A10" s="32" t="s">
        <v>24</v>
      </c>
      <c r="B10" s="33">
        <f>AVERAGEIF($Q$8:$Q$1007, "Good", $P$8:$P$1007)</f>
        <v>6.4320105820105802</v>
      </c>
      <c r="C10" s="33">
        <f>AVERAGEIF($Q$8:$Q$1007, "Good", $R$8:$R$1007)</f>
        <v>3.105820105820106</v>
      </c>
      <c r="D10" s="34">
        <f>AVERAGEIF($Q$8:$Q$1007, "Good", $T$8:$T$1007)</f>
        <v>5.6455026455026456</v>
      </c>
      <c r="F10" s="32" t="s">
        <v>24</v>
      </c>
      <c r="G10" s="33">
        <f>AVERAGEIF($S$8:$S$1007, "Good", $P$8:$P$1007)</f>
        <v>6.4671140939597302</v>
      </c>
      <c r="H10" s="33">
        <f>AVERAGEIF($S$8:$S$1007, "Good", $R$8:$R$1007)</f>
        <v>2.9731543624161074</v>
      </c>
      <c r="I10" s="34">
        <f>AVERAGEIF($S$8:$S$1007, "Good", $T$8:$T$1007)</f>
        <v>5.259507829977629</v>
      </c>
      <c r="K10" s="35" t="s">
        <v>1120</v>
      </c>
      <c r="L10" s="36">
        <f>MAX(P8:P1007)</f>
        <v>10</v>
      </c>
      <c r="M10" s="36">
        <f>MAX(R8:R1007)</f>
        <v>6</v>
      </c>
      <c r="N10" s="37">
        <f>MAX(T8:T1007)</f>
        <v>10</v>
      </c>
      <c r="P10" s="51">
        <v>8</v>
      </c>
      <c r="Q10" s="36" t="s">
        <v>28</v>
      </c>
      <c r="R10" s="47">
        <v>1</v>
      </c>
      <c r="S10" s="36" t="s">
        <v>28</v>
      </c>
      <c r="T10" s="49">
        <v>1</v>
      </c>
    </row>
    <row r="11" spans="1:20" x14ac:dyDescent="0.2">
      <c r="P11" s="51">
        <v>9.1999999999999993</v>
      </c>
      <c r="Q11" s="36" t="s">
        <v>28</v>
      </c>
      <c r="R11" s="47">
        <v>4</v>
      </c>
      <c r="S11" s="36" t="s">
        <v>24</v>
      </c>
      <c r="T11" s="49">
        <v>1</v>
      </c>
    </row>
    <row r="12" spans="1:20" ht="15.5" customHeight="1" x14ac:dyDescent="0.2">
      <c r="P12" s="52">
        <v>4.9000000000000004</v>
      </c>
      <c r="Q12" s="33" t="s">
        <v>19</v>
      </c>
      <c r="R12" s="48">
        <v>3</v>
      </c>
      <c r="S12" s="33" t="s">
        <v>24</v>
      </c>
      <c r="T12" s="50">
        <v>1</v>
      </c>
    </row>
    <row r="13" spans="1:20" x14ac:dyDescent="0.2">
      <c r="P13" s="51">
        <v>7.4</v>
      </c>
      <c r="Q13" s="36" t="s">
        <v>19</v>
      </c>
      <c r="R13" s="47">
        <v>1</v>
      </c>
      <c r="S13" s="36" t="s">
        <v>21</v>
      </c>
      <c r="T13" s="49">
        <v>4</v>
      </c>
    </row>
    <row r="14" spans="1:20" x14ac:dyDescent="0.2">
      <c r="A14" s="175" t="s">
        <v>1121</v>
      </c>
      <c r="B14" s="175"/>
      <c r="C14" s="175"/>
      <c r="D14" s="175"/>
      <c r="P14" s="51">
        <v>6.5</v>
      </c>
      <c r="Q14" s="36" t="s">
        <v>24</v>
      </c>
      <c r="R14" s="47">
        <v>2</v>
      </c>
      <c r="S14" s="36" t="s">
        <v>28</v>
      </c>
      <c r="T14" s="49">
        <v>4</v>
      </c>
    </row>
    <row r="15" spans="1:20" ht="17" x14ac:dyDescent="0.2">
      <c r="B15" s="38" t="s">
        <v>1122</v>
      </c>
      <c r="C15" s="40" t="s">
        <v>1123</v>
      </c>
      <c r="P15" s="51">
        <v>4.5999999999999996</v>
      </c>
      <c r="Q15" s="36" t="s">
        <v>19</v>
      </c>
      <c r="R15" s="47">
        <v>0</v>
      </c>
      <c r="S15" s="36" t="s">
        <v>21</v>
      </c>
      <c r="T15" s="49">
        <v>8</v>
      </c>
    </row>
    <row r="16" spans="1:20" x14ac:dyDescent="0.2">
      <c r="B16" s="35">
        <v>1</v>
      </c>
      <c r="C16" s="37">
        <f>AVERAGEIF($R$8:$R$1007, 1, $T$8:$T$1007)</f>
        <v>5.4589041095890414</v>
      </c>
      <c r="P16" s="52">
        <v>7.1</v>
      </c>
      <c r="Q16" s="33" t="s">
        <v>24</v>
      </c>
      <c r="R16" s="48">
        <v>3</v>
      </c>
      <c r="S16" s="33" t="s">
        <v>24</v>
      </c>
      <c r="T16" s="50">
        <v>1</v>
      </c>
    </row>
    <row r="17" spans="2:20" x14ac:dyDescent="0.2">
      <c r="B17" s="32">
        <v>2</v>
      </c>
      <c r="C17" s="34">
        <f>AVERAGEIF($R$8:$R$1007, 2, $T$8:$T$1007)</f>
        <v>5.5327868852459012</v>
      </c>
      <c r="P17" s="51">
        <v>7.5</v>
      </c>
      <c r="Q17" s="36" t="s">
        <v>24</v>
      </c>
      <c r="R17" s="47">
        <v>5</v>
      </c>
      <c r="S17" s="36" t="s">
        <v>24</v>
      </c>
      <c r="T17" s="49">
        <v>10</v>
      </c>
    </row>
    <row r="18" spans="2:20" ht="15.5" customHeight="1" x14ac:dyDescent="0.2">
      <c r="B18" s="35">
        <v>3</v>
      </c>
      <c r="C18" s="37">
        <f>AVERAGEIF($R$8:$R$1007, 3, $T$8:$T$1007)</f>
        <v>5.8104575163398691</v>
      </c>
      <c r="P18" s="51">
        <v>5.8</v>
      </c>
      <c r="Q18" s="36" t="s">
        <v>19</v>
      </c>
      <c r="R18" s="47">
        <v>1</v>
      </c>
      <c r="S18" s="36" t="s">
        <v>24</v>
      </c>
      <c r="T18" s="49">
        <v>3</v>
      </c>
    </row>
    <row r="19" spans="2:20" x14ac:dyDescent="0.2">
      <c r="B19" s="35">
        <v>4</v>
      </c>
      <c r="C19" s="37">
        <f>AVERAGEIF($R$8:$R$1007, 4, $T$8:$T$1007)</f>
        <v>5.2835820895522385</v>
      </c>
      <c r="P19" s="52">
        <v>7.9</v>
      </c>
      <c r="Q19" s="33" t="s">
        <v>19</v>
      </c>
      <c r="R19" s="48">
        <v>2</v>
      </c>
      <c r="S19" s="33" t="s">
        <v>21</v>
      </c>
      <c r="T19" s="50">
        <v>1</v>
      </c>
    </row>
    <row r="20" spans="2:20" x14ac:dyDescent="0.2">
      <c r="B20" s="32">
        <v>5</v>
      </c>
      <c r="C20" s="34">
        <f>AVERAGEIF($R$8:$R$1007, 5, $T$8:$T$1007)</f>
        <v>5.4161073825503356</v>
      </c>
      <c r="P20" s="51">
        <v>4.5</v>
      </c>
      <c r="Q20" s="36" t="s">
        <v>19</v>
      </c>
      <c r="R20" s="47">
        <v>1</v>
      </c>
      <c r="S20" s="36" t="s">
        <v>24</v>
      </c>
      <c r="T20" s="49">
        <v>9</v>
      </c>
    </row>
    <row r="21" spans="2:20" x14ac:dyDescent="0.2">
      <c r="B21" s="35">
        <v>6</v>
      </c>
      <c r="C21" s="37">
        <f>AVERAGEIF($R$8:$R$1007, 6, $T$8:$T$1007)</f>
        <v>5.3289473684210522</v>
      </c>
      <c r="P21" s="51">
        <v>4.7</v>
      </c>
      <c r="Q21" s="36" t="s">
        <v>19</v>
      </c>
      <c r="R21" s="47">
        <v>4</v>
      </c>
      <c r="S21" s="36" t="s">
        <v>24</v>
      </c>
      <c r="T21" s="49">
        <v>10</v>
      </c>
    </row>
    <row r="22" spans="2:20" x14ac:dyDescent="0.2">
      <c r="B22" s="35">
        <v>7</v>
      </c>
      <c r="C22" s="37">
        <v>0</v>
      </c>
      <c r="P22" s="51">
        <v>6.7</v>
      </c>
      <c r="Q22" s="36" t="s">
        <v>28</v>
      </c>
      <c r="R22" s="47">
        <v>6</v>
      </c>
      <c r="S22" s="36" t="s">
        <v>21</v>
      </c>
      <c r="T22" s="49">
        <v>9</v>
      </c>
    </row>
    <row r="23" spans="2:20" x14ac:dyDescent="0.2">
      <c r="P23" s="52">
        <v>6.5</v>
      </c>
      <c r="Q23" s="33" t="s">
        <v>24</v>
      </c>
      <c r="R23" s="48">
        <v>6</v>
      </c>
      <c r="S23" s="33" t="s">
        <v>21</v>
      </c>
      <c r="T23" s="50">
        <v>7</v>
      </c>
    </row>
    <row r="24" spans="2:20" x14ac:dyDescent="0.2">
      <c r="P24" s="51">
        <v>5.6</v>
      </c>
      <c r="Q24" s="36" t="s">
        <v>28</v>
      </c>
      <c r="R24" s="47">
        <v>3</v>
      </c>
      <c r="S24" s="36" t="s">
        <v>28</v>
      </c>
      <c r="T24" s="49">
        <v>8</v>
      </c>
    </row>
    <row r="25" spans="2:20" x14ac:dyDescent="0.2">
      <c r="P25" s="51">
        <v>7.5</v>
      </c>
      <c r="Q25" s="36" t="s">
        <v>28</v>
      </c>
      <c r="R25" s="47">
        <v>0</v>
      </c>
      <c r="S25" s="36" t="s">
        <v>21</v>
      </c>
      <c r="T25" s="49">
        <v>1</v>
      </c>
    </row>
    <row r="26" spans="2:20" x14ac:dyDescent="0.2">
      <c r="P26" s="52">
        <v>7.1</v>
      </c>
      <c r="Q26" s="33" t="s">
        <v>24</v>
      </c>
      <c r="R26" s="48">
        <v>2</v>
      </c>
      <c r="S26" s="33" t="s">
        <v>24</v>
      </c>
      <c r="T26" s="50">
        <v>5</v>
      </c>
    </row>
    <row r="27" spans="2:20" x14ac:dyDescent="0.2">
      <c r="P27" s="51">
        <v>7.5</v>
      </c>
      <c r="Q27" s="36" t="s">
        <v>19</v>
      </c>
      <c r="R27" s="47">
        <v>1</v>
      </c>
      <c r="S27" s="36" t="s">
        <v>21</v>
      </c>
      <c r="T27" s="49">
        <v>2</v>
      </c>
    </row>
    <row r="28" spans="2:20" x14ac:dyDescent="0.2">
      <c r="P28" s="51">
        <v>6.4</v>
      </c>
      <c r="Q28" s="36" t="s">
        <v>24</v>
      </c>
      <c r="R28" s="47">
        <v>3</v>
      </c>
      <c r="S28" s="36" t="s">
        <v>24</v>
      </c>
      <c r="T28" s="49">
        <v>1</v>
      </c>
    </row>
    <row r="29" spans="2:20" x14ac:dyDescent="0.2">
      <c r="P29" s="51">
        <v>7.2</v>
      </c>
      <c r="Q29" s="36" t="s">
        <v>19</v>
      </c>
      <c r="R29" s="47">
        <v>1</v>
      </c>
      <c r="S29" s="36" t="s">
        <v>24</v>
      </c>
      <c r="T29" s="49">
        <v>3</v>
      </c>
    </row>
    <row r="30" spans="2:20" x14ac:dyDescent="0.2">
      <c r="P30" s="52">
        <v>6</v>
      </c>
      <c r="Q30" s="33" t="s">
        <v>19</v>
      </c>
      <c r="R30" s="48">
        <v>3</v>
      </c>
      <c r="S30" s="33" t="s">
        <v>21</v>
      </c>
      <c r="T30" s="50">
        <v>7</v>
      </c>
    </row>
    <row r="31" spans="2:20" x14ac:dyDescent="0.2">
      <c r="P31" s="51">
        <v>9</v>
      </c>
      <c r="Q31" s="36" t="s">
        <v>19</v>
      </c>
      <c r="R31" s="47">
        <v>6</v>
      </c>
      <c r="S31" s="36" t="s">
        <v>24</v>
      </c>
      <c r="T31" s="49">
        <v>1</v>
      </c>
    </row>
    <row r="32" spans="2:20" x14ac:dyDescent="0.2">
      <c r="P32" s="51">
        <v>5.5</v>
      </c>
      <c r="Q32" s="36" t="s">
        <v>19</v>
      </c>
      <c r="R32" s="47">
        <v>4</v>
      </c>
      <c r="S32" s="36" t="s">
        <v>21</v>
      </c>
      <c r="T32" s="49">
        <v>2</v>
      </c>
    </row>
    <row r="33" spans="1:20" x14ac:dyDescent="0.2">
      <c r="A33" s="175" t="s">
        <v>1124</v>
      </c>
      <c r="B33" s="175"/>
      <c r="C33" s="175"/>
      <c r="D33" s="175"/>
      <c r="P33" s="52">
        <v>9</v>
      </c>
      <c r="Q33" s="33" t="s">
        <v>19</v>
      </c>
      <c r="R33" s="48">
        <v>1</v>
      </c>
      <c r="S33" s="33" t="s">
        <v>21</v>
      </c>
      <c r="T33" s="50">
        <v>2</v>
      </c>
    </row>
    <row r="34" spans="1:20" ht="17" x14ac:dyDescent="0.2">
      <c r="B34" s="38" t="s">
        <v>1125</v>
      </c>
      <c r="C34" s="40" t="s">
        <v>1123</v>
      </c>
      <c r="P34" s="51">
        <v>6.5</v>
      </c>
      <c r="Q34" s="36" t="s">
        <v>24</v>
      </c>
      <c r="R34" s="47">
        <v>4</v>
      </c>
      <c r="S34" s="36" t="s">
        <v>28</v>
      </c>
      <c r="T34" s="49">
        <v>4</v>
      </c>
    </row>
    <row r="35" spans="1:20" x14ac:dyDescent="0.2">
      <c r="B35" s="35" t="s">
        <v>1078</v>
      </c>
      <c r="C35" s="37">
        <f>AVERAGEIFS($T$8:$T$1007, $P$8:$P$1007, "&gt;=3", $P$8:$P$1007, "&lt;=4")</f>
        <v>5.0909090909090908</v>
      </c>
      <c r="P35" s="51">
        <v>4.8</v>
      </c>
      <c r="Q35" s="36" t="s">
        <v>19</v>
      </c>
      <c r="R35" s="47">
        <v>5</v>
      </c>
      <c r="S35" s="36" t="s">
        <v>21</v>
      </c>
      <c r="T35" s="49">
        <v>3</v>
      </c>
    </row>
    <row r="36" spans="1:20" x14ac:dyDescent="0.2">
      <c r="B36" s="32" t="s">
        <v>1079</v>
      </c>
      <c r="C36" s="37">
        <f>AVERAGEIFS($T$8:$T$1007, $P$8:$P$1007, "&gt;=4", $P$8:$P$1007, "&lt;=5")</f>
        <v>5.2181818181818178</v>
      </c>
      <c r="P36" s="51">
        <v>8.1</v>
      </c>
      <c r="Q36" s="36" t="s">
        <v>24</v>
      </c>
      <c r="R36" s="47">
        <v>5</v>
      </c>
      <c r="S36" s="36" t="s">
        <v>28</v>
      </c>
      <c r="T36" s="49">
        <v>3</v>
      </c>
    </row>
    <row r="37" spans="1:20" x14ac:dyDescent="0.2">
      <c r="B37" s="35" t="s">
        <v>1080</v>
      </c>
      <c r="C37" s="37">
        <f>AVERAGEIFS($T$8:$T$1007, $P$8:$P$1007, "&gt;=5", $P$8:$P$1007, "&lt;=6")</f>
        <v>5.4440154440154442</v>
      </c>
      <c r="P37" s="52">
        <v>6.7</v>
      </c>
      <c r="Q37" s="33" t="s">
        <v>28</v>
      </c>
      <c r="R37" s="48">
        <v>6</v>
      </c>
      <c r="S37" s="33" t="s">
        <v>28</v>
      </c>
      <c r="T37" s="50">
        <v>10</v>
      </c>
    </row>
    <row r="38" spans="1:20" x14ac:dyDescent="0.2">
      <c r="B38" s="35" t="s">
        <v>1081</v>
      </c>
      <c r="C38" s="37">
        <f>AVERAGEIFS($T$8:$T$1007, $P$8:$P$1007, "&gt;=6", $P$8:$P$1007, "&lt;=7")</f>
        <v>5.4505813953488369</v>
      </c>
      <c r="P38" s="51">
        <v>7.5</v>
      </c>
      <c r="Q38" s="36" t="s">
        <v>19</v>
      </c>
      <c r="R38" s="47">
        <v>2</v>
      </c>
      <c r="S38" s="36" t="s">
        <v>21</v>
      </c>
      <c r="T38" s="49">
        <v>5</v>
      </c>
    </row>
    <row r="39" spans="1:20" x14ac:dyDescent="0.2">
      <c r="B39" s="32" t="s">
        <v>1082</v>
      </c>
      <c r="C39" s="37">
        <f>AVERAGEIFS($T$8:$T$1007, $P$8:$P$1007, "&gt;=7", $P$8:$P$1007, "&lt;=8")</f>
        <v>5.5247933884297522</v>
      </c>
      <c r="P39" s="51">
        <v>8</v>
      </c>
      <c r="Q39" s="36" t="s">
        <v>19</v>
      </c>
      <c r="R39" s="47">
        <v>4</v>
      </c>
      <c r="S39" s="36" t="s">
        <v>21</v>
      </c>
      <c r="T39" s="49">
        <v>3</v>
      </c>
    </row>
    <row r="40" spans="1:20" x14ac:dyDescent="0.2">
      <c r="B40" s="35" t="s">
        <v>1083</v>
      </c>
      <c r="C40" s="37">
        <f>AVERAGEIFS($T$8:$T$1007, $P$8:$P$1007, "&gt;=8", $P$8:$P$1007, "&lt;=9")</f>
        <v>5.5773195876288657</v>
      </c>
      <c r="P40" s="52">
        <v>6.9</v>
      </c>
      <c r="Q40" s="33" t="s">
        <v>24</v>
      </c>
      <c r="R40" s="48">
        <v>3</v>
      </c>
      <c r="S40" s="33" t="s">
        <v>24</v>
      </c>
      <c r="T40" s="50">
        <v>7</v>
      </c>
    </row>
    <row r="41" spans="1:20" x14ac:dyDescent="0.2">
      <c r="B41" s="35" t="s">
        <v>1126</v>
      </c>
      <c r="C41" s="37">
        <f>AVERAGEIFS($T$8:$T$1007, $P$8:$P$1007, "&gt;=9", $P$8:$P$1007, "&lt;=10")</f>
        <v>4.384615384615385</v>
      </c>
      <c r="P41" s="51">
        <v>5.8</v>
      </c>
      <c r="Q41" s="36" t="s">
        <v>28</v>
      </c>
      <c r="R41" s="47">
        <v>2</v>
      </c>
      <c r="S41" s="36" t="s">
        <v>21</v>
      </c>
      <c r="T41" s="49">
        <v>5</v>
      </c>
    </row>
    <row r="42" spans="1:20" x14ac:dyDescent="0.2">
      <c r="P42" s="51">
        <v>7.7</v>
      </c>
      <c r="Q42" s="36" t="s">
        <v>19</v>
      </c>
      <c r="R42" s="47">
        <v>1</v>
      </c>
      <c r="S42" s="36" t="s">
        <v>24</v>
      </c>
      <c r="T42" s="49">
        <v>4</v>
      </c>
    </row>
    <row r="43" spans="1:20" x14ac:dyDescent="0.2">
      <c r="P43" s="51">
        <v>6.5</v>
      </c>
      <c r="Q43" s="36" t="s">
        <v>24</v>
      </c>
      <c r="R43" s="47">
        <v>1</v>
      </c>
      <c r="S43" s="36" t="s">
        <v>21</v>
      </c>
      <c r="T43" s="49">
        <v>3</v>
      </c>
    </row>
    <row r="44" spans="1:20" x14ac:dyDescent="0.2">
      <c r="P44" s="52">
        <v>7.3</v>
      </c>
      <c r="Q44" s="33" t="s">
        <v>19</v>
      </c>
      <c r="R44" s="48">
        <v>3</v>
      </c>
      <c r="S44" s="33" t="s">
        <v>24</v>
      </c>
      <c r="T44" s="50">
        <v>4</v>
      </c>
    </row>
    <row r="45" spans="1:20" x14ac:dyDescent="0.2">
      <c r="P45" s="51">
        <v>3.9</v>
      </c>
      <c r="Q45" s="36" t="s">
        <v>24</v>
      </c>
      <c r="R45" s="47">
        <v>0</v>
      </c>
      <c r="S45" s="36" t="s">
        <v>21</v>
      </c>
      <c r="T45" s="49">
        <v>2</v>
      </c>
    </row>
    <row r="46" spans="1:20" x14ac:dyDescent="0.2">
      <c r="P46" s="51">
        <v>7</v>
      </c>
      <c r="Q46" s="36" t="s">
        <v>28</v>
      </c>
      <c r="R46" s="47">
        <v>0</v>
      </c>
      <c r="S46" s="36" t="s">
        <v>24</v>
      </c>
      <c r="T46" s="49">
        <v>1</v>
      </c>
    </row>
    <row r="47" spans="1:20" x14ac:dyDescent="0.2">
      <c r="P47" s="52">
        <v>5.7</v>
      </c>
      <c r="Q47" s="33" t="s">
        <v>24</v>
      </c>
      <c r="R47" s="48">
        <v>1</v>
      </c>
      <c r="S47" s="33" t="s">
        <v>21</v>
      </c>
      <c r="T47" s="50">
        <v>3</v>
      </c>
    </row>
    <row r="48" spans="1:20" x14ac:dyDescent="0.2">
      <c r="P48" s="51">
        <v>8.5</v>
      </c>
      <c r="Q48" s="36" t="s">
        <v>24</v>
      </c>
      <c r="R48" s="47">
        <v>6</v>
      </c>
      <c r="S48" s="36" t="s">
        <v>24</v>
      </c>
      <c r="T48" s="49">
        <v>2</v>
      </c>
    </row>
    <row r="49" spans="16:20" x14ac:dyDescent="0.2">
      <c r="P49" s="51">
        <v>7.2</v>
      </c>
      <c r="Q49" s="36" t="s">
        <v>24</v>
      </c>
      <c r="R49" s="47">
        <v>6</v>
      </c>
      <c r="S49" s="36" t="s">
        <v>21</v>
      </c>
      <c r="T49" s="49">
        <v>1</v>
      </c>
    </row>
    <row r="50" spans="16:20" x14ac:dyDescent="0.2">
      <c r="P50" s="51">
        <v>6.8</v>
      </c>
      <c r="Q50" s="36" t="s">
        <v>19</v>
      </c>
      <c r="R50" s="47">
        <v>3</v>
      </c>
      <c r="S50" s="36" t="s">
        <v>28</v>
      </c>
      <c r="T50" s="49">
        <v>1</v>
      </c>
    </row>
    <row r="51" spans="16:20" x14ac:dyDescent="0.2">
      <c r="P51" s="52">
        <v>7.1</v>
      </c>
      <c r="Q51" s="33" t="s">
        <v>28</v>
      </c>
      <c r="R51" s="48">
        <v>0</v>
      </c>
      <c r="S51" s="33" t="s">
        <v>24</v>
      </c>
      <c r="T51" s="50">
        <v>2</v>
      </c>
    </row>
    <row r="52" spans="16:20" x14ac:dyDescent="0.2">
      <c r="P52" s="51">
        <v>5.3</v>
      </c>
      <c r="Q52" s="36" t="s">
        <v>24</v>
      </c>
      <c r="R52" s="47">
        <v>4</v>
      </c>
      <c r="S52" s="36" t="s">
        <v>28</v>
      </c>
      <c r="T52" s="49">
        <v>9</v>
      </c>
    </row>
    <row r="53" spans="16:20" x14ac:dyDescent="0.2">
      <c r="P53" s="51">
        <v>8.4</v>
      </c>
      <c r="Q53" s="36" t="s">
        <v>19</v>
      </c>
      <c r="R53" s="47">
        <v>1</v>
      </c>
      <c r="S53" s="36" t="s">
        <v>21</v>
      </c>
      <c r="T53" s="49">
        <v>5</v>
      </c>
    </row>
    <row r="54" spans="16:20" x14ac:dyDescent="0.2">
      <c r="P54" s="52">
        <v>8.9</v>
      </c>
      <c r="Q54" s="33" t="s">
        <v>28</v>
      </c>
      <c r="R54" s="48">
        <v>5</v>
      </c>
      <c r="S54" s="33" t="s">
        <v>21</v>
      </c>
      <c r="T54" s="50">
        <v>9</v>
      </c>
    </row>
    <row r="55" spans="16:20" x14ac:dyDescent="0.2">
      <c r="P55" s="51">
        <v>7</v>
      </c>
      <c r="Q55" s="36" t="s">
        <v>24</v>
      </c>
      <c r="R55" s="47">
        <v>4</v>
      </c>
      <c r="S55" s="36" t="s">
        <v>24</v>
      </c>
      <c r="T55" s="49">
        <v>8</v>
      </c>
    </row>
    <row r="56" spans="16:20" x14ac:dyDescent="0.2">
      <c r="P56" s="51">
        <v>8.4</v>
      </c>
      <c r="Q56" s="36" t="s">
        <v>19</v>
      </c>
      <c r="R56" s="47">
        <v>3</v>
      </c>
      <c r="S56" s="36" t="s">
        <v>24</v>
      </c>
      <c r="T56" s="49">
        <v>6</v>
      </c>
    </row>
    <row r="57" spans="16:20" x14ac:dyDescent="0.2">
      <c r="P57" s="51">
        <v>5.8</v>
      </c>
      <c r="Q57" s="36" t="s">
        <v>28</v>
      </c>
      <c r="R57" s="47">
        <v>5</v>
      </c>
      <c r="S57" s="36" t="s">
        <v>21</v>
      </c>
      <c r="T57" s="49">
        <v>1</v>
      </c>
    </row>
    <row r="58" spans="16:20" x14ac:dyDescent="0.2">
      <c r="P58" s="52">
        <v>5.5</v>
      </c>
      <c r="Q58" s="33" t="s">
        <v>19</v>
      </c>
      <c r="R58" s="48">
        <v>4</v>
      </c>
      <c r="S58" s="33" t="s">
        <v>24</v>
      </c>
      <c r="T58" s="50">
        <v>10</v>
      </c>
    </row>
    <row r="59" spans="16:20" x14ac:dyDescent="0.2">
      <c r="P59" s="51">
        <v>6.5</v>
      </c>
      <c r="Q59" s="36" t="s">
        <v>28</v>
      </c>
      <c r="R59" s="47">
        <v>0</v>
      </c>
      <c r="S59" s="36" t="s">
        <v>21</v>
      </c>
      <c r="T59" s="49">
        <v>5</v>
      </c>
    </row>
    <row r="60" spans="16:20" x14ac:dyDescent="0.2">
      <c r="P60" s="51">
        <v>7</v>
      </c>
      <c r="Q60" s="36" t="s">
        <v>19</v>
      </c>
      <c r="R60" s="47">
        <v>6</v>
      </c>
      <c r="S60" s="36" t="s">
        <v>21</v>
      </c>
      <c r="T60" s="49">
        <v>1</v>
      </c>
    </row>
    <row r="61" spans="16:20" x14ac:dyDescent="0.2">
      <c r="P61" s="52">
        <v>6</v>
      </c>
      <c r="Q61" s="33" t="s">
        <v>24</v>
      </c>
      <c r="R61" s="48">
        <v>0</v>
      </c>
      <c r="S61" s="33" t="s">
        <v>24</v>
      </c>
      <c r="T61" s="50">
        <v>7</v>
      </c>
    </row>
    <row r="62" spans="16:20" x14ac:dyDescent="0.2">
      <c r="P62" s="51">
        <v>7.1</v>
      </c>
      <c r="Q62" s="36" t="s">
        <v>19</v>
      </c>
      <c r="R62" s="47">
        <v>5</v>
      </c>
      <c r="S62" s="36" t="s">
        <v>24</v>
      </c>
      <c r="T62" s="49">
        <v>10</v>
      </c>
    </row>
    <row r="63" spans="16:20" x14ac:dyDescent="0.2">
      <c r="P63" s="51">
        <v>6.9</v>
      </c>
      <c r="Q63" s="36" t="s">
        <v>24</v>
      </c>
      <c r="R63" s="47">
        <v>2</v>
      </c>
      <c r="S63" s="36" t="s">
        <v>24</v>
      </c>
      <c r="T63" s="49">
        <v>8</v>
      </c>
    </row>
    <row r="64" spans="16:20" x14ac:dyDescent="0.2">
      <c r="P64" s="51">
        <v>5.3</v>
      </c>
      <c r="Q64" s="36" t="s">
        <v>24</v>
      </c>
      <c r="R64" s="47">
        <v>6</v>
      </c>
      <c r="S64" s="36" t="s">
        <v>21</v>
      </c>
      <c r="T64" s="49">
        <v>8</v>
      </c>
    </row>
    <row r="65" spans="16:20" x14ac:dyDescent="0.2">
      <c r="P65" s="52">
        <v>7.1</v>
      </c>
      <c r="Q65" s="33" t="s">
        <v>24</v>
      </c>
      <c r="R65" s="48">
        <v>1</v>
      </c>
      <c r="S65" s="33" t="s">
        <v>21</v>
      </c>
      <c r="T65" s="50">
        <v>7</v>
      </c>
    </row>
    <row r="66" spans="16:20" x14ac:dyDescent="0.2">
      <c r="P66" s="51">
        <v>7.5</v>
      </c>
      <c r="Q66" s="36" t="s">
        <v>28</v>
      </c>
      <c r="R66" s="47">
        <v>5</v>
      </c>
      <c r="S66" s="36" t="s">
        <v>21</v>
      </c>
      <c r="T66" s="49">
        <v>2</v>
      </c>
    </row>
    <row r="67" spans="16:20" x14ac:dyDescent="0.2">
      <c r="P67" s="51">
        <v>6.7</v>
      </c>
      <c r="Q67" s="36" t="s">
        <v>24</v>
      </c>
      <c r="R67" s="47">
        <v>3</v>
      </c>
      <c r="S67" s="36" t="s">
        <v>21</v>
      </c>
      <c r="T67" s="49">
        <v>5</v>
      </c>
    </row>
    <row r="68" spans="16:20" x14ac:dyDescent="0.2">
      <c r="P68" s="52">
        <v>7.9</v>
      </c>
      <c r="Q68" s="33" t="s">
        <v>19</v>
      </c>
      <c r="R68" s="48">
        <v>1</v>
      </c>
      <c r="S68" s="33" t="s">
        <v>21</v>
      </c>
      <c r="T68" s="50">
        <v>4</v>
      </c>
    </row>
    <row r="69" spans="16:20" x14ac:dyDescent="0.2">
      <c r="P69" s="51">
        <v>5</v>
      </c>
      <c r="Q69" s="36" t="s">
        <v>19</v>
      </c>
      <c r="R69" s="47">
        <v>4</v>
      </c>
      <c r="S69" s="36" t="s">
        <v>24</v>
      </c>
      <c r="T69" s="49">
        <v>5</v>
      </c>
    </row>
    <row r="70" spans="16:20" x14ac:dyDescent="0.2">
      <c r="P70" s="51">
        <v>7.1</v>
      </c>
      <c r="Q70" s="36" t="s">
        <v>24</v>
      </c>
      <c r="R70" s="47">
        <v>6</v>
      </c>
      <c r="S70" s="36" t="s">
        <v>24</v>
      </c>
      <c r="T70" s="49">
        <v>10</v>
      </c>
    </row>
    <row r="71" spans="16:20" x14ac:dyDescent="0.2">
      <c r="P71" s="51">
        <v>5.0999999999999996</v>
      </c>
      <c r="Q71" s="36" t="s">
        <v>19</v>
      </c>
      <c r="R71" s="47">
        <v>3</v>
      </c>
      <c r="S71" s="36" t="s">
        <v>21</v>
      </c>
      <c r="T71" s="49">
        <v>9</v>
      </c>
    </row>
    <row r="72" spans="16:20" x14ac:dyDescent="0.2">
      <c r="P72" s="52">
        <v>5.2</v>
      </c>
      <c r="Q72" s="33" t="s">
        <v>24</v>
      </c>
      <c r="R72" s="48">
        <v>3</v>
      </c>
      <c r="S72" s="33" t="s">
        <v>28</v>
      </c>
      <c r="T72" s="50">
        <v>4</v>
      </c>
    </row>
    <row r="73" spans="16:20" x14ac:dyDescent="0.2">
      <c r="P73" s="51">
        <v>5.7</v>
      </c>
      <c r="Q73" s="36" t="s">
        <v>28</v>
      </c>
      <c r="R73" s="47">
        <v>0</v>
      </c>
      <c r="S73" s="36" t="s">
        <v>24</v>
      </c>
      <c r="T73" s="49">
        <v>8</v>
      </c>
    </row>
    <row r="74" spans="16:20" x14ac:dyDescent="0.2">
      <c r="P74" s="51">
        <v>5.4</v>
      </c>
      <c r="Q74" s="36" t="s">
        <v>24</v>
      </c>
      <c r="R74" s="47">
        <v>4</v>
      </c>
      <c r="S74" s="36" t="s">
        <v>21</v>
      </c>
      <c r="T74" s="49">
        <v>8</v>
      </c>
    </row>
    <row r="75" spans="16:20" x14ac:dyDescent="0.2">
      <c r="P75" s="52">
        <v>5.8</v>
      </c>
      <c r="Q75" s="33" t="s">
        <v>28</v>
      </c>
      <c r="R75" s="48">
        <v>0</v>
      </c>
      <c r="S75" s="33" t="s">
        <v>24</v>
      </c>
      <c r="T75" s="50">
        <v>2</v>
      </c>
    </row>
    <row r="76" spans="16:20" x14ac:dyDescent="0.2">
      <c r="P76" s="51">
        <v>6.2</v>
      </c>
      <c r="Q76" s="36" t="s">
        <v>24</v>
      </c>
      <c r="R76" s="47">
        <v>0</v>
      </c>
      <c r="S76" s="36" t="s">
        <v>28</v>
      </c>
      <c r="T76" s="49">
        <v>6</v>
      </c>
    </row>
    <row r="77" spans="16:20" x14ac:dyDescent="0.2">
      <c r="P77" s="51">
        <v>7.5</v>
      </c>
      <c r="Q77" s="36" t="s">
        <v>28</v>
      </c>
      <c r="R77" s="47">
        <v>6</v>
      </c>
      <c r="S77" s="36" t="s">
        <v>21</v>
      </c>
      <c r="T77" s="49">
        <v>5</v>
      </c>
    </row>
    <row r="78" spans="16:20" x14ac:dyDescent="0.2">
      <c r="P78" s="51">
        <v>6.1</v>
      </c>
      <c r="Q78" s="36" t="s">
        <v>28</v>
      </c>
      <c r="R78" s="47">
        <v>2</v>
      </c>
      <c r="S78" s="36" t="s">
        <v>24</v>
      </c>
      <c r="T78" s="49">
        <v>2</v>
      </c>
    </row>
    <row r="79" spans="16:20" x14ac:dyDescent="0.2">
      <c r="P79" s="52">
        <v>4.5999999999999996</v>
      </c>
      <c r="Q79" s="33" t="s">
        <v>19</v>
      </c>
      <c r="R79" s="48">
        <v>0</v>
      </c>
      <c r="S79" s="33" t="s">
        <v>28</v>
      </c>
      <c r="T79" s="50">
        <v>10</v>
      </c>
    </row>
    <row r="80" spans="16:20" x14ac:dyDescent="0.2">
      <c r="P80" s="51">
        <v>7.9</v>
      </c>
      <c r="Q80" s="36" t="s">
        <v>19</v>
      </c>
      <c r="R80" s="47">
        <v>1</v>
      </c>
      <c r="S80" s="36" t="s">
        <v>21</v>
      </c>
      <c r="T80" s="49">
        <v>4</v>
      </c>
    </row>
    <row r="81" spans="16:20" x14ac:dyDescent="0.2">
      <c r="P81" s="51">
        <v>5.5</v>
      </c>
      <c r="Q81" s="36" t="s">
        <v>19</v>
      </c>
      <c r="R81" s="47">
        <v>3</v>
      </c>
      <c r="S81" s="36" t="s">
        <v>21</v>
      </c>
      <c r="T81" s="49">
        <v>7</v>
      </c>
    </row>
    <row r="82" spans="16:20" x14ac:dyDescent="0.2">
      <c r="P82" s="52">
        <v>6.4</v>
      </c>
      <c r="Q82" s="33" t="s">
        <v>19</v>
      </c>
      <c r="R82" s="48">
        <v>6</v>
      </c>
      <c r="S82" s="33" t="s">
        <v>24</v>
      </c>
      <c r="T82" s="50">
        <v>1</v>
      </c>
    </row>
    <row r="83" spans="16:20" x14ac:dyDescent="0.2">
      <c r="P83" s="51">
        <v>7</v>
      </c>
      <c r="Q83" s="36" t="s">
        <v>19</v>
      </c>
      <c r="R83" s="47">
        <v>0</v>
      </c>
      <c r="S83" s="36" t="s">
        <v>24</v>
      </c>
      <c r="T83" s="49">
        <v>9</v>
      </c>
    </row>
    <row r="84" spans="16:20" x14ac:dyDescent="0.2">
      <c r="P84" s="51">
        <v>6.7</v>
      </c>
      <c r="Q84" s="36" t="s">
        <v>28</v>
      </c>
      <c r="R84" s="47">
        <v>5</v>
      </c>
      <c r="S84" s="36" t="s">
        <v>21</v>
      </c>
      <c r="T84" s="49">
        <v>10</v>
      </c>
    </row>
    <row r="85" spans="16:20" x14ac:dyDescent="0.2">
      <c r="P85" s="51">
        <v>7.8</v>
      </c>
      <c r="Q85" s="36" t="s">
        <v>19</v>
      </c>
      <c r="R85" s="47">
        <v>1</v>
      </c>
      <c r="S85" s="36" t="s">
        <v>28</v>
      </c>
      <c r="T85" s="49">
        <v>1</v>
      </c>
    </row>
    <row r="86" spans="16:20" x14ac:dyDescent="0.2">
      <c r="P86" s="52">
        <v>7.1</v>
      </c>
      <c r="Q86" s="33" t="s">
        <v>24</v>
      </c>
      <c r="R86" s="48">
        <v>4</v>
      </c>
      <c r="S86" s="33" t="s">
        <v>24</v>
      </c>
      <c r="T86" s="50">
        <v>5</v>
      </c>
    </row>
    <row r="87" spans="16:20" x14ac:dyDescent="0.2">
      <c r="P87" s="51">
        <v>5.5</v>
      </c>
      <c r="Q87" s="36" t="s">
        <v>24</v>
      </c>
      <c r="R87" s="47">
        <v>3</v>
      </c>
      <c r="S87" s="36" t="s">
        <v>21</v>
      </c>
      <c r="T87" s="49">
        <v>7</v>
      </c>
    </row>
    <row r="88" spans="16:20" x14ac:dyDescent="0.2">
      <c r="P88" s="51">
        <v>9.1</v>
      </c>
      <c r="Q88" s="36" t="s">
        <v>24</v>
      </c>
      <c r="R88" s="47">
        <v>6</v>
      </c>
      <c r="S88" s="36" t="s">
        <v>24</v>
      </c>
      <c r="T88" s="49">
        <v>8</v>
      </c>
    </row>
    <row r="89" spans="16:20" x14ac:dyDescent="0.2">
      <c r="P89" s="52">
        <v>6.7</v>
      </c>
      <c r="Q89" s="33" t="s">
        <v>24</v>
      </c>
      <c r="R89" s="48">
        <v>5</v>
      </c>
      <c r="S89" s="33" t="s">
        <v>28</v>
      </c>
      <c r="T89" s="50">
        <v>2</v>
      </c>
    </row>
    <row r="90" spans="16:20" x14ac:dyDescent="0.2">
      <c r="P90" s="51">
        <v>6.3</v>
      </c>
      <c r="Q90" s="36" t="s">
        <v>19</v>
      </c>
      <c r="R90" s="47">
        <v>6</v>
      </c>
      <c r="S90" s="36" t="s">
        <v>28</v>
      </c>
      <c r="T90" s="49">
        <v>4</v>
      </c>
    </row>
    <row r="91" spans="16:20" x14ac:dyDescent="0.2">
      <c r="P91" s="51">
        <v>7.7</v>
      </c>
      <c r="Q91" s="36" t="s">
        <v>28</v>
      </c>
      <c r="R91" s="47">
        <v>6</v>
      </c>
      <c r="S91" s="36" t="s">
        <v>24</v>
      </c>
      <c r="T91" s="49">
        <v>2</v>
      </c>
    </row>
    <row r="92" spans="16:20" x14ac:dyDescent="0.2">
      <c r="P92" s="51">
        <v>6.8</v>
      </c>
      <c r="Q92" s="36" t="s">
        <v>19</v>
      </c>
      <c r="R92" s="47">
        <v>5</v>
      </c>
      <c r="S92" s="36" t="s">
        <v>21</v>
      </c>
      <c r="T92" s="49">
        <v>4</v>
      </c>
    </row>
    <row r="93" spans="16:20" x14ac:dyDescent="0.2">
      <c r="P93" s="52">
        <v>7</v>
      </c>
      <c r="Q93" s="33" t="s">
        <v>24</v>
      </c>
      <c r="R93" s="48">
        <v>4</v>
      </c>
      <c r="S93" s="33" t="s">
        <v>24</v>
      </c>
      <c r="T93" s="50">
        <v>6</v>
      </c>
    </row>
    <row r="94" spans="16:20" x14ac:dyDescent="0.2">
      <c r="P94" s="51">
        <v>9.5</v>
      </c>
      <c r="Q94" s="36" t="s">
        <v>24</v>
      </c>
      <c r="R94" s="47">
        <v>5</v>
      </c>
      <c r="S94" s="36" t="s">
        <v>28</v>
      </c>
      <c r="T94" s="49">
        <v>6</v>
      </c>
    </row>
    <row r="95" spans="16:20" x14ac:dyDescent="0.2">
      <c r="P95" s="51">
        <v>6.2</v>
      </c>
      <c r="Q95" s="36" t="s">
        <v>19</v>
      </c>
      <c r="R95" s="47">
        <v>1</v>
      </c>
      <c r="S95" s="36" t="s">
        <v>21</v>
      </c>
      <c r="T95" s="49">
        <v>2</v>
      </c>
    </row>
    <row r="96" spans="16:20" x14ac:dyDescent="0.2">
      <c r="P96" s="52">
        <v>6.1</v>
      </c>
      <c r="Q96" s="33" t="s">
        <v>28</v>
      </c>
      <c r="R96" s="48">
        <v>6</v>
      </c>
      <c r="S96" s="33" t="s">
        <v>24</v>
      </c>
      <c r="T96" s="50">
        <v>4</v>
      </c>
    </row>
    <row r="97" spans="16:20" x14ac:dyDescent="0.2">
      <c r="P97" s="51">
        <v>6.6</v>
      </c>
      <c r="Q97" s="36" t="s">
        <v>28</v>
      </c>
      <c r="R97" s="47">
        <v>4</v>
      </c>
      <c r="S97" s="36" t="s">
        <v>21</v>
      </c>
      <c r="T97" s="49">
        <v>4</v>
      </c>
    </row>
    <row r="98" spans="16:20" x14ac:dyDescent="0.2">
      <c r="P98" s="51">
        <v>7.8</v>
      </c>
      <c r="Q98" s="36" t="s">
        <v>19</v>
      </c>
      <c r="R98" s="47">
        <v>6</v>
      </c>
      <c r="S98" s="36" t="s">
        <v>24</v>
      </c>
      <c r="T98" s="49">
        <v>1</v>
      </c>
    </row>
    <row r="99" spans="16:20" x14ac:dyDescent="0.2">
      <c r="P99" s="51">
        <v>4.7</v>
      </c>
      <c r="Q99" s="36" t="s">
        <v>19</v>
      </c>
      <c r="R99" s="47">
        <v>5</v>
      </c>
      <c r="S99" s="36" t="s">
        <v>21</v>
      </c>
      <c r="T99" s="49">
        <v>2</v>
      </c>
    </row>
    <row r="100" spans="16:20" x14ac:dyDescent="0.2">
      <c r="P100" s="52">
        <v>4.0999999999999996</v>
      </c>
      <c r="Q100" s="33" t="s">
        <v>28</v>
      </c>
      <c r="R100" s="48">
        <v>4</v>
      </c>
      <c r="S100" s="33" t="s">
        <v>24</v>
      </c>
      <c r="T100" s="50">
        <v>3</v>
      </c>
    </row>
    <row r="101" spans="16:20" x14ac:dyDescent="0.2">
      <c r="P101" s="51">
        <v>5.8</v>
      </c>
      <c r="Q101" s="36" t="s">
        <v>24</v>
      </c>
      <c r="R101" s="47">
        <v>4</v>
      </c>
      <c r="S101" s="36" t="s">
        <v>24</v>
      </c>
      <c r="T101" s="49">
        <v>5</v>
      </c>
    </row>
    <row r="102" spans="16:20" x14ac:dyDescent="0.2">
      <c r="P102" s="51">
        <v>4.5</v>
      </c>
      <c r="Q102" s="36" t="s">
        <v>19</v>
      </c>
      <c r="R102" s="47">
        <v>0</v>
      </c>
      <c r="S102" s="36" t="s">
        <v>21</v>
      </c>
      <c r="T102" s="49">
        <v>8</v>
      </c>
    </row>
    <row r="103" spans="16:20" x14ac:dyDescent="0.2">
      <c r="P103" s="52">
        <v>6</v>
      </c>
      <c r="Q103" s="33" t="s">
        <v>24</v>
      </c>
      <c r="R103" s="48">
        <v>0</v>
      </c>
      <c r="S103" s="33" t="s">
        <v>24</v>
      </c>
      <c r="T103" s="50">
        <v>6</v>
      </c>
    </row>
    <row r="104" spans="16:20" x14ac:dyDescent="0.2">
      <c r="P104" s="51">
        <v>7.1</v>
      </c>
      <c r="Q104" s="36" t="s">
        <v>24</v>
      </c>
      <c r="R104" s="47">
        <v>0</v>
      </c>
      <c r="S104" s="36" t="s">
        <v>24</v>
      </c>
      <c r="T104" s="49">
        <v>3</v>
      </c>
    </row>
    <row r="105" spans="16:20" x14ac:dyDescent="0.2">
      <c r="P105" s="51">
        <v>5.4</v>
      </c>
      <c r="Q105" s="36" t="s">
        <v>24</v>
      </c>
      <c r="R105" s="47">
        <v>5</v>
      </c>
      <c r="S105" s="36" t="s">
        <v>21</v>
      </c>
      <c r="T105" s="49">
        <v>6</v>
      </c>
    </row>
    <row r="106" spans="16:20" x14ac:dyDescent="0.2">
      <c r="P106" s="51">
        <v>4.8</v>
      </c>
      <c r="Q106" s="36" t="s">
        <v>24</v>
      </c>
      <c r="R106" s="47">
        <v>3</v>
      </c>
      <c r="S106" s="36" t="s">
        <v>24</v>
      </c>
      <c r="T106" s="49">
        <v>7</v>
      </c>
    </row>
    <row r="107" spans="16:20" x14ac:dyDescent="0.2">
      <c r="P107" s="52">
        <v>6.6</v>
      </c>
      <c r="Q107" s="33" t="s">
        <v>24</v>
      </c>
      <c r="R107" s="48">
        <v>1</v>
      </c>
      <c r="S107" s="33" t="s">
        <v>24</v>
      </c>
      <c r="T107" s="50">
        <v>6</v>
      </c>
    </row>
    <row r="108" spans="16:20" x14ac:dyDescent="0.2">
      <c r="P108" s="51">
        <v>7.5</v>
      </c>
      <c r="Q108" s="36" t="s">
        <v>24</v>
      </c>
      <c r="R108" s="47">
        <v>5</v>
      </c>
      <c r="S108" s="36" t="s">
        <v>21</v>
      </c>
      <c r="T108" s="49">
        <v>10</v>
      </c>
    </row>
    <row r="109" spans="16:20" x14ac:dyDescent="0.2">
      <c r="P109" s="51">
        <v>4.5</v>
      </c>
      <c r="Q109" s="36" t="s">
        <v>24</v>
      </c>
      <c r="R109" s="47">
        <v>6</v>
      </c>
      <c r="S109" s="36" t="s">
        <v>21</v>
      </c>
      <c r="T109" s="49">
        <v>6</v>
      </c>
    </row>
    <row r="110" spans="16:20" x14ac:dyDescent="0.2">
      <c r="P110" s="52">
        <v>7.5</v>
      </c>
      <c r="Q110" s="33" t="s">
        <v>19</v>
      </c>
      <c r="R110" s="48">
        <v>0</v>
      </c>
      <c r="S110" s="33" t="s">
        <v>21</v>
      </c>
      <c r="T110" s="50">
        <v>1</v>
      </c>
    </row>
    <row r="111" spans="16:20" x14ac:dyDescent="0.2">
      <c r="P111" s="51">
        <v>7.5</v>
      </c>
      <c r="Q111" s="36" t="s">
        <v>24</v>
      </c>
      <c r="R111" s="47">
        <v>4</v>
      </c>
      <c r="S111" s="36" t="s">
        <v>21</v>
      </c>
      <c r="T111" s="49">
        <v>3</v>
      </c>
    </row>
    <row r="112" spans="16:20" x14ac:dyDescent="0.2">
      <c r="P112" s="51">
        <v>7.6</v>
      </c>
      <c r="Q112" s="36" t="s">
        <v>24</v>
      </c>
      <c r="R112" s="47">
        <v>5</v>
      </c>
      <c r="S112" s="36" t="s">
        <v>24</v>
      </c>
      <c r="T112" s="49">
        <v>7</v>
      </c>
    </row>
    <row r="113" spans="16:20" x14ac:dyDescent="0.2">
      <c r="P113" s="51">
        <v>8</v>
      </c>
      <c r="Q113" s="36" t="s">
        <v>24</v>
      </c>
      <c r="R113" s="47">
        <v>4</v>
      </c>
      <c r="S113" s="36" t="s">
        <v>21</v>
      </c>
      <c r="T113" s="49">
        <v>4</v>
      </c>
    </row>
    <row r="114" spans="16:20" x14ac:dyDescent="0.2">
      <c r="P114" s="52">
        <v>9.1</v>
      </c>
      <c r="Q114" s="33" t="s">
        <v>24</v>
      </c>
      <c r="R114" s="48">
        <v>6</v>
      </c>
      <c r="S114" s="33" t="s">
        <v>24</v>
      </c>
      <c r="T114" s="50">
        <v>4</v>
      </c>
    </row>
    <row r="115" spans="16:20" x14ac:dyDescent="0.2">
      <c r="P115" s="51">
        <v>6.1</v>
      </c>
      <c r="Q115" s="36" t="s">
        <v>19</v>
      </c>
      <c r="R115" s="47">
        <v>4</v>
      </c>
      <c r="S115" s="36" t="s">
        <v>21</v>
      </c>
      <c r="T115" s="49">
        <v>7</v>
      </c>
    </row>
    <row r="116" spans="16:20" x14ac:dyDescent="0.2">
      <c r="P116" s="51">
        <v>6.6</v>
      </c>
      <c r="Q116" s="36" t="s">
        <v>28</v>
      </c>
      <c r="R116" s="47">
        <v>4</v>
      </c>
      <c r="S116" s="36" t="s">
        <v>21</v>
      </c>
      <c r="T116" s="49">
        <v>9</v>
      </c>
    </row>
    <row r="117" spans="16:20" x14ac:dyDescent="0.2">
      <c r="P117" s="52">
        <v>6</v>
      </c>
      <c r="Q117" s="33" t="s">
        <v>19</v>
      </c>
      <c r="R117" s="48">
        <v>2</v>
      </c>
      <c r="S117" s="33" t="s">
        <v>24</v>
      </c>
      <c r="T117" s="50">
        <v>2</v>
      </c>
    </row>
    <row r="118" spans="16:20" x14ac:dyDescent="0.2">
      <c r="P118" s="51">
        <v>6.5</v>
      </c>
      <c r="Q118" s="36" t="s">
        <v>19</v>
      </c>
      <c r="R118" s="47">
        <v>3</v>
      </c>
      <c r="S118" s="36" t="s">
        <v>21</v>
      </c>
      <c r="T118" s="49">
        <v>9</v>
      </c>
    </row>
    <row r="119" spans="16:20" x14ac:dyDescent="0.2">
      <c r="P119" s="51">
        <v>8.3000000000000007</v>
      </c>
      <c r="Q119" s="36" t="s">
        <v>24</v>
      </c>
      <c r="R119" s="47">
        <v>1</v>
      </c>
      <c r="S119" s="36" t="s">
        <v>21</v>
      </c>
      <c r="T119" s="49">
        <v>3</v>
      </c>
    </row>
    <row r="120" spans="16:20" x14ac:dyDescent="0.2">
      <c r="P120" s="51">
        <v>4.9000000000000004</v>
      </c>
      <c r="Q120" s="36" t="s">
        <v>19</v>
      </c>
      <c r="R120" s="47">
        <v>1</v>
      </c>
      <c r="S120" s="36" t="s">
        <v>28</v>
      </c>
      <c r="T120" s="49">
        <v>6</v>
      </c>
    </row>
    <row r="121" spans="16:20" x14ac:dyDescent="0.2">
      <c r="P121" s="52">
        <v>5.5</v>
      </c>
      <c r="Q121" s="33" t="s">
        <v>19</v>
      </c>
      <c r="R121" s="48">
        <v>0</v>
      </c>
      <c r="S121" s="33" t="s">
        <v>21</v>
      </c>
      <c r="T121" s="50">
        <v>4</v>
      </c>
    </row>
    <row r="122" spans="16:20" x14ac:dyDescent="0.2">
      <c r="P122" s="51">
        <v>8.1999999999999993</v>
      </c>
      <c r="Q122" s="36" t="s">
        <v>19</v>
      </c>
      <c r="R122" s="47">
        <v>2</v>
      </c>
      <c r="S122" s="36" t="s">
        <v>21</v>
      </c>
      <c r="T122" s="49">
        <v>1</v>
      </c>
    </row>
    <row r="123" spans="16:20" x14ac:dyDescent="0.2">
      <c r="P123" s="51">
        <v>7.7</v>
      </c>
      <c r="Q123" s="36" t="s">
        <v>28</v>
      </c>
      <c r="R123" s="47">
        <v>5</v>
      </c>
      <c r="S123" s="36" t="s">
        <v>24</v>
      </c>
      <c r="T123" s="49">
        <v>9</v>
      </c>
    </row>
    <row r="124" spans="16:20" x14ac:dyDescent="0.2">
      <c r="P124" s="52">
        <v>6.1</v>
      </c>
      <c r="Q124" s="33" t="s">
        <v>24</v>
      </c>
      <c r="R124" s="48">
        <v>5</v>
      </c>
      <c r="S124" s="33" t="s">
        <v>21</v>
      </c>
      <c r="T124" s="50">
        <v>6</v>
      </c>
    </row>
    <row r="125" spans="16:20" x14ac:dyDescent="0.2">
      <c r="P125" s="51">
        <v>7.5</v>
      </c>
      <c r="Q125" s="36" t="s">
        <v>24</v>
      </c>
      <c r="R125" s="47">
        <v>1</v>
      </c>
      <c r="S125" s="36" t="s">
        <v>24</v>
      </c>
      <c r="T125" s="49">
        <v>8</v>
      </c>
    </row>
    <row r="126" spans="16:20" x14ac:dyDescent="0.2">
      <c r="P126" s="51">
        <v>6.9</v>
      </c>
      <c r="Q126" s="36" t="s">
        <v>28</v>
      </c>
      <c r="R126" s="47">
        <v>3</v>
      </c>
      <c r="S126" s="36" t="s">
        <v>24</v>
      </c>
      <c r="T126" s="49">
        <v>2</v>
      </c>
    </row>
    <row r="127" spans="16:20" x14ac:dyDescent="0.2">
      <c r="P127" s="51">
        <v>8.3000000000000007</v>
      </c>
      <c r="Q127" s="36" t="s">
        <v>19</v>
      </c>
      <c r="R127" s="47">
        <v>4</v>
      </c>
      <c r="S127" s="36" t="s">
        <v>21</v>
      </c>
      <c r="T127" s="49">
        <v>7</v>
      </c>
    </row>
    <row r="128" spans="16:20" x14ac:dyDescent="0.2">
      <c r="P128" s="52">
        <v>6.6</v>
      </c>
      <c r="Q128" s="33" t="s">
        <v>19</v>
      </c>
      <c r="R128" s="48">
        <v>6</v>
      </c>
      <c r="S128" s="33" t="s">
        <v>21</v>
      </c>
      <c r="T128" s="50">
        <v>6</v>
      </c>
    </row>
    <row r="129" spans="16:20" x14ac:dyDescent="0.2">
      <c r="P129" s="51">
        <v>7.7</v>
      </c>
      <c r="Q129" s="36" t="s">
        <v>28</v>
      </c>
      <c r="R129" s="47">
        <v>0</v>
      </c>
      <c r="S129" s="36" t="s">
        <v>24</v>
      </c>
      <c r="T129" s="49">
        <v>2</v>
      </c>
    </row>
    <row r="130" spans="16:20" x14ac:dyDescent="0.2">
      <c r="P130" s="51">
        <v>9.6999999999999993</v>
      </c>
      <c r="Q130" s="36" t="s">
        <v>28</v>
      </c>
      <c r="R130" s="47">
        <v>3</v>
      </c>
      <c r="S130" s="36" t="s">
        <v>24</v>
      </c>
      <c r="T130" s="49">
        <v>2</v>
      </c>
    </row>
    <row r="131" spans="16:20" x14ac:dyDescent="0.2">
      <c r="P131" s="52">
        <v>7.2</v>
      </c>
      <c r="Q131" s="33" t="s">
        <v>24</v>
      </c>
      <c r="R131" s="48">
        <v>1</v>
      </c>
      <c r="S131" s="33" t="s">
        <v>21</v>
      </c>
      <c r="T131" s="50">
        <v>4</v>
      </c>
    </row>
    <row r="132" spans="16:20" x14ac:dyDescent="0.2">
      <c r="P132" s="51">
        <v>6.6</v>
      </c>
      <c r="Q132" s="36" t="s">
        <v>19</v>
      </c>
      <c r="R132" s="47">
        <v>2</v>
      </c>
      <c r="S132" s="36" t="s">
        <v>21</v>
      </c>
      <c r="T132" s="49">
        <v>4</v>
      </c>
    </row>
    <row r="133" spans="16:20" x14ac:dyDescent="0.2">
      <c r="P133" s="51">
        <v>7.4</v>
      </c>
      <c r="Q133" s="36" t="s">
        <v>19</v>
      </c>
      <c r="R133" s="47">
        <v>0</v>
      </c>
      <c r="S133" s="36" t="s">
        <v>21</v>
      </c>
      <c r="T133" s="49">
        <v>3</v>
      </c>
    </row>
    <row r="134" spans="16:20" x14ac:dyDescent="0.2">
      <c r="P134" s="51">
        <v>6.1</v>
      </c>
      <c r="Q134" s="36" t="s">
        <v>28</v>
      </c>
      <c r="R134" s="47">
        <v>1</v>
      </c>
      <c r="S134" s="36" t="s">
        <v>28</v>
      </c>
      <c r="T134" s="49">
        <v>8</v>
      </c>
    </row>
    <row r="135" spans="16:20" x14ac:dyDescent="0.2">
      <c r="P135" s="52">
        <v>9.4</v>
      </c>
      <c r="Q135" s="33" t="s">
        <v>24</v>
      </c>
      <c r="R135" s="48">
        <v>5</v>
      </c>
      <c r="S135" s="33" t="s">
        <v>24</v>
      </c>
      <c r="T135" s="50">
        <v>7</v>
      </c>
    </row>
    <row r="136" spans="16:20" x14ac:dyDescent="0.2">
      <c r="P136" s="51">
        <v>6.7</v>
      </c>
      <c r="Q136" s="36" t="s">
        <v>24</v>
      </c>
      <c r="R136" s="47">
        <v>0</v>
      </c>
      <c r="S136" s="36" t="s">
        <v>24</v>
      </c>
      <c r="T136" s="49">
        <v>2</v>
      </c>
    </row>
    <row r="137" spans="16:20" x14ac:dyDescent="0.2">
      <c r="P137" s="51">
        <v>6.2</v>
      </c>
      <c r="Q137" s="36" t="s">
        <v>24</v>
      </c>
      <c r="R137" s="47">
        <v>1</v>
      </c>
      <c r="S137" s="36" t="s">
        <v>21</v>
      </c>
      <c r="T137" s="49">
        <v>3</v>
      </c>
    </row>
    <row r="138" spans="16:20" x14ac:dyDescent="0.2">
      <c r="P138" s="52">
        <v>5.5</v>
      </c>
      <c r="Q138" s="33" t="s">
        <v>28</v>
      </c>
      <c r="R138" s="48">
        <v>5</v>
      </c>
      <c r="S138" s="33" t="s">
        <v>24</v>
      </c>
      <c r="T138" s="50">
        <v>10</v>
      </c>
    </row>
    <row r="139" spans="16:20" x14ac:dyDescent="0.2">
      <c r="P139" s="51">
        <v>7.8</v>
      </c>
      <c r="Q139" s="36" t="s">
        <v>24</v>
      </c>
      <c r="R139" s="47">
        <v>6</v>
      </c>
      <c r="S139" s="36" t="s">
        <v>24</v>
      </c>
      <c r="T139" s="49">
        <v>9</v>
      </c>
    </row>
    <row r="140" spans="16:20" x14ac:dyDescent="0.2">
      <c r="P140" s="51">
        <v>7.5</v>
      </c>
      <c r="Q140" s="36" t="s">
        <v>19</v>
      </c>
      <c r="R140" s="47">
        <v>5</v>
      </c>
      <c r="S140" s="36" t="s">
        <v>21</v>
      </c>
      <c r="T140" s="49">
        <v>5</v>
      </c>
    </row>
    <row r="141" spans="16:20" x14ac:dyDescent="0.2">
      <c r="P141" s="51">
        <v>5.9</v>
      </c>
      <c r="Q141" s="36" t="s">
        <v>19</v>
      </c>
      <c r="R141" s="47">
        <v>4</v>
      </c>
      <c r="S141" s="36" t="s">
        <v>28</v>
      </c>
      <c r="T141" s="49">
        <v>2</v>
      </c>
    </row>
    <row r="142" spans="16:20" x14ac:dyDescent="0.2">
      <c r="P142" s="52">
        <v>7.2</v>
      </c>
      <c r="Q142" s="33" t="s">
        <v>19</v>
      </c>
      <c r="R142" s="48">
        <v>2</v>
      </c>
      <c r="S142" s="33" t="s">
        <v>24</v>
      </c>
      <c r="T142" s="50">
        <v>3</v>
      </c>
    </row>
    <row r="143" spans="16:20" x14ac:dyDescent="0.2">
      <c r="P143" s="51">
        <v>4.7</v>
      </c>
      <c r="Q143" s="36" t="s">
        <v>19</v>
      </c>
      <c r="R143" s="47">
        <v>4</v>
      </c>
      <c r="S143" s="36" t="s">
        <v>24</v>
      </c>
      <c r="T143" s="49">
        <v>8</v>
      </c>
    </row>
    <row r="144" spans="16:20" x14ac:dyDescent="0.2">
      <c r="P144" s="51">
        <v>6.7</v>
      </c>
      <c r="Q144" s="36" t="s">
        <v>24</v>
      </c>
      <c r="R144" s="47">
        <v>1</v>
      </c>
      <c r="S144" s="36" t="s">
        <v>24</v>
      </c>
      <c r="T144" s="49">
        <v>4</v>
      </c>
    </row>
    <row r="145" spans="16:20" x14ac:dyDescent="0.2">
      <c r="P145" s="52">
        <v>7</v>
      </c>
      <c r="Q145" s="33" t="s">
        <v>24</v>
      </c>
      <c r="R145" s="48">
        <v>6</v>
      </c>
      <c r="S145" s="33" t="s">
        <v>28</v>
      </c>
      <c r="T145" s="50">
        <v>2</v>
      </c>
    </row>
    <row r="146" spans="16:20" x14ac:dyDescent="0.2">
      <c r="P146" s="51">
        <v>8.5</v>
      </c>
      <c r="Q146" s="36" t="s">
        <v>19</v>
      </c>
      <c r="R146" s="47">
        <v>3</v>
      </c>
      <c r="S146" s="36" t="s">
        <v>21</v>
      </c>
      <c r="T146" s="49">
        <v>2</v>
      </c>
    </row>
    <row r="147" spans="16:20" x14ac:dyDescent="0.2">
      <c r="P147" s="51">
        <v>5.6</v>
      </c>
      <c r="Q147" s="36" t="s">
        <v>24</v>
      </c>
      <c r="R147" s="47">
        <v>6</v>
      </c>
      <c r="S147" s="36" t="s">
        <v>28</v>
      </c>
      <c r="T147" s="49">
        <v>6</v>
      </c>
    </row>
    <row r="148" spans="16:20" x14ac:dyDescent="0.2">
      <c r="P148" s="51">
        <v>5</v>
      </c>
      <c r="Q148" s="36" t="s">
        <v>24</v>
      </c>
      <c r="R148" s="47">
        <v>6</v>
      </c>
      <c r="S148" s="36" t="s">
        <v>24</v>
      </c>
      <c r="T148" s="49">
        <v>8</v>
      </c>
    </row>
    <row r="149" spans="16:20" x14ac:dyDescent="0.2">
      <c r="P149" s="52">
        <v>5.4</v>
      </c>
      <c r="Q149" s="33" t="s">
        <v>24</v>
      </c>
      <c r="R149" s="48">
        <v>6</v>
      </c>
      <c r="S149" s="33" t="s">
        <v>24</v>
      </c>
      <c r="T149" s="50">
        <v>7</v>
      </c>
    </row>
    <row r="150" spans="16:20" x14ac:dyDescent="0.2">
      <c r="P150" s="51">
        <v>4.9000000000000004</v>
      </c>
      <c r="Q150" s="36" t="s">
        <v>19</v>
      </c>
      <c r="R150" s="47">
        <v>4</v>
      </c>
      <c r="S150" s="36" t="s">
        <v>28</v>
      </c>
      <c r="T150" s="49">
        <v>4</v>
      </c>
    </row>
    <row r="151" spans="16:20" x14ac:dyDescent="0.2">
      <c r="P151" s="51">
        <v>8.1</v>
      </c>
      <c r="Q151" s="36" t="s">
        <v>19</v>
      </c>
      <c r="R151" s="47">
        <v>3</v>
      </c>
      <c r="S151" s="36" t="s">
        <v>24</v>
      </c>
      <c r="T151" s="49">
        <v>2</v>
      </c>
    </row>
    <row r="152" spans="16:20" x14ac:dyDescent="0.2">
      <c r="P152" s="52">
        <v>8.4</v>
      </c>
      <c r="Q152" s="33" t="s">
        <v>19</v>
      </c>
      <c r="R152" s="48">
        <v>5</v>
      </c>
      <c r="S152" s="33" t="s">
        <v>24</v>
      </c>
      <c r="T152" s="50">
        <v>9</v>
      </c>
    </row>
    <row r="153" spans="16:20" x14ac:dyDescent="0.2">
      <c r="P153" s="51">
        <v>6.9</v>
      </c>
      <c r="Q153" s="36" t="s">
        <v>24</v>
      </c>
      <c r="R153" s="47">
        <v>1</v>
      </c>
      <c r="S153" s="36" t="s">
        <v>24</v>
      </c>
      <c r="T153" s="49">
        <v>4</v>
      </c>
    </row>
    <row r="154" spans="16:20" x14ac:dyDescent="0.2">
      <c r="P154" s="51">
        <v>8</v>
      </c>
      <c r="Q154" s="36" t="s">
        <v>28</v>
      </c>
      <c r="R154" s="47">
        <v>2</v>
      </c>
      <c r="S154" s="36" t="s">
        <v>24</v>
      </c>
      <c r="T154" s="49">
        <v>9</v>
      </c>
    </row>
    <row r="155" spans="16:20" x14ac:dyDescent="0.2">
      <c r="P155" s="51">
        <v>6.7</v>
      </c>
      <c r="Q155" s="36" t="s">
        <v>19</v>
      </c>
      <c r="R155" s="47">
        <v>3</v>
      </c>
      <c r="S155" s="36" t="s">
        <v>28</v>
      </c>
      <c r="T155" s="49">
        <v>5</v>
      </c>
    </row>
    <row r="156" spans="16:20" x14ac:dyDescent="0.2">
      <c r="P156" s="52">
        <v>6.4</v>
      </c>
      <c r="Q156" s="33" t="s">
        <v>19</v>
      </c>
      <c r="R156" s="48">
        <v>1</v>
      </c>
      <c r="S156" s="33" t="s">
        <v>24</v>
      </c>
      <c r="T156" s="50">
        <v>7</v>
      </c>
    </row>
    <row r="157" spans="16:20" x14ac:dyDescent="0.2">
      <c r="P157" s="51">
        <v>6.1</v>
      </c>
      <c r="Q157" s="36" t="s">
        <v>19</v>
      </c>
      <c r="R157" s="47">
        <v>3</v>
      </c>
      <c r="S157" s="36" t="s">
        <v>28</v>
      </c>
      <c r="T157" s="49">
        <v>5</v>
      </c>
    </row>
    <row r="158" spans="16:20" x14ac:dyDescent="0.2">
      <c r="P158" s="51">
        <v>6.1</v>
      </c>
      <c r="Q158" s="36" t="s">
        <v>24</v>
      </c>
      <c r="R158" s="47">
        <v>4</v>
      </c>
      <c r="S158" s="36" t="s">
        <v>21</v>
      </c>
      <c r="T158" s="49">
        <v>2</v>
      </c>
    </row>
    <row r="159" spans="16:20" x14ac:dyDescent="0.2">
      <c r="P159" s="52">
        <v>4.5999999999999996</v>
      </c>
      <c r="Q159" s="33" t="s">
        <v>24</v>
      </c>
      <c r="R159" s="48">
        <v>1</v>
      </c>
      <c r="S159" s="33" t="s">
        <v>24</v>
      </c>
      <c r="T159" s="50">
        <v>6</v>
      </c>
    </row>
    <row r="160" spans="16:20" x14ac:dyDescent="0.2">
      <c r="P160" s="51">
        <v>6.8</v>
      </c>
      <c r="Q160" s="36" t="s">
        <v>24</v>
      </c>
      <c r="R160" s="47">
        <v>4</v>
      </c>
      <c r="S160" s="36" t="s">
        <v>24</v>
      </c>
      <c r="T160" s="49">
        <v>7</v>
      </c>
    </row>
    <row r="161" spans="16:20" x14ac:dyDescent="0.2">
      <c r="P161" s="51">
        <v>6.5</v>
      </c>
      <c r="Q161" s="36" t="s">
        <v>24</v>
      </c>
      <c r="R161" s="47">
        <v>0</v>
      </c>
      <c r="S161" s="36" t="s">
        <v>21</v>
      </c>
      <c r="T161" s="49">
        <v>6</v>
      </c>
    </row>
    <row r="162" spans="16:20" x14ac:dyDescent="0.2">
      <c r="P162" s="51">
        <v>7.4</v>
      </c>
      <c r="Q162" s="36" t="s">
        <v>19</v>
      </c>
      <c r="R162" s="47">
        <v>1</v>
      </c>
      <c r="S162" s="36" t="s">
        <v>24</v>
      </c>
      <c r="T162" s="49">
        <v>3</v>
      </c>
    </row>
    <row r="163" spans="16:20" x14ac:dyDescent="0.2">
      <c r="P163" s="52">
        <v>6.6</v>
      </c>
      <c r="Q163" s="33" t="s">
        <v>19</v>
      </c>
      <c r="R163" s="48">
        <v>3</v>
      </c>
      <c r="S163" s="33" t="s">
        <v>24</v>
      </c>
      <c r="T163" s="50">
        <v>10</v>
      </c>
    </row>
    <row r="164" spans="16:20" x14ac:dyDescent="0.2">
      <c r="P164" s="51">
        <v>6.3</v>
      </c>
      <c r="Q164" s="36" t="s">
        <v>19</v>
      </c>
      <c r="R164" s="47">
        <v>0</v>
      </c>
      <c r="S164" s="36" t="s">
        <v>24</v>
      </c>
      <c r="T164" s="49">
        <v>8</v>
      </c>
    </row>
    <row r="165" spans="16:20" x14ac:dyDescent="0.2">
      <c r="P165" s="51">
        <v>5.5</v>
      </c>
      <c r="Q165" s="36" t="s">
        <v>28</v>
      </c>
      <c r="R165" s="47">
        <v>4</v>
      </c>
      <c r="S165" s="36" t="s">
        <v>28</v>
      </c>
      <c r="T165" s="49">
        <v>3</v>
      </c>
    </row>
    <row r="166" spans="16:20" x14ac:dyDescent="0.2">
      <c r="P166" s="52">
        <v>6.6</v>
      </c>
      <c r="Q166" s="33" t="s">
        <v>19</v>
      </c>
      <c r="R166" s="48">
        <v>4</v>
      </c>
      <c r="S166" s="33" t="s">
        <v>24</v>
      </c>
      <c r="T166" s="50">
        <v>5</v>
      </c>
    </row>
    <row r="167" spans="16:20" x14ac:dyDescent="0.2">
      <c r="P167" s="51">
        <v>7.4</v>
      </c>
      <c r="Q167" s="36" t="s">
        <v>24</v>
      </c>
      <c r="R167" s="47">
        <v>3</v>
      </c>
      <c r="S167" s="36" t="s">
        <v>21</v>
      </c>
      <c r="T167" s="49">
        <v>9</v>
      </c>
    </row>
    <row r="168" spans="16:20" x14ac:dyDescent="0.2">
      <c r="P168" s="51">
        <v>5.0999999999999996</v>
      </c>
      <c r="Q168" s="36" t="s">
        <v>19</v>
      </c>
      <c r="R168" s="47">
        <v>0</v>
      </c>
      <c r="S168" s="36" t="s">
        <v>21</v>
      </c>
      <c r="T168" s="49">
        <v>5</v>
      </c>
    </row>
    <row r="169" spans="16:20" x14ac:dyDescent="0.2">
      <c r="P169" s="51">
        <v>6.6</v>
      </c>
      <c r="Q169" s="36" t="s">
        <v>24</v>
      </c>
      <c r="R169" s="47">
        <v>6</v>
      </c>
      <c r="S169" s="36" t="s">
        <v>21</v>
      </c>
      <c r="T169" s="49">
        <v>7</v>
      </c>
    </row>
    <row r="170" spans="16:20" x14ac:dyDescent="0.2">
      <c r="P170" s="52">
        <v>6.8</v>
      </c>
      <c r="Q170" s="33" t="s">
        <v>19</v>
      </c>
      <c r="R170" s="48">
        <v>5</v>
      </c>
      <c r="S170" s="33" t="s">
        <v>21</v>
      </c>
      <c r="T170" s="50">
        <v>7</v>
      </c>
    </row>
    <row r="171" spans="16:20" x14ac:dyDescent="0.2">
      <c r="P171" s="51">
        <v>5.6</v>
      </c>
      <c r="Q171" s="36" t="s">
        <v>28</v>
      </c>
      <c r="R171" s="47">
        <v>2</v>
      </c>
      <c r="S171" s="36" t="s">
        <v>24</v>
      </c>
      <c r="T171" s="49">
        <v>5</v>
      </c>
    </row>
    <row r="172" spans="16:20" x14ac:dyDescent="0.2">
      <c r="P172" s="51">
        <v>5.8</v>
      </c>
      <c r="Q172" s="36" t="s">
        <v>28</v>
      </c>
      <c r="R172" s="47">
        <v>3</v>
      </c>
      <c r="S172" s="36" t="s">
        <v>21</v>
      </c>
      <c r="T172" s="49">
        <v>2</v>
      </c>
    </row>
    <row r="173" spans="16:20" x14ac:dyDescent="0.2">
      <c r="P173" s="52">
        <v>6.8</v>
      </c>
      <c r="Q173" s="33" t="s">
        <v>19</v>
      </c>
      <c r="R173" s="48">
        <v>4</v>
      </c>
      <c r="S173" s="33" t="s">
        <v>24</v>
      </c>
      <c r="T173" s="50">
        <v>5</v>
      </c>
    </row>
    <row r="174" spans="16:20" x14ac:dyDescent="0.2">
      <c r="P174" s="51">
        <v>5.0999999999999996</v>
      </c>
      <c r="Q174" s="36" t="s">
        <v>19</v>
      </c>
      <c r="R174" s="47">
        <v>1</v>
      </c>
      <c r="S174" s="36" t="s">
        <v>21</v>
      </c>
      <c r="T174" s="49">
        <v>7</v>
      </c>
    </row>
    <row r="175" spans="16:20" x14ac:dyDescent="0.2">
      <c r="P175" s="51">
        <v>6.9</v>
      </c>
      <c r="Q175" s="36" t="s">
        <v>28</v>
      </c>
      <c r="R175" s="47">
        <v>0</v>
      </c>
      <c r="S175" s="36" t="s">
        <v>24</v>
      </c>
      <c r="T175" s="49">
        <v>7</v>
      </c>
    </row>
    <row r="176" spans="16:20" x14ac:dyDescent="0.2">
      <c r="P176" s="51">
        <v>5.4</v>
      </c>
      <c r="Q176" s="36" t="s">
        <v>19</v>
      </c>
      <c r="R176" s="47">
        <v>5</v>
      </c>
      <c r="S176" s="36" t="s">
        <v>24</v>
      </c>
      <c r="T176" s="49">
        <v>4</v>
      </c>
    </row>
    <row r="177" spans="16:20" x14ac:dyDescent="0.2">
      <c r="P177" s="52">
        <v>7.8</v>
      </c>
      <c r="Q177" s="33" t="s">
        <v>19</v>
      </c>
      <c r="R177" s="48">
        <v>2</v>
      </c>
      <c r="S177" s="33" t="s">
        <v>24</v>
      </c>
      <c r="T177" s="50">
        <v>1</v>
      </c>
    </row>
    <row r="178" spans="16:20" x14ac:dyDescent="0.2">
      <c r="P178" s="51">
        <v>9.3000000000000007</v>
      </c>
      <c r="Q178" s="36" t="s">
        <v>19</v>
      </c>
      <c r="R178" s="47">
        <v>1</v>
      </c>
      <c r="S178" s="36" t="s">
        <v>24</v>
      </c>
      <c r="T178" s="49">
        <v>6</v>
      </c>
    </row>
    <row r="179" spans="16:20" x14ac:dyDescent="0.2">
      <c r="P179" s="51">
        <v>5.5</v>
      </c>
      <c r="Q179" s="36" t="s">
        <v>24</v>
      </c>
      <c r="R179" s="47">
        <v>0</v>
      </c>
      <c r="S179" s="36" t="s">
        <v>24</v>
      </c>
      <c r="T179" s="49">
        <v>3</v>
      </c>
    </row>
    <row r="180" spans="16:20" x14ac:dyDescent="0.2">
      <c r="P180" s="52">
        <v>7.1</v>
      </c>
      <c r="Q180" s="33" t="s">
        <v>24</v>
      </c>
      <c r="R180" s="48">
        <v>5</v>
      </c>
      <c r="S180" s="33" t="s">
        <v>24</v>
      </c>
      <c r="T180" s="50">
        <v>5</v>
      </c>
    </row>
    <row r="181" spans="16:20" x14ac:dyDescent="0.2">
      <c r="P181" s="51">
        <v>5.6</v>
      </c>
      <c r="Q181" s="36" t="s">
        <v>19</v>
      </c>
      <c r="R181" s="47">
        <v>3</v>
      </c>
      <c r="S181" s="36" t="s">
        <v>24</v>
      </c>
      <c r="T181" s="49">
        <v>4</v>
      </c>
    </row>
    <row r="182" spans="16:20" x14ac:dyDescent="0.2">
      <c r="P182" s="51">
        <v>7.7</v>
      </c>
      <c r="Q182" s="36" t="s">
        <v>24</v>
      </c>
      <c r="R182" s="47">
        <v>5</v>
      </c>
      <c r="S182" s="36" t="s">
        <v>28</v>
      </c>
      <c r="T182" s="49">
        <v>2</v>
      </c>
    </row>
    <row r="183" spans="16:20" x14ac:dyDescent="0.2">
      <c r="P183" s="51">
        <v>5</v>
      </c>
      <c r="Q183" s="36" t="s">
        <v>24</v>
      </c>
      <c r="R183" s="47">
        <v>3</v>
      </c>
      <c r="S183" s="36" t="s">
        <v>24</v>
      </c>
      <c r="T183" s="49">
        <v>7</v>
      </c>
    </row>
    <row r="184" spans="16:20" x14ac:dyDescent="0.2">
      <c r="P184" s="52">
        <v>7.1</v>
      </c>
      <c r="Q184" s="33" t="s">
        <v>24</v>
      </c>
      <c r="R184" s="48">
        <v>6</v>
      </c>
      <c r="S184" s="33" t="s">
        <v>21</v>
      </c>
      <c r="T184" s="50">
        <v>5</v>
      </c>
    </row>
    <row r="185" spans="16:20" x14ac:dyDescent="0.2">
      <c r="P185" s="51">
        <v>5.5</v>
      </c>
      <c r="Q185" s="36" t="s">
        <v>19</v>
      </c>
      <c r="R185" s="47">
        <v>0</v>
      </c>
      <c r="S185" s="36" t="s">
        <v>21</v>
      </c>
      <c r="T185" s="49">
        <v>7</v>
      </c>
    </row>
    <row r="186" spans="16:20" x14ac:dyDescent="0.2">
      <c r="P186" s="51">
        <v>6.3</v>
      </c>
      <c r="Q186" s="36" t="s">
        <v>28</v>
      </c>
      <c r="R186" s="47">
        <v>5</v>
      </c>
      <c r="S186" s="36" t="s">
        <v>24</v>
      </c>
      <c r="T186" s="49">
        <v>9</v>
      </c>
    </row>
    <row r="187" spans="16:20" x14ac:dyDescent="0.2">
      <c r="P187" s="52">
        <v>5.3</v>
      </c>
      <c r="Q187" s="33" t="s">
        <v>24</v>
      </c>
      <c r="R187" s="48">
        <v>2</v>
      </c>
      <c r="S187" s="33" t="s">
        <v>21</v>
      </c>
      <c r="T187" s="50">
        <v>4</v>
      </c>
    </row>
    <row r="188" spans="16:20" x14ac:dyDescent="0.2">
      <c r="P188" s="51">
        <v>7.5</v>
      </c>
      <c r="Q188" s="36" t="s">
        <v>19</v>
      </c>
      <c r="R188" s="47">
        <v>5</v>
      </c>
      <c r="S188" s="36" t="s">
        <v>24</v>
      </c>
      <c r="T188" s="49">
        <v>5</v>
      </c>
    </row>
    <row r="189" spans="16:20" x14ac:dyDescent="0.2">
      <c r="P189" s="51">
        <v>5.5</v>
      </c>
      <c r="Q189" s="36" t="s">
        <v>24</v>
      </c>
      <c r="R189" s="47">
        <v>0</v>
      </c>
      <c r="S189" s="36" t="s">
        <v>21</v>
      </c>
      <c r="T189" s="49">
        <v>9</v>
      </c>
    </row>
    <row r="190" spans="16:20" x14ac:dyDescent="0.2">
      <c r="P190" s="51">
        <v>7.2</v>
      </c>
      <c r="Q190" s="36" t="s">
        <v>24</v>
      </c>
      <c r="R190" s="47">
        <v>1</v>
      </c>
      <c r="S190" s="36" t="s">
        <v>28</v>
      </c>
      <c r="T190" s="49">
        <v>10</v>
      </c>
    </row>
    <row r="191" spans="16:20" x14ac:dyDescent="0.2">
      <c r="P191" s="52">
        <v>6.1</v>
      </c>
      <c r="Q191" s="33" t="s">
        <v>19</v>
      </c>
      <c r="R191" s="48">
        <v>1</v>
      </c>
      <c r="S191" s="33" t="s">
        <v>21</v>
      </c>
      <c r="T191" s="50">
        <v>4</v>
      </c>
    </row>
    <row r="192" spans="16:20" x14ac:dyDescent="0.2">
      <c r="P192" s="51">
        <v>6.4</v>
      </c>
      <c r="Q192" s="36" t="s">
        <v>19</v>
      </c>
      <c r="R192" s="47">
        <v>5</v>
      </c>
      <c r="S192" s="36" t="s">
        <v>28</v>
      </c>
      <c r="T192" s="49">
        <v>5</v>
      </c>
    </row>
    <row r="193" spans="16:20" x14ac:dyDescent="0.2">
      <c r="P193" s="51">
        <v>6.7</v>
      </c>
      <c r="Q193" s="36" t="s">
        <v>19</v>
      </c>
      <c r="R193" s="47">
        <v>5</v>
      </c>
      <c r="S193" s="36" t="s">
        <v>24</v>
      </c>
      <c r="T193" s="49">
        <v>5</v>
      </c>
    </row>
    <row r="194" spans="16:20" x14ac:dyDescent="0.2">
      <c r="P194" s="52">
        <v>5.6</v>
      </c>
      <c r="Q194" s="33" t="s">
        <v>19</v>
      </c>
      <c r="R194" s="48">
        <v>3</v>
      </c>
      <c r="S194" s="33" t="s">
        <v>21</v>
      </c>
      <c r="T194" s="50">
        <v>8</v>
      </c>
    </row>
    <row r="195" spans="16:20" x14ac:dyDescent="0.2">
      <c r="P195" s="51">
        <v>6.8</v>
      </c>
      <c r="Q195" s="36" t="s">
        <v>19</v>
      </c>
      <c r="R195" s="47">
        <v>0</v>
      </c>
      <c r="S195" s="36" t="s">
        <v>21</v>
      </c>
      <c r="T195" s="49">
        <v>4</v>
      </c>
    </row>
    <row r="196" spans="16:20" x14ac:dyDescent="0.2">
      <c r="P196" s="51">
        <v>8.3000000000000007</v>
      </c>
      <c r="Q196" s="36" t="s">
        <v>19</v>
      </c>
      <c r="R196" s="47">
        <v>3</v>
      </c>
      <c r="S196" s="36" t="s">
        <v>28</v>
      </c>
      <c r="T196" s="49">
        <v>4</v>
      </c>
    </row>
    <row r="197" spans="16:20" x14ac:dyDescent="0.2">
      <c r="P197" s="51">
        <v>5.6</v>
      </c>
      <c r="Q197" s="36" t="s">
        <v>19</v>
      </c>
      <c r="R197" s="47">
        <v>2</v>
      </c>
      <c r="S197" s="36" t="s">
        <v>21</v>
      </c>
      <c r="T197" s="49">
        <v>7</v>
      </c>
    </row>
    <row r="198" spans="16:20" x14ac:dyDescent="0.2">
      <c r="P198" s="52">
        <v>7.9</v>
      </c>
      <c r="Q198" s="33" t="s">
        <v>28</v>
      </c>
      <c r="R198" s="48">
        <v>6</v>
      </c>
      <c r="S198" s="33" t="s">
        <v>24</v>
      </c>
      <c r="T198" s="50">
        <v>5</v>
      </c>
    </row>
    <row r="199" spans="16:20" x14ac:dyDescent="0.2">
      <c r="P199" s="51">
        <v>8.3000000000000007</v>
      </c>
      <c r="Q199" s="36" t="s">
        <v>24</v>
      </c>
      <c r="R199" s="47">
        <v>1</v>
      </c>
      <c r="S199" s="36" t="s">
        <v>21</v>
      </c>
      <c r="T199" s="49">
        <v>6</v>
      </c>
    </row>
    <row r="200" spans="16:20" x14ac:dyDescent="0.2">
      <c r="P200" s="51">
        <v>5.5</v>
      </c>
      <c r="Q200" s="36" t="s">
        <v>28</v>
      </c>
      <c r="R200" s="47">
        <v>4</v>
      </c>
      <c r="S200" s="36" t="s">
        <v>24</v>
      </c>
      <c r="T200" s="49">
        <v>6</v>
      </c>
    </row>
    <row r="201" spans="16:20" x14ac:dyDescent="0.2">
      <c r="P201" s="52">
        <v>4.8</v>
      </c>
      <c r="Q201" s="33" t="s">
        <v>24</v>
      </c>
      <c r="R201" s="48">
        <v>4</v>
      </c>
      <c r="S201" s="33" t="s">
        <v>24</v>
      </c>
      <c r="T201" s="50">
        <v>6</v>
      </c>
    </row>
    <row r="202" spans="16:20" x14ac:dyDescent="0.2">
      <c r="P202" s="51">
        <v>6.9</v>
      </c>
      <c r="Q202" s="36" t="s">
        <v>24</v>
      </c>
      <c r="R202" s="47">
        <v>0</v>
      </c>
      <c r="S202" s="36" t="s">
        <v>24</v>
      </c>
      <c r="T202" s="49">
        <v>10</v>
      </c>
    </row>
    <row r="203" spans="16:20" x14ac:dyDescent="0.2">
      <c r="P203" s="51">
        <v>5.8</v>
      </c>
      <c r="Q203" s="36" t="s">
        <v>19</v>
      </c>
      <c r="R203" s="47">
        <v>0</v>
      </c>
      <c r="S203" s="36" t="s">
        <v>24</v>
      </c>
      <c r="T203" s="49">
        <v>5</v>
      </c>
    </row>
    <row r="204" spans="16:20" x14ac:dyDescent="0.2">
      <c r="P204" s="51">
        <v>8.6999999999999993</v>
      </c>
      <c r="Q204" s="36" t="s">
        <v>24</v>
      </c>
      <c r="R204" s="47">
        <v>4</v>
      </c>
      <c r="S204" s="36" t="s">
        <v>28</v>
      </c>
      <c r="T204" s="49">
        <v>5</v>
      </c>
    </row>
    <row r="205" spans="16:20" x14ac:dyDescent="0.2">
      <c r="P205" s="52">
        <v>6.5</v>
      </c>
      <c r="Q205" s="33" t="s">
        <v>19</v>
      </c>
      <c r="R205" s="48">
        <v>0</v>
      </c>
      <c r="S205" s="33" t="s">
        <v>21</v>
      </c>
      <c r="T205" s="50">
        <v>9</v>
      </c>
    </row>
    <row r="206" spans="16:20" x14ac:dyDescent="0.2">
      <c r="P206" s="51">
        <v>5.5</v>
      </c>
      <c r="Q206" s="36" t="s">
        <v>24</v>
      </c>
      <c r="R206" s="47">
        <v>1</v>
      </c>
      <c r="S206" s="36" t="s">
        <v>24</v>
      </c>
      <c r="T206" s="49">
        <v>8</v>
      </c>
    </row>
    <row r="207" spans="16:20" x14ac:dyDescent="0.2">
      <c r="P207" s="51">
        <v>5.0999999999999996</v>
      </c>
      <c r="Q207" s="36" t="s">
        <v>19</v>
      </c>
      <c r="R207" s="47">
        <v>2</v>
      </c>
      <c r="S207" s="36" t="s">
        <v>24</v>
      </c>
      <c r="T207" s="49">
        <v>4</v>
      </c>
    </row>
    <row r="208" spans="16:20" x14ac:dyDescent="0.2">
      <c r="P208" s="52">
        <v>7.8</v>
      </c>
      <c r="Q208" s="33" t="s">
        <v>19</v>
      </c>
      <c r="R208" s="48">
        <v>2</v>
      </c>
      <c r="S208" s="33" t="s">
        <v>24</v>
      </c>
      <c r="T208" s="50">
        <v>7</v>
      </c>
    </row>
    <row r="209" spans="16:20" x14ac:dyDescent="0.2">
      <c r="P209" s="51">
        <v>5.8</v>
      </c>
      <c r="Q209" s="36" t="s">
        <v>19</v>
      </c>
      <c r="R209" s="47">
        <v>3</v>
      </c>
      <c r="S209" s="36" t="s">
        <v>24</v>
      </c>
      <c r="T209" s="49">
        <v>8</v>
      </c>
    </row>
    <row r="210" spans="16:20" x14ac:dyDescent="0.2">
      <c r="P210" s="51">
        <v>6.6</v>
      </c>
      <c r="Q210" s="36" t="s">
        <v>19</v>
      </c>
      <c r="R210" s="47">
        <v>1</v>
      </c>
      <c r="S210" s="36" t="s">
        <v>21</v>
      </c>
      <c r="T210" s="49">
        <v>9</v>
      </c>
    </row>
    <row r="211" spans="16:20" x14ac:dyDescent="0.2">
      <c r="P211" s="51">
        <v>7.6</v>
      </c>
      <c r="Q211" s="36" t="s">
        <v>19</v>
      </c>
      <c r="R211" s="47">
        <v>6</v>
      </c>
      <c r="S211" s="36" t="s">
        <v>28</v>
      </c>
      <c r="T211" s="49">
        <v>5</v>
      </c>
    </row>
    <row r="212" spans="16:20" x14ac:dyDescent="0.2">
      <c r="P212" s="52">
        <v>5.9</v>
      </c>
      <c r="Q212" s="33" t="s">
        <v>19</v>
      </c>
      <c r="R212" s="48">
        <v>0</v>
      </c>
      <c r="S212" s="33" t="s">
        <v>24</v>
      </c>
      <c r="T212" s="50">
        <v>3</v>
      </c>
    </row>
    <row r="213" spans="16:20" x14ac:dyDescent="0.2">
      <c r="P213" s="51">
        <v>6.4</v>
      </c>
      <c r="Q213" s="36" t="s">
        <v>19</v>
      </c>
      <c r="R213" s="47">
        <v>0</v>
      </c>
      <c r="S213" s="36" t="s">
        <v>24</v>
      </c>
      <c r="T213" s="49">
        <v>4</v>
      </c>
    </row>
    <row r="214" spans="16:20" x14ac:dyDescent="0.2">
      <c r="P214" s="51">
        <v>6.5</v>
      </c>
      <c r="Q214" s="36" t="s">
        <v>28</v>
      </c>
      <c r="R214" s="47">
        <v>6</v>
      </c>
      <c r="S214" s="36" t="s">
        <v>21</v>
      </c>
      <c r="T214" s="49">
        <v>10</v>
      </c>
    </row>
    <row r="215" spans="16:20" x14ac:dyDescent="0.2">
      <c r="P215" s="52">
        <v>7.3</v>
      </c>
      <c r="Q215" s="33" t="s">
        <v>28</v>
      </c>
      <c r="R215" s="48">
        <v>3</v>
      </c>
      <c r="S215" s="33" t="s">
        <v>24</v>
      </c>
      <c r="T215" s="50">
        <v>6</v>
      </c>
    </row>
    <row r="216" spans="16:20" x14ac:dyDescent="0.2">
      <c r="P216" s="51">
        <v>7.2</v>
      </c>
      <c r="Q216" s="36" t="s">
        <v>19</v>
      </c>
      <c r="R216" s="47">
        <v>3</v>
      </c>
      <c r="S216" s="36" t="s">
        <v>21</v>
      </c>
      <c r="T216" s="49">
        <v>10</v>
      </c>
    </row>
    <row r="217" spans="16:20" x14ac:dyDescent="0.2">
      <c r="P217" s="51">
        <v>6.2</v>
      </c>
      <c r="Q217" s="36" t="s">
        <v>28</v>
      </c>
      <c r="R217" s="47">
        <v>0</v>
      </c>
      <c r="S217" s="36" t="s">
        <v>21</v>
      </c>
      <c r="T217" s="49">
        <v>5</v>
      </c>
    </row>
    <row r="218" spans="16:20" x14ac:dyDescent="0.2">
      <c r="P218" s="51">
        <v>6.6</v>
      </c>
      <c r="Q218" s="36" t="s">
        <v>28</v>
      </c>
      <c r="R218" s="47">
        <v>0</v>
      </c>
      <c r="S218" s="36" t="s">
        <v>24</v>
      </c>
      <c r="T218" s="49">
        <v>9</v>
      </c>
    </row>
    <row r="219" spans="16:20" x14ac:dyDescent="0.2">
      <c r="P219" s="52">
        <v>6.1</v>
      </c>
      <c r="Q219" s="33" t="s">
        <v>24</v>
      </c>
      <c r="R219" s="48">
        <v>6</v>
      </c>
      <c r="S219" s="33" t="s">
        <v>24</v>
      </c>
      <c r="T219" s="50">
        <v>3</v>
      </c>
    </row>
    <row r="220" spans="16:20" x14ac:dyDescent="0.2">
      <c r="P220" s="51">
        <v>4.7</v>
      </c>
      <c r="Q220" s="36" t="s">
        <v>28</v>
      </c>
      <c r="R220" s="47">
        <v>1</v>
      </c>
      <c r="S220" s="36" t="s">
        <v>21</v>
      </c>
      <c r="T220" s="49">
        <v>2</v>
      </c>
    </row>
    <row r="221" spans="16:20" x14ac:dyDescent="0.2">
      <c r="P221" s="51">
        <v>6.8</v>
      </c>
      <c r="Q221" s="36" t="s">
        <v>24</v>
      </c>
      <c r="R221" s="47">
        <v>6</v>
      </c>
      <c r="S221" s="36" t="s">
        <v>28</v>
      </c>
      <c r="T221" s="49">
        <v>6</v>
      </c>
    </row>
    <row r="222" spans="16:20" x14ac:dyDescent="0.2">
      <c r="P222" s="52">
        <v>8.8000000000000007</v>
      </c>
      <c r="Q222" s="33" t="s">
        <v>19</v>
      </c>
      <c r="R222" s="48">
        <v>3</v>
      </c>
      <c r="S222" s="33" t="s">
        <v>21</v>
      </c>
      <c r="T222" s="50">
        <v>7</v>
      </c>
    </row>
    <row r="223" spans="16:20" x14ac:dyDescent="0.2">
      <c r="P223" s="51">
        <v>5.4</v>
      </c>
      <c r="Q223" s="36" t="s">
        <v>24</v>
      </c>
      <c r="R223" s="47">
        <v>6</v>
      </c>
      <c r="S223" s="36" t="s">
        <v>24</v>
      </c>
      <c r="T223" s="49">
        <v>5</v>
      </c>
    </row>
    <row r="224" spans="16:20" x14ac:dyDescent="0.2">
      <c r="P224" s="51">
        <v>5.6</v>
      </c>
      <c r="Q224" s="36" t="s">
        <v>19</v>
      </c>
      <c r="R224" s="47">
        <v>6</v>
      </c>
      <c r="S224" s="36" t="s">
        <v>21</v>
      </c>
      <c r="T224" s="49">
        <v>1</v>
      </c>
    </row>
    <row r="225" spans="16:20" x14ac:dyDescent="0.2">
      <c r="P225" s="51">
        <v>5.5</v>
      </c>
      <c r="Q225" s="36" t="s">
        <v>19</v>
      </c>
      <c r="R225" s="47">
        <v>6</v>
      </c>
      <c r="S225" s="36" t="s">
        <v>24</v>
      </c>
      <c r="T225" s="49">
        <v>3</v>
      </c>
    </row>
    <row r="226" spans="16:20" x14ac:dyDescent="0.2">
      <c r="P226" s="52">
        <v>7.4</v>
      </c>
      <c r="Q226" s="33" t="s">
        <v>19</v>
      </c>
      <c r="R226" s="48">
        <v>1</v>
      </c>
      <c r="S226" s="33" t="s">
        <v>24</v>
      </c>
      <c r="T226" s="50">
        <v>3</v>
      </c>
    </row>
    <row r="227" spans="16:20" x14ac:dyDescent="0.2">
      <c r="P227" s="51">
        <v>7</v>
      </c>
      <c r="Q227" s="36" t="s">
        <v>19</v>
      </c>
      <c r="R227" s="47">
        <v>5</v>
      </c>
      <c r="S227" s="36" t="s">
        <v>24</v>
      </c>
      <c r="T227" s="49">
        <v>4</v>
      </c>
    </row>
    <row r="228" spans="16:20" x14ac:dyDescent="0.2">
      <c r="P228" s="51">
        <v>6.3</v>
      </c>
      <c r="Q228" s="36" t="s">
        <v>19</v>
      </c>
      <c r="R228" s="47">
        <v>0</v>
      </c>
      <c r="S228" s="36" t="s">
        <v>21</v>
      </c>
      <c r="T228" s="49">
        <v>10</v>
      </c>
    </row>
    <row r="229" spans="16:20" x14ac:dyDescent="0.2">
      <c r="P229" s="52">
        <v>5.4</v>
      </c>
      <c r="Q229" s="33" t="s">
        <v>28</v>
      </c>
      <c r="R229" s="48">
        <v>4</v>
      </c>
      <c r="S229" s="33" t="s">
        <v>24</v>
      </c>
      <c r="T229" s="50">
        <v>6</v>
      </c>
    </row>
    <row r="230" spans="16:20" x14ac:dyDescent="0.2">
      <c r="P230" s="51">
        <v>6.6</v>
      </c>
      <c r="Q230" s="36" t="s">
        <v>24</v>
      </c>
      <c r="R230" s="47">
        <v>6</v>
      </c>
      <c r="S230" s="36" t="s">
        <v>21</v>
      </c>
      <c r="T230" s="49">
        <v>5</v>
      </c>
    </row>
    <row r="231" spans="16:20" x14ac:dyDescent="0.2">
      <c r="P231" s="51">
        <v>4.5999999999999996</v>
      </c>
      <c r="Q231" s="36" t="s">
        <v>19</v>
      </c>
      <c r="R231" s="47">
        <v>4</v>
      </c>
      <c r="S231" s="36" t="s">
        <v>21</v>
      </c>
      <c r="T231" s="49">
        <v>1</v>
      </c>
    </row>
    <row r="232" spans="16:20" x14ac:dyDescent="0.2">
      <c r="P232" s="51">
        <v>6.7</v>
      </c>
      <c r="Q232" s="36" t="s">
        <v>19</v>
      </c>
      <c r="R232" s="47">
        <v>5</v>
      </c>
      <c r="S232" s="36" t="s">
        <v>28</v>
      </c>
      <c r="T232" s="49">
        <v>6</v>
      </c>
    </row>
    <row r="233" spans="16:20" x14ac:dyDescent="0.2">
      <c r="P233" s="52">
        <v>7.5</v>
      </c>
      <c r="Q233" s="33" t="s">
        <v>24</v>
      </c>
      <c r="R233" s="48">
        <v>0</v>
      </c>
      <c r="S233" s="33" t="s">
        <v>21</v>
      </c>
      <c r="T233" s="50">
        <v>9</v>
      </c>
    </row>
    <row r="234" spans="16:20" x14ac:dyDescent="0.2">
      <c r="P234" s="51">
        <v>5</v>
      </c>
      <c r="Q234" s="36" t="s">
        <v>19</v>
      </c>
      <c r="R234" s="47">
        <v>3</v>
      </c>
      <c r="S234" s="36" t="s">
        <v>24</v>
      </c>
      <c r="T234" s="49">
        <v>1</v>
      </c>
    </row>
    <row r="235" spans="16:20" x14ac:dyDescent="0.2">
      <c r="P235" s="51">
        <v>4.7</v>
      </c>
      <c r="Q235" s="36" t="s">
        <v>24</v>
      </c>
      <c r="R235" s="47">
        <v>4</v>
      </c>
      <c r="S235" s="36" t="s">
        <v>21</v>
      </c>
      <c r="T235" s="49">
        <v>8</v>
      </c>
    </row>
    <row r="236" spans="16:20" x14ac:dyDescent="0.2">
      <c r="P236" s="52">
        <v>8.4</v>
      </c>
      <c r="Q236" s="33" t="s">
        <v>19</v>
      </c>
      <c r="R236" s="48">
        <v>3</v>
      </c>
      <c r="S236" s="33" t="s">
        <v>21</v>
      </c>
      <c r="T236" s="50">
        <v>8</v>
      </c>
    </row>
    <row r="237" spans="16:20" x14ac:dyDescent="0.2">
      <c r="P237" s="51">
        <v>5.8</v>
      </c>
      <c r="Q237" s="36" t="s">
        <v>24</v>
      </c>
      <c r="R237" s="47">
        <v>4</v>
      </c>
      <c r="S237" s="36" t="s">
        <v>24</v>
      </c>
      <c r="T237" s="49">
        <v>3</v>
      </c>
    </row>
    <row r="238" spans="16:20" x14ac:dyDescent="0.2">
      <c r="P238" s="51">
        <v>7.9</v>
      </c>
      <c r="Q238" s="36" t="s">
        <v>28</v>
      </c>
      <c r="R238" s="47">
        <v>3</v>
      </c>
      <c r="S238" s="36" t="s">
        <v>28</v>
      </c>
      <c r="T238" s="49">
        <v>9</v>
      </c>
    </row>
    <row r="239" spans="16:20" x14ac:dyDescent="0.2">
      <c r="P239" s="51">
        <v>6.3</v>
      </c>
      <c r="Q239" s="36" t="s">
        <v>24</v>
      </c>
      <c r="R239" s="47">
        <v>6</v>
      </c>
      <c r="S239" s="36" t="s">
        <v>24</v>
      </c>
      <c r="T239" s="49">
        <v>8</v>
      </c>
    </row>
    <row r="240" spans="16:20" x14ac:dyDescent="0.2">
      <c r="P240" s="52">
        <v>6.3</v>
      </c>
      <c r="Q240" s="33" t="s">
        <v>24</v>
      </c>
      <c r="R240" s="48">
        <v>4</v>
      </c>
      <c r="S240" s="33" t="s">
        <v>21</v>
      </c>
      <c r="T240" s="50">
        <v>3</v>
      </c>
    </row>
    <row r="241" spans="16:20" x14ac:dyDescent="0.2">
      <c r="P241" s="51">
        <v>7</v>
      </c>
      <c r="Q241" s="36" t="s">
        <v>19</v>
      </c>
      <c r="R241" s="47">
        <v>3</v>
      </c>
      <c r="S241" s="36" t="s">
        <v>28</v>
      </c>
      <c r="T241" s="49">
        <v>10</v>
      </c>
    </row>
    <row r="242" spans="16:20" x14ac:dyDescent="0.2">
      <c r="P242" s="51">
        <v>5.4</v>
      </c>
      <c r="Q242" s="36" t="s">
        <v>28</v>
      </c>
      <c r="R242" s="47">
        <v>5</v>
      </c>
      <c r="S242" s="36" t="s">
        <v>24</v>
      </c>
      <c r="T242" s="49">
        <v>5</v>
      </c>
    </row>
    <row r="243" spans="16:20" x14ac:dyDescent="0.2">
      <c r="P243" s="52">
        <v>6.7</v>
      </c>
      <c r="Q243" s="33" t="s">
        <v>19</v>
      </c>
      <c r="R243" s="48">
        <v>1</v>
      </c>
      <c r="S243" s="33" t="s">
        <v>28</v>
      </c>
      <c r="T243" s="50">
        <v>3</v>
      </c>
    </row>
    <row r="244" spans="16:20" x14ac:dyDescent="0.2">
      <c r="P244" s="51">
        <v>6</v>
      </c>
      <c r="Q244" s="36" t="s">
        <v>24</v>
      </c>
      <c r="R244" s="47">
        <v>3</v>
      </c>
      <c r="S244" s="36" t="s">
        <v>24</v>
      </c>
      <c r="T244" s="49">
        <v>5</v>
      </c>
    </row>
    <row r="245" spans="16:20" x14ac:dyDescent="0.2">
      <c r="P245" s="51">
        <v>4.9000000000000004</v>
      </c>
      <c r="Q245" s="36" t="s">
        <v>19</v>
      </c>
      <c r="R245" s="47">
        <v>1</v>
      </c>
      <c r="S245" s="36" t="s">
        <v>21</v>
      </c>
      <c r="T245" s="49">
        <v>9</v>
      </c>
    </row>
    <row r="246" spans="16:20" x14ac:dyDescent="0.2">
      <c r="P246" s="51">
        <v>6.9</v>
      </c>
      <c r="Q246" s="36" t="s">
        <v>19</v>
      </c>
      <c r="R246" s="47">
        <v>1</v>
      </c>
      <c r="S246" s="36" t="s">
        <v>28</v>
      </c>
      <c r="T246" s="49">
        <v>4</v>
      </c>
    </row>
    <row r="247" spans="16:20" x14ac:dyDescent="0.2">
      <c r="P247" s="52">
        <v>6.2</v>
      </c>
      <c r="Q247" s="33" t="s">
        <v>28</v>
      </c>
      <c r="R247" s="48">
        <v>0</v>
      </c>
      <c r="S247" s="33" t="s">
        <v>28</v>
      </c>
      <c r="T247" s="50">
        <v>6</v>
      </c>
    </row>
    <row r="248" spans="16:20" x14ac:dyDescent="0.2">
      <c r="P248" s="51">
        <v>6.3</v>
      </c>
      <c r="Q248" s="36" t="s">
        <v>19</v>
      </c>
      <c r="R248" s="47">
        <v>6</v>
      </c>
      <c r="S248" s="36" t="s">
        <v>28</v>
      </c>
      <c r="T248" s="49">
        <v>3</v>
      </c>
    </row>
    <row r="249" spans="16:20" x14ac:dyDescent="0.2">
      <c r="P249" s="51">
        <v>5</v>
      </c>
      <c r="Q249" s="36" t="s">
        <v>19</v>
      </c>
      <c r="R249" s="47">
        <v>5</v>
      </c>
      <c r="S249" s="36" t="s">
        <v>28</v>
      </c>
      <c r="T249" s="49">
        <v>3</v>
      </c>
    </row>
    <row r="250" spans="16:20" x14ac:dyDescent="0.2">
      <c r="P250" s="52">
        <v>8.4</v>
      </c>
      <c r="Q250" s="33" t="s">
        <v>24</v>
      </c>
      <c r="R250" s="48">
        <v>1</v>
      </c>
      <c r="S250" s="33" t="s">
        <v>24</v>
      </c>
      <c r="T250" s="50">
        <v>5</v>
      </c>
    </row>
    <row r="251" spans="16:20" x14ac:dyDescent="0.2">
      <c r="P251" s="51">
        <v>7.6</v>
      </c>
      <c r="Q251" s="36" t="s">
        <v>19</v>
      </c>
      <c r="R251" s="47">
        <v>2</v>
      </c>
      <c r="S251" s="36" t="s">
        <v>21</v>
      </c>
      <c r="T251" s="49">
        <v>8</v>
      </c>
    </row>
    <row r="252" spans="16:20" x14ac:dyDescent="0.2">
      <c r="P252" s="51">
        <v>7.7</v>
      </c>
      <c r="Q252" s="36" t="s">
        <v>24</v>
      </c>
      <c r="R252" s="47">
        <v>6</v>
      </c>
      <c r="S252" s="36" t="s">
        <v>21</v>
      </c>
      <c r="T252" s="49">
        <v>8</v>
      </c>
    </row>
    <row r="253" spans="16:20" x14ac:dyDescent="0.2">
      <c r="P253" s="51">
        <v>6.1</v>
      </c>
      <c r="Q253" s="36" t="s">
        <v>19</v>
      </c>
      <c r="R253" s="47">
        <v>1</v>
      </c>
      <c r="S253" s="36" t="s">
        <v>21</v>
      </c>
      <c r="T253" s="49">
        <v>3</v>
      </c>
    </row>
    <row r="254" spans="16:20" x14ac:dyDescent="0.2">
      <c r="P254" s="52">
        <v>4.4000000000000004</v>
      </c>
      <c r="Q254" s="33" t="s">
        <v>28</v>
      </c>
      <c r="R254" s="48">
        <v>3</v>
      </c>
      <c r="S254" s="33" t="s">
        <v>24</v>
      </c>
      <c r="T254" s="50">
        <v>8</v>
      </c>
    </row>
    <row r="255" spans="16:20" x14ac:dyDescent="0.2">
      <c r="P255" s="51">
        <v>8.8000000000000007</v>
      </c>
      <c r="Q255" s="36" t="s">
        <v>19</v>
      </c>
      <c r="R255" s="47">
        <v>1</v>
      </c>
      <c r="S255" s="36" t="s">
        <v>24</v>
      </c>
      <c r="T255" s="49">
        <v>8</v>
      </c>
    </row>
    <row r="256" spans="16:20" x14ac:dyDescent="0.2">
      <c r="P256" s="51">
        <v>6.4</v>
      </c>
      <c r="Q256" s="36" t="s">
        <v>19</v>
      </c>
      <c r="R256" s="47">
        <v>3</v>
      </c>
      <c r="S256" s="36" t="s">
        <v>24</v>
      </c>
      <c r="T256" s="49">
        <v>3</v>
      </c>
    </row>
    <row r="257" spans="16:20" x14ac:dyDescent="0.2">
      <c r="P257" s="52">
        <v>5.6</v>
      </c>
      <c r="Q257" s="33" t="s">
        <v>24</v>
      </c>
      <c r="R257" s="48">
        <v>3</v>
      </c>
      <c r="S257" s="33" t="s">
        <v>24</v>
      </c>
      <c r="T257" s="50">
        <v>10</v>
      </c>
    </row>
    <row r="258" spans="16:20" x14ac:dyDescent="0.2">
      <c r="P258" s="51">
        <v>7</v>
      </c>
      <c r="Q258" s="36" t="s">
        <v>24</v>
      </c>
      <c r="R258" s="47">
        <v>2</v>
      </c>
      <c r="S258" s="36" t="s">
        <v>21</v>
      </c>
      <c r="T258" s="49">
        <v>10</v>
      </c>
    </row>
    <row r="259" spans="16:20" x14ac:dyDescent="0.2">
      <c r="P259" s="51">
        <v>7.9</v>
      </c>
      <c r="Q259" s="36" t="s">
        <v>19</v>
      </c>
      <c r="R259" s="47">
        <v>1</v>
      </c>
      <c r="S259" s="36" t="s">
        <v>21</v>
      </c>
      <c r="T259" s="49">
        <v>2</v>
      </c>
    </row>
    <row r="260" spans="16:20" x14ac:dyDescent="0.2">
      <c r="P260" s="51">
        <v>6.5</v>
      </c>
      <c r="Q260" s="36" t="s">
        <v>19</v>
      </c>
      <c r="R260" s="47">
        <v>1</v>
      </c>
      <c r="S260" s="36" t="s">
        <v>24</v>
      </c>
      <c r="T260" s="49">
        <v>10</v>
      </c>
    </row>
    <row r="261" spans="16:20" x14ac:dyDescent="0.2">
      <c r="P261" s="52">
        <v>8</v>
      </c>
      <c r="Q261" s="33" t="s">
        <v>19</v>
      </c>
      <c r="R261" s="48">
        <v>4</v>
      </c>
      <c r="S261" s="33" t="s">
        <v>24</v>
      </c>
      <c r="T261" s="50">
        <v>2</v>
      </c>
    </row>
    <row r="262" spans="16:20" x14ac:dyDescent="0.2">
      <c r="P262" s="51">
        <v>7.8</v>
      </c>
      <c r="Q262" s="36" t="s">
        <v>24</v>
      </c>
      <c r="R262" s="47">
        <v>6</v>
      </c>
      <c r="S262" s="36" t="s">
        <v>21</v>
      </c>
      <c r="T262" s="49">
        <v>9</v>
      </c>
    </row>
    <row r="263" spans="16:20" x14ac:dyDescent="0.2">
      <c r="P263" s="51">
        <v>5.2</v>
      </c>
      <c r="Q263" s="36" t="s">
        <v>24</v>
      </c>
      <c r="R263" s="47">
        <v>4</v>
      </c>
      <c r="S263" s="36" t="s">
        <v>21</v>
      </c>
      <c r="T263" s="49">
        <v>7</v>
      </c>
    </row>
    <row r="264" spans="16:20" x14ac:dyDescent="0.2">
      <c r="P264" s="52">
        <v>5.7</v>
      </c>
      <c r="Q264" s="33" t="s">
        <v>24</v>
      </c>
      <c r="R264" s="48">
        <v>0</v>
      </c>
      <c r="S264" s="33" t="s">
        <v>24</v>
      </c>
      <c r="T264" s="50">
        <v>6</v>
      </c>
    </row>
    <row r="265" spans="16:20" x14ac:dyDescent="0.2">
      <c r="P265" s="51">
        <v>7.6</v>
      </c>
      <c r="Q265" s="36" t="s">
        <v>19</v>
      </c>
      <c r="R265" s="47">
        <v>3</v>
      </c>
      <c r="S265" s="36" t="s">
        <v>24</v>
      </c>
      <c r="T265" s="49">
        <v>7</v>
      </c>
    </row>
    <row r="266" spans="16:20" x14ac:dyDescent="0.2">
      <c r="P266" s="51">
        <v>3.2</v>
      </c>
      <c r="Q266" s="36" t="s">
        <v>19</v>
      </c>
      <c r="R266" s="47">
        <v>2</v>
      </c>
      <c r="S266" s="36" t="s">
        <v>21</v>
      </c>
      <c r="T266" s="49">
        <v>8</v>
      </c>
    </row>
    <row r="267" spans="16:20" x14ac:dyDescent="0.2">
      <c r="P267" s="51">
        <v>6.3</v>
      </c>
      <c r="Q267" s="36" t="s">
        <v>19</v>
      </c>
      <c r="R267" s="47">
        <v>4</v>
      </c>
      <c r="S267" s="36" t="s">
        <v>24</v>
      </c>
      <c r="T267" s="49">
        <v>1</v>
      </c>
    </row>
    <row r="268" spans="16:20" x14ac:dyDescent="0.2">
      <c r="P268" s="52">
        <v>4.8</v>
      </c>
      <c r="Q268" s="33" t="s">
        <v>19</v>
      </c>
      <c r="R268" s="48">
        <v>1</v>
      </c>
      <c r="S268" s="33" t="s">
        <v>21</v>
      </c>
      <c r="T268" s="50">
        <v>8</v>
      </c>
    </row>
    <row r="269" spans="16:20" x14ac:dyDescent="0.2">
      <c r="P269" s="51">
        <v>5.9</v>
      </c>
      <c r="Q269" s="36" t="s">
        <v>19</v>
      </c>
      <c r="R269" s="47">
        <v>0</v>
      </c>
      <c r="S269" s="36" t="s">
        <v>28</v>
      </c>
      <c r="T269" s="49">
        <v>3</v>
      </c>
    </row>
    <row r="270" spans="16:20" x14ac:dyDescent="0.2">
      <c r="P270" s="51">
        <v>6.1</v>
      </c>
      <c r="Q270" s="36" t="s">
        <v>28</v>
      </c>
      <c r="R270" s="47">
        <v>2</v>
      </c>
      <c r="S270" s="36" t="s">
        <v>21</v>
      </c>
      <c r="T270" s="49">
        <v>3</v>
      </c>
    </row>
    <row r="271" spans="16:20" x14ac:dyDescent="0.2">
      <c r="P271" s="52">
        <v>6.1</v>
      </c>
      <c r="Q271" s="33" t="s">
        <v>28</v>
      </c>
      <c r="R271" s="48">
        <v>5</v>
      </c>
      <c r="S271" s="33" t="s">
        <v>21</v>
      </c>
      <c r="T271" s="50">
        <v>6</v>
      </c>
    </row>
    <row r="272" spans="16:20" x14ac:dyDescent="0.2">
      <c r="P272" s="51">
        <v>5.8</v>
      </c>
      <c r="Q272" s="36" t="s">
        <v>24</v>
      </c>
      <c r="R272" s="47">
        <v>1</v>
      </c>
      <c r="S272" s="36" t="s">
        <v>28</v>
      </c>
      <c r="T272" s="49">
        <v>4</v>
      </c>
    </row>
    <row r="273" spans="16:20" x14ac:dyDescent="0.2">
      <c r="P273" s="51">
        <v>5.2</v>
      </c>
      <c r="Q273" s="36" t="s">
        <v>24</v>
      </c>
      <c r="R273" s="47">
        <v>1</v>
      </c>
      <c r="S273" s="36" t="s">
        <v>24</v>
      </c>
      <c r="T273" s="49">
        <v>4</v>
      </c>
    </row>
    <row r="274" spans="16:20" x14ac:dyDescent="0.2">
      <c r="P274" s="51">
        <v>9.3000000000000007</v>
      </c>
      <c r="Q274" s="36" t="s">
        <v>19</v>
      </c>
      <c r="R274" s="47">
        <v>5</v>
      </c>
      <c r="S274" s="36" t="s">
        <v>21</v>
      </c>
      <c r="T274" s="49">
        <v>4</v>
      </c>
    </row>
    <row r="275" spans="16:20" x14ac:dyDescent="0.2">
      <c r="P275" s="52">
        <v>8.6999999999999993</v>
      </c>
      <c r="Q275" s="33" t="s">
        <v>19</v>
      </c>
      <c r="R275" s="48">
        <v>3</v>
      </c>
      <c r="S275" s="33" t="s">
        <v>24</v>
      </c>
      <c r="T275" s="50">
        <v>10</v>
      </c>
    </row>
    <row r="276" spans="16:20" x14ac:dyDescent="0.2">
      <c r="P276" s="51">
        <v>5.0999999999999996</v>
      </c>
      <c r="Q276" s="36" t="s">
        <v>19</v>
      </c>
      <c r="R276" s="47">
        <v>3</v>
      </c>
      <c r="S276" s="36" t="s">
        <v>28</v>
      </c>
      <c r="T276" s="49">
        <v>9</v>
      </c>
    </row>
    <row r="277" spans="16:20" x14ac:dyDescent="0.2">
      <c r="P277" s="51">
        <v>8.4</v>
      </c>
      <c r="Q277" s="36" t="s">
        <v>24</v>
      </c>
      <c r="R277" s="47">
        <v>4</v>
      </c>
      <c r="S277" s="36" t="s">
        <v>21</v>
      </c>
      <c r="T277" s="49">
        <v>8</v>
      </c>
    </row>
    <row r="278" spans="16:20" x14ac:dyDescent="0.2">
      <c r="P278" s="52">
        <v>6</v>
      </c>
      <c r="Q278" s="33" t="s">
        <v>24</v>
      </c>
      <c r="R278" s="48">
        <v>4</v>
      </c>
      <c r="S278" s="33" t="s">
        <v>24</v>
      </c>
      <c r="T278" s="50">
        <v>3</v>
      </c>
    </row>
    <row r="279" spans="16:20" x14ac:dyDescent="0.2">
      <c r="P279" s="51">
        <v>6.7</v>
      </c>
      <c r="Q279" s="36" t="s">
        <v>24</v>
      </c>
      <c r="R279" s="47">
        <v>1</v>
      </c>
      <c r="S279" s="36" t="s">
        <v>24</v>
      </c>
      <c r="T279" s="49">
        <v>1</v>
      </c>
    </row>
    <row r="280" spans="16:20" x14ac:dyDescent="0.2">
      <c r="P280" s="51">
        <v>6.4</v>
      </c>
      <c r="Q280" s="36" t="s">
        <v>24</v>
      </c>
      <c r="R280" s="47">
        <v>6</v>
      </c>
      <c r="S280" s="36" t="s">
        <v>24</v>
      </c>
      <c r="T280" s="49">
        <v>1</v>
      </c>
    </row>
    <row r="281" spans="16:20" x14ac:dyDescent="0.2">
      <c r="P281" s="51">
        <v>5.7</v>
      </c>
      <c r="Q281" s="36" t="s">
        <v>19</v>
      </c>
      <c r="R281" s="47">
        <v>1</v>
      </c>
      <c r="S281" s="36" t="s">
        <v>24</v>
      </c>
      <c r="T281" s="49">
        <v>1</v>
      </c>
    </row>
    <row r="282" spans="16:20" x14ac:dyDescent="0.2">
      <c r="P282" s="52">
        <v>7.7</v>
      </c>
      <c r="Q282" s="33" t="s">
        <v>19</v>
      </c>
      <c r="R282" s="48">
        <v>4</v>
      </c>
      <c r="S282" s="33" t="s">
        <v>21</v>
      </c>
      <c r="T282" s="50">
        <v>4</v>
      </c>
    </row>
    <row r="283" spans="16:20" x14ac:dyDescent="0.2">
      <c r="P283" s="51">
        <v>6.7</v>
      </c>
      <c r="Q283" s="36" t="s">
        <v>19</v>
      </c>
      <c r="R283" s="47">
        <v>5</v>
      </c>
      <c r="S283" s="36" t="s">
        <v>21</v>
      </c>
      <c r="T283" s="49">
        <v>6</v>
      </c>
    </row>
    <row r="284" spans="16:20" x14ac:dyDescent="0.2">
      <c r="P284" s="51">
        <v>5.9</v>
      </c>
      <c r="Q284" s="36" t="s">
        <v>19</v>
      </c>
      <c r="R284" s="47">
        <v>4</v>
      </c>
      <c r="S284" s="36" t="s">
        <v>24</v>
      </c>
      <c r="T284" s="49">
        <v>4</v>
      </c>
    </row>
    <row r="285" spans="16:20" x14ac:dyDescent="0.2">
      <c r="P285" s="52">
        <v>4.9000000000000004</v>
      </c>
      <c r="Q285" s="33" t="s">
        <v>24</v>
      </c>
      <c r="R285" s="48">
        <v>1</v>
      </c>
      <c r="S285" s="33" t="s">
        <v>24</v>
      </c>
      <c r="T285" s="50">
        <v>3</v>
      </c>
    </row>
    <row r="286" spans="16:20" x14ac:dyDescent="0.2">
      <c r="P286" s="51">
        <v>5.4</v>
      </c>
      <c r="Q286" s="36" t="s">
        <v>19</v>
      </c>
      <c r="R286" s="47">
        <v>2</v>
      </c>
      <c r="S286" s="36" t="s">
        <v>24</v>
      </c>
      <c r="T286" s="49">
        <v>8</v>
      </c>
    </row>
    <row r="287" spans="16:20" x14ac:dyDescent="0.2">
      <c r="P287" s="51">
        <v>4.5</v>
      </c>
      <c r="Q287" s="36" t="s">
        <v>28</v>
      </c>
      <c r="R287" s="47">
        <v>1</v>
      </c>
      <c r="S287" s="36" t="s">
        <v>24</v>
      </c>
      <c r="T287" s="49">
        <v>8</v>
      </c>
    </row>
    <row r="288" spans="16:20" x14ac:dyDescent="0.2">
      <c r="P288" s="51">
        <v>6.5</v>
      </c>
      <c r="Q288" s="36" t="s">
        <v>19</v>
      </c>
      <c r="R288" s="47">
        <v>2</v>
      </c>
      <c r="S288" s="36" t="s">
        <v>24</v>
      </c>
      <c r="T288" s="49">
        <v>6</v>
      </c>
    </row>
    <row r="289" spans="16:20" x14ac:dyDescent="0.2">
      <c r="P289" s="52">
        <v>5.0999999999999996</v>
      </c>
      <c r="Q289" s="33" t="s">
        <v>24</v>
      </c>
      <c r="R289" s="48">
        <v>2</v>
      </c>
      <c r="S289" s="33" t="s">
        <v>21</v>
      </c>
      <c r="T289" s="50">
        <v>9</v>
      </c>
    </row>
    <row r="290" spans="16:20" x14ac:dyDescent="0.2">
      <c r="P290" s="51">
        <v>6.2</v>
      </c>
      <c r="Q290" s="36" t="s">
        <v>19</v>
      </c>
      <c r="R290" s="47">
        <v>1</v>
      </c>
      <c r="S290" s="36" t="s">
        <v>24</v>
      </c>
      <c r="T290" s="49">
        <v>10</v>
      </c>
    </row>
    <row r="291" spans="16:20" x14ac:dyDescent="0.2">
      <c r="P291" s="51">
        <v>8.1</v>
      </c>
      <c r="Q291" s="36" t="s">
        <v>24</v>
      </c>
      <c r="R291" s="47">
        <v>6</v>
      </c>
      <c r="S291" s="36" t="s">
        <v>24</v>
      </c>
      <c r="T291" s="49">
        <v>1</v>
      </c>
    </row>
    <row r="292" spans="16:20" x14ac:dyDescent="0.2">
      <c r="P292" s="52">
        <v>7.9</v>
      </c>
      <c r="Q292" s="33" t="s">
        <v>19</v>
      </c>
      <c r="R292" s="48">
        <v>6</v>
      </c>
      <c r="S292" s="33" t="s">
        <v>24</v>
      </c>
      <c r="T292" s="50">
        <v>8</v>
      </c>
    </row>
    <row r="293" spans="16:20" x14ac:dyDescent="0.2">
      <c r="P293" s="51">
        <v>6.5</v>
      </c>
      <c r="Q293" s="36" t="s">
        <v>28</v>
      </c>
      <c r="R293" s="47">
        <v>0</v>
      </c>
      <c r="S293" s="36" t="s">
        <v>28</v>
      </c>
      <c r="T293" s="49">
        <v>6</v>
      </c>
    </row>
    <row r="294" spans="16:20" x14ac:dyDescent="0.2">
      <c r="P294" s="51">
        <v>6.4</v>
      </c>
      <c r="Q294" s="36" t="s">
        <v>19</v>
      </c>
      <c r="R294" s="47">
        <v>4</v>
      </c>
      <c r="S294" s="36" t="s">
        <v>21</v>
      </c>
      <c r="T294" s="49">
        <v>1</v>
      </c>
    </row>
    <row r="295" spans="16:20" x14ac:dyDescent="0.2">
      <c r="P295" s="51">
        <v>8.8000000000000007</v>
      </c>
      <c r="Q295" s="36" t="s">
        <v>24</v>
      </c>
      <c r="R295" s="47">
        <v>6</v>
      </c>
      <c r="S295" s="36" t="s">
        <v>28</v>
      </c>
      <c r="T295" s="49">
        <v>4</v>
      </c>
    </row>
    <row r="296" spans="16:20" x14ac:dyDescent="0.2">
      <c r="P296" s="52">
        <v>7.1</v>
      </c>
      <c r="Q296" s="33" t="s">
        <v>19</v>
      </c>
      <c r="R296" s="48">
        <v>3</v>
      </c>
      <c r="S296" s="33" t="s">
        <v>21</v>
      </c>
      <c r="T296" s="50">
        <v>5</v>
      </c>
    </row>
    <row r="297" spans="16:20" x14ac:dyDescent="0.2">
      <c r="P297" s="51">
        <v>6.1</v>
      </c>
      <c r="Q297" s="36" t="s">
        <v>24</v>
      </c>
      <c r="R297" s="47">
        <v>1</v>
      </c>
      <c r="S297" s="36" t="s">
        <v>24</v>
      </c>
      <c r="T297" s="49">
        <v>7</v>
      </c>
    </row>
    <row r="298" spans="16:20" x14ac:dyDescent="0.2">
      <c r="P298" s="51">
        <v>4.8</v>
      </c>
      <c r="Q298" s="36" t="s">
        <v>19</v>
      </c>
      <c r="R298" s="47">
        <v>2</v>
      </c>
      <c r="S298" s="36" t="s">
        <v>28</v>
      </c>
      <c r="T298" s="49">
        <v>8</v>
      </c>
    </row>
    <row r="299" spans="16:20" x14ac:dyDescent="0.2">
      <c r="P299" s="52">
        <v>7</v>
      </c>
      <c r="Q299" s="33" t="s">
        <v>28</v>
      </c>
      <c r="R299" s="48">
        <v>1</v>
      </c>
      <c r="S299" s="33" t="s">
        <v>21</v>
      </c>
      <c r="T299" s="50">
        <v>9</v>
      </c>
    </row>
    <row r="300" spans="16:20" x14ac:dyDescent="0.2">
      <c r="P300" s="51">
        <v>7.5</v>
      </c>
      <c r="Q300" s="36" t="s">
        <v>24</v>
      </c>
      <c r="R300" s="47">
        <v>4</v>
      </c>
      <c r="S300" s="36" t="s">
        <v>21</v>
      </c>
      <c r="T300" s="49">
        <v>6</v>
      </c>
    </row>
    <row r="301" spans="16:20" x14ac:dyDescent="0.2">
      <c r="P301" s="51">
        <v>5.7</v>
      </c>
      <c r="Q301" s="36" t="s">
        <v>19</v>
      </c>
      <c r="R301" s="47">
        <v>5</v>
      </c>
      <c r="S301" s="36" t="s">
        <v>24</v>
      </c>
      <c r="T301" s="49">
        <v>10</v>
      </c>
    </row>
    <row r="302" spans="16:20" x14ac:dyDescent="0.2">
      <c r="P302" s="51">
        <v>6.8</v>
      </c>
      <c r="Q302" s="36" t="s">
        <v>19</v>
      </c>
      <c r="R302" s="47">
        <v>6</v>
      </c>
      <c r="S302" s="36" t="s">
        <v>21</v>
      </c>
      <c r="T302" s="49">
        <v>9</v>
      </c>
    </row>
    <row r="303" spans="16:20" x14ac:dyDescent="0.2">
      <c r="P303" s="52">
        <v>6.1</v>
      </c>
      <c r="Q303" s="33" t="s">
        <v>24</v>
      </c>
      <c r="R303" s="48">
        <v>6</v>
      </c>
      <c r="S303" s="33" t="s">
        <v>21</v>
      </c>
      <c r="T303" s="50">
        <v>4</v>
      </c>
    </row>
    <row r="304" spans="16:20" x14ac:dyDescent="0.2">
      <c r="P304" s="51">
        <v>6.3</v>
      </c>
      <c r="Q304" s="36" t="s">
        <v>19</v>
      </c>
      <c r="R304" s="47">
        <v>6</v>
      </c>
      <c r="S304" s="36" t="s">
        <v>21</v>
      </c>
      <c r="T304" s="49">
        <v>8</v>
      </c>
    </row>
    <row r="305" spans="16:20" x14ac:dyDescent="0.2">
      <c r="P305" s="51">
        <v>3.5</v>
      </c>
      <c r="Q305" s="36" t="s">
        <v>24</v>
      </c>
      <c r="R305" s="47">
        <v>2</v>
      </c>
      <c r="S305" s="36" t="s">
        <v>21</v>
      </c>
      <c r="T305" s="49">
        <v>3</v>
      </c>
    </row>
    <row r="306" spans="16:20" x14ac:dyDescent="0.2">
      <c r="P306" s="52">
        <v>6.2</v>
      </c>
      <c r="Q306" s="33" t="s">
        <v>28</v>
      </c>
      <c r="R306" s="48">
        <v>3</v>
      </c>
      <c r="S306" s="33" t="s">
        <v>21</v>
      </c>
      <c r="T306" s="50">
        <v>4</v>
      </c>
    </row>
    <row r="307" spans="16:20" x14ac:dyDescent="0.2">
      <c r="P307" s="51">
        <v>7.7</v>
      </c>
      <c r="Q307" s="36" t="s">
        <v>19</v>
      </c>
      <c r="R307" s="47">
        <v>3</v>
      </c>
      <c r="S307" s="36" t="s">
        <v>21</v>
      </c>
      <c r="T307" s="49">
        <v>10</v>
      </c>
    </row>
    <row r="308" spans="16:20" x14ac:dyDescent="0.2">
      <c r="P308" s="51">
        <v>5.7</v>
      </c>
      <c r="Q308" s="36" t="s">
        <v>28</v>
      </c>
      <c r="R308" s="47">
        <v>6</v>
      </c>
      <c r="S308" s="36" t="s">
        <v>24</v>
      </c>
      <c r="T308" s="49">
        <v>4</v>
      </c>
    </row>
    <row r="309" spans="16:20" x14ac:dyDescent="0.2">
      <c r="P309" s="51">
        <v>6.6</v>
      </c>
      <c r="Q309" s="36" t="s">
        <v>24</v>
      </c>
      <c r="R309" s="47">
        <v>3</v>
      </c>
      <c r="S309" s="36" t="s">
        <v>21</v>
      </c>
      <c r="T309" s="49">
        <v>6</v>
      </c>
    </row>
    <row r="310" spans="16:20" x14ac:dyDescent="0.2">
      <c r="P310" s="52">
        <v>5.6</v>
      </c>
      <c r="Q310" s="33" t="s">
        <v>19</v>
      </c>
      <c r="R310" s="48">
        <v>5</v>
      </c>
      <c r="S310" s="33" t="s">
        <v>28</v>
      </c>
      <c r="T310" s="50">
        <v>9</v>
      </c>
    </row>
    <row r="311" spans="16:20" x14ac:dyDescent="0.2">
      <c r="P311" s="51">
        <v>6.9</v>
      </c>
      <c r="Q311" s="36" t="s">
        <v>24</v>
      </c>
      <c r="R311" s="47">
        <v>6</v>
      </c>
      <c r="S311" s="36" t="s">
        <v>24</v>
      </c>
      <c r="T311" s="49">
        <v>6</v>
      </c>
    </row>
    <row r="312" spans="16:20" x14ac:dyDescent="0.2">
      <c r="P312" s="51">
        <v>6.2</v>
      </c>
      <c r="Q312" s="36" t="s">
        <v>24</v>
      </c>
      <c r="R312" s="47">
        <v>0</v>
      </c>
      <c r="S312" s="36" t="s">
        <v>21</v>
      </c>
      <c r="T312" s="49">
        <v>1</v>
      </c>
    </row>
    <row r="313" spans="16:20" x14ac:dyDescent="0.2">
      <c r="P313" s="52">
        <v>5.4</v>
      </c>
      <c r="Q313" s="33" t="s">
        <v>19</v>
      </c>
      <c r="R313" s="48">
        <v>2</v>
      </c>
      <c r="S313" s="33" t="s">
        <v>24</v>
      </c>
      <c r="T313" s="50">
        <v>5</v>
      </c>
    </row>
    <row r="314" spans="16:20" x14ac:dyDescent="0.2">
      <c r="P314" s="51">
        <v>8.1</v>
      </c>
      <c r="Q314" s="36" t="s">
        <v>19</v>
      </c>
      <c r="R314" s="47">
        <v>5</v>
      </c>
      <c r="S314" s="36" t="s">
        <v>21</v>
      </c>
      <c r="T314" s="49">
        <v>9</v>
      </c>
    </row>
    <row r="315" spans="16:20" x14ac:dyDescent="0.2">
      <c r="P315" s="51">
        <v>7.6</v>
      </c>
      <c r="Q315" s="36" t="s">
        <v>19</v>
      </c>
      <c r="R315" s="47">
        <v>2</v>
      </c>
      <c r="S315" s="36" t="s">
        <v>24</v>
      </c>
      <c r="T315" s="49">
        <v>5</v>
      </c>
    </row>
    <row r="316" spans="16:20" x14ac:dyDescent="0.2">
      <c r="P316" s="51">
        <v>5.8</v>
      </c>
      <c r="Q316" s="36" t="s">
        <v>19</v>
      </c>
      <c r="R316" s="47">
        <v>6</v>
      </c>
      <c r="S316" s="36" t="s">
        <v>24</v>
      </c>
      <c r="T316" s="49">
        <v>6</v>
      </c>
    </row>
    <row r="317" spans="16:20" x14ac:dyDescent="0.2">
      <c r="P317" s="52">
        <v>7.1</v>
      </c>
      <c r="Q317" s="33" t="s">
        <v>19</v>
      </c>
      <c r="R317" s="48">
        <v>5</v>
      </c>
      <c r="S317" s="33" t="s">
        <v>24</v>
      </c>
      <c r="T317" s="50">
        <v>3</v>
      </c>
    </row>
    <row r="318" spans="16:20" x14ac:dyDescent="0.2">
      <c r="P318" s="51">
        <v>7.1</v>
      </c>
      <c r="Q318" s="36" t="s">
        <v>24</v>
      </c>
      <c r="R318" s="47">
        <v>6</v>
      </c>
      <c r="S318" s="36" t="s">
        <v>21</v>
      </c>
      <c r="T318" s="49">
        <v>8</v>
      </c>
    </row>
    <row r="319" spans="16:20" x14ac:dyDescent="0.2">
      <c r="P319" s="51">
        <v>7.3</v>
      </c>
      <c r="Q319" s="36" t="s">
        <v>24</v>
      </c>
      <c r="R319" s="47">
        <v>5</v>
      </c>
      <c r="S319" s="36" t="s">
        <v>21</v>
      </c>
      <c r="T319" s="49">
        <v>10</v>
      </c>
    </row>
    <row r="320" spans="16:20" x14ac:dyDescent="0.2">
      <c r="P320" s="52">
        <v>4.5</v>
      </c>
      <c r="Q320" s="33" t="s">
        <v>24</v>
      </c>
      <c r="R320" s="48">
        <v>6</v>
      </c>
      <c r="S320" s="33" t="s">
        <v>21</v>
      </c>
      <c r="T320" s="50">
        <v>4</v>
      </c>
    </row>
    <row r="321" spans="16:20" x14ac:dyDescent="0.2">
      <c r="P321" s="51">
        <v>7.7</v>
      </c>
      <c r="Q321" s="36" t="s">
        <v>24</v>
      </c>
      <c r="R321" s="47">
        <v>0</v>
      </c>
      <c r="S321" s="36" t="s">
        <v>24</v>
      </c>
      <c r="T321" s="49">
        <v>4</v>
      </c>
    </row>
    <row r="322" spans="16:20" x14ac:dyDescent="0.2">
      <c r="P322" s="51">
        <v>5.8</v>
      </c>
      <c r="Q322" s="36" t="s">
        <v>24</v>
      </c>
      <c r="R322" s="47">
        <v>2</v>
      </c>
      <c r="S322" s="36" t="s">
        <v>24</v>
      </c>
      <c r="T322" s="49">
        <v>5</v>
      </c>
    </row>
    <row r="323" spans="16:20" x14ac:dyDescent="0.2">
      <c r="P323" s="51">
        <v>6.1</v>
      </c>
      <c r="Q323" s="36" t="s">
        <v>19</v>
      </c>
      <c r="R323" s="47">
        <v>5</v>
      </c>
      <c r="S323" s="36" t="s">
        <v>28</v>
      </c>
      <c r="T323" s="49">
        <v>10</v>
      </c>
    </row>
    <row r="324" spans="16:20" x14ac:dyDescent="0.2">
      <c r="P324" s="52">
        <v>9.6999999999999993</v>
      </c>
      <c r="Q324" s="33" t="s">
        <v>24</v>
      </c>
      <c r="R324" s="48">
        <v>0</v>
      </c>
      <c r="S324" s="33" t="s">
        <v>28</v>
      </c>
      <c r="T324" s="50">
        <v>9</v>
      </c>
    </row>
    <row r="325" spans="16:20" x14ac:dyDescent="0.2">
      <c r="P325" s="51">
        <v>6.9</v>
      </c>
      <c r="Q325" s="36" t="s">
        <v>24</v>
      </c>
      <c r="R325" s="47">
        <v>1</v>
      </c>
      <c r="S325" s="36" t="s">
        <v>21</v>
      </c>
      <c r="T325" s="49">
        <v>8</v>
      </c>
    </row>
    <row r="326" spans="16:20" x14ac:dyDescent="0.2">
      <c r="P326" s="51">
        <v>6</v>
      </c>
      <c r="Q326" s="36" t="s">
        <v>19</v>
      </c>
      <c r="R326" s="47">
        <v>6</v>
      </c>
      <c r="S326" s="36" t="s">
        <v>28</v>
      </c>
      <c r="T326" s="49">
        <v>7</v>
      </c>
    </row>
    <row r="327" spans="16:20" x14ac:dyDescent="0.2">
      <c r="P327" s="52">
        <v>3.9</v>
      </c>
      <c r="Q327" s="33" t="s">
        <v>24</v>
      </c>
      <c r="R327" s="48">
        <v>4</v>
      </c>
      <c r="S327" s="33" t="s">
        <v>21</v>
      </c>
      <c r="T327" s="50">
        <v>5</v>
      </c>
    </row>
    <row r="328" spans="16:20" x14ac:dyDescent="0.2">
      <c r="P328" s="51">
        <v>8.1999999999999993</v>
      </c>
      <c r="Q328" s="36" t="s">
        <v>19</v>
      </c>
      <c r="R328" s="47">
        <v>5</v>
      </c>
      <c r="S328" s="36" t="s">
        <v>28</v>
      </c>
      <c r="T328" s="49">
        <v>9</v>
      </c>
    </row>
    <row r="329" spans="16:20" x14ac:dyDescent="0.2">
      <c r="P329" s="51">
        <v>4.9000000000000004</v>
      </c>
      <c r="Q329" s="36" t="s">
        <v>24</v>
      </c>
      <c r="R329" s="47">
        <v>3</v>
      </c>
      <c r="S329" s="36" t="s">
        <v>24</v>
      </c>
      <c r="T329" s="49">
        <v>9</v>
      </c>
    </row>
    <row r="330" spans="16:20" x14ac:dyDescent="0.2">
      <c r="P330" s="51">
        <v>5.3</v>
      </c>
      <c r="Q330" s="36" t="s">
        <v>24</v>
      </c>
      <c r="R330" s="47">
        <v>0</v>
      </c>
      <c r="S330" s="36" t="s">
        <v>24</v>
      </c>
      <c r="T330" s="49">
        <v>10</v>
      </c>
    </row>
    <row r="331" spans="16:20" x14ac:dyDescent="0.2">
      <c r="P331" s="52">
        <v>6.1</v>
      </c>
      <c r="Q331" s="33" t="s">
        <v>24</v>
      </c>
      <c r="R331" s="48">
        <v>0</v>
      </c>
      <c r="S331" s="33" t="s">
        <v>24</v>
      </c>
      <c r="T331" s="50">
        <v>10</v>
      </c>
    </row>
    <row r="332" spans="16:20" x14ac:dyDescent="0.2">
      <c r="P332" s="51">
        <v>8.1999999999999993</v>
      </c>
      <c r="Q332" s="36" t="s">
        <v>19</v>
      </c>
      <c r="R332" s="47">
        <v>5</v>
      </c>
      <c r="S332" s="36" t="s">
        <v>21</v>
      </c>
      <c r="T332" s="49">
        <v>2</v>
      </c>
    </row>
    <row r="333" spans="16:20" x14ac:dyDescent="0.2">
      <c r="P333" s="51">
        <v>7.4</v>
      </c>
      <c r="Q333" s="36" t="s">
        <v>24</v>
      </c>
      <c r="R333" s="47">
        <v>0</v>
      </c>
      <c r="S333" s="36" t="s">
        <v>24</v>
      </c>
      <c r="T333" s="49">
        <v>4</v>
      </c>
    </row>
    <row r="334" spans="16:20" x14ac:dyDescent="0.2">
      <c r="P334" s="52">
        <v>6.3</v>
      </c>
      <c r="Q334" s="33" t="s">
        <v>19</v>
      </c>
      <c r="R334" s="48">
        <v>1</v>
      </c>
      <c r="S334" s="33" t="s">
        <v>24</v>
      </c>
      <c r="T334" s="50">
        <v>8</v>
      </c>
    </row>
    <row r="335" spans="16:20" x14ac:dyDescent="0.2">
      <c r="P335" s="51">
        <v>6.9</v>
      </c>
      <c r="Q335" s="36" t="s">
        <v>19</v>
      </c>
      <c r="R335" s="47">
        <v>0</v>
      </c>
      <c r="S335" s="36" t="s">
        <v>28</v>
      </c>
      <c r="T335" s="49">
        <v>1</v>
      </c>
    </row>
    <row r="336" spans="16:20" x14ac:dyDescent="0.2">
      <c r="P336" s="51">
        <v>5.8</v>
      </c>
      <c r="Q336" s="36" t="s">
        <v>24</v>
      </c>
      <c r="R336" s="47">
        <v>4</v>
      </c>
      <c r="S336" s="36" t="s">
        <v>24</v>
      </c>
      <c r="T336" s="49">
        <v>5</v>
      </c>
    </row>
    <row r="337" spans="16:20" x14ac:dyDescent="0.2">
      <c r="P337" s="51">
        <v>6.7</v>
      </c>
      <c r="Q337" s="36" t="s">
        <v>19</v>
      </c>
      <c r="R337" s="47">
        <v>4</v>
      </c>
      <c r="S337" s="36" t="s">
        <v>21</v>
      </c>
      <c r="T337" s="49">
        <v>8</v>
      </c>
    </row>
    <row r="338" spans="16:20" x14ac:dyDescent="0.2">
      <c r="P338" s="52">
        <v>6.6</v>
      </c>
      <c r="Q338" s="33" t="s">
        <v>24</v>
      </c>
      <c r="R338" s="48">
        <v>6</v>
      </c>
      <c r="S338" s="33" t="s">
        <v>21</v>
      </c>
      <c r="T338" s="50">
        <v>2</v>
      </c>
    </row>
    <row r="339" spans="16:20" x14ac:dyDescent="0.2">
      <c r="P339" s="51">
        <v>7.7</v>
      </c>
      <c r="Q339" s="36" t="s">
        <v>19</v>
      </c>
      <c r="R339" s="47">
        <v>6</v>
      </c>
      <c r="S339" s="36" t="s">
        <v>21</v>
      </c>
      <c r="T339" s="49">
        <v>2</v>
      </c>
    </row>
    <row r="340" spans="16:20" x14ac:dyDescent="0.2">
      <c r="P340" s="51">
        <v>7.7</v>
      </c>
      <c r="Q340" s="36" t="s">
        <v>19</v>
      </c>
      <c r="R340" s="47">
        <v>3</v>
      </c>
      <c r="S340" s="36" t="s">
        <v>28</v>
      </c>
      <c r="T340" s="49">
        <v>8</v>
      </c>
    </row>
    <row r="341" spans="16:20" x14ac:dyDescent="0.2">
      <c r="P341" s="52">
        <v>7.1</v>
      </c>
      <c r="Q341" s="33" t="s">
        <v>24</v>
      </c>
      <c r="R341" s="48">
        <v>1</v>
      </c>
      <c r="S341" s="33" t="s">
        <v>24</v>
      </c>
      <c r="T341" s="50">
        <v>10</v>
      </c>
    </row>
    <row r="342" spans="16:20" x14ac:dyDescent="0.2">
      <c r="P342" s="51">
        <v>6.1</v>
      </c>
      <c r="Q342" s="36" t="s">
        <v>19</v>
      </c>
      <c r="R342" s="47">
        <v>4</v>
      </c>
      <c r="S342" s="36" t="s">
        <v>21</v>
      </c>
      <c r="T342" s="49">
        <v>9</v>
      </c>
    </row>
    <row r="343" spans="16:20" x14ac:dyDescent="0.2">
      <c r="P343" s="51">
        <v>7.4</v>
      </c>
      <c r="Q343" s="36" t="s">
        <v>28</v>
      </c>
      <c r="R343" s="47">
        <v>5</v>
      </c>
      <c r="S343" s="36" t="s">
        <v>21</v>
      </c>
      <c r="T343" s="49">
        <v>7</v>
      </c>
    </row>
    <row r="344" spans="16:20" x14ac:dyDescent="0.2">
      <c r="P344" s="51">
        <v>6.4</v>
      </c>
      <c r="Q344" s="36" t="s">
        <v>24</v>
      </c>
      <c r="R344" s="47">
        <v>2</v>
      </c>
      <c r="S344" s="36" t="s">
        <v>28</v>
      </c>
      <c r="T344" s="49">
        <v>8</v>
      </c>
    </row>
    <row r="345" spans="16:20" x14ac:dyDescent="0.2">
      <c r="P345" s="52">
        <v>5.2</v>
      </c>
      <c r="Q345" s="33" t="s">
        <v>19</v>
      </c>
      <c r="R345" s="48">
        <v>2</v>
      </c>
      <c r="S345" s="33" t="s">
        <v>24</v>
      </c>
      <c r="T345" s="50">
        <v>5</v>
      </c>
    </row>
    <row r="346" spans="16:20" x14ac:dyDescent="0.2">
      <c r="P346" s="51">
        <v>6</v>
      </c>
      <c r="Q346" s="36" t="s">
        <v>24</v>
      </c>
      <c r="R346" s="47">
        <v>2</v>
      </c>
      <c r="S346" s="36" t="s">
        <v>21</v>
      </c>
      <c r="T346" s="49">
        <v>1</v>
      </c>
    </row>
    <row r="347" spans="16:20" x14ac:dyDescent="0.2">
      <c r="P347" s="51">
        <v>6.6</v>
      </c>
      <c r="Q347" s="36" t="s">
        <v>19</v>
      </c>
      <c r="R347" s="47">
        <v>6</v>
      </c>
      <c r="S347" s="36" t="s">
        <v>24</v>
      </c>
      <c r="T347" s="49">
        <v>4</v>
      </c>
    </row>
    <row r="348" spans="16:20" x14ac:dyDescent="0.2">
      <c r="P348" s="52">
        <v>7.6</v>
      </c>
      <c r="Q348" s="33" t="s">
        <v>19</v>
      </c>
      <c r="R348" s="48">
        <v>5</v>
      </c>
      <c r="S348" s="33" t="s">
        <v>24</v>
      </c>
      <c r="T348" s="50">
        <v>2</v>
      </c>
    </row>
    <row r="349" spans="16:20" x14ac:dyDescent="0.2">
      <c r="P349" s="51">
        <v>6.3</v>
      </c>
      <c r="Q349" s="36" t="s">
        <v>19</v>
      </c>
      <c r="R349" s="47">
        <v>0</v>
      </c>
      <c r="S349" s="36" t="s">
        <v>21</v>
      </c>
      <c r="T349" s="49">
        <v>3</v>
      </c>
    </row>
    <row r="350" spans="16:20" x14ac:dyDescent="0.2">
      <c r="P350" s="51">
        <v>5</v>
      </c>
      <c r="Q350" s="36" t="s">
        <v>19</v>
      </c>
      <c r="R350" s="47">
        <v>5</v>
      </c>
      <c r="S350" s="36" t="s">
        <v>21</v>
      </c>
      <c r="T350" s="49">
        <v>3</v>
      </c>
    </row>
    <row r="351" spans="16:20" x14ac:dyDescent="0.2">
      <c r="P351" s="51">
        <v>6.6</v>
      </c>
      <c r="Q351" s="36" t="s">
        <v>19</v>
      </c>
      <c r="R351" s="47">
        <v>0</v>
      </c>
      <c r="S351" s="36" t="s">
        <v>24</v>
      </c>
      <c r="T351" s="49">
        <v>9</v>
      </c>
    </row>
    <row r="352" spans="16:20" x14ac:dyDescent="0.2">
      <c r="P352" s="52">
        <v>6.6</v>
      </c>
      <c r="Q352" s="33" t="s">
        <v>19</v>
      </c>
      <c r="R352" s="48">
        <v>2</v>
      </c>
      <c r="S352" s="33" t="s">
        <v>28</v>
      </c>
      <c r="T352" s="50">
        <v>10</v>
      </c>
    </row>
    <row r="353" spans="16:20" x14ac:dyDescent="0.2">
      <c r="P353" s="51">
        <v>6.7</v>
      </c>
      <c r="Q353" s="36" t="s">
        <v>19</v>
      </c>
      <c r="R353" s="47">
        <v>3</v>
      </c>
      <c r="S353" s="36" t="s">
        <v>28</v>
      </c>
      <c r="T353" s="49">
        <v>4</v>
      </c>
    </row>
    <row r="354" spans="16:20" x14ac:dyDescent="0.2">
      <c r="P354" s="51">
        <v>7.6</v>
      </c>
      <c r="Q354" s="36" t="s">
        <v>28</v>
      </c>
      <c r="R354" s="47">
        <v>3</v>
      </c>
      <c r="S354" s="36" t="s">
        <v>24</v>
      </c>
      <c r="T354" s="49">
        <v>2</v>
      </c>
    </row>
    <row r="355" spans="16:20" x14ac:dyDescent="0.2">
      <c r="P355" s="52">
        <v>7.7</v>
      </c>
      <c r="Q355" s="33" t="s">
        <v>19</v>
      </c>
      <c r="R355" s="48">
        <v>0</v>
      </c>
      <c r="S355" s="33" t="s">
        <v>21</v>
      </c>
      <c r="T355" s="50">
        <v>3</v>
      </c>
    </row>
    <row r="356" spans="16:20" x14ac:dyDescent="0.2">
      <c r="P356" s="51">
        <v>5.8</v>
      </c>
      <c r="Q356" s="36" t="s">
        <v>28</v>
      </c>
      <c r="R356" s="47">
        <v>2</v>
      </c>
      <c r="S356" s="36" t="s">
        <v>21</v>
      </c>
      <c r="T356" s="49">
        <v>3</v>
      </c>
    </row>
    <row r="357" spans="16:20" x14ac:dyDescent="0.2">
      <c r="P357" s="51">
        <v>5.8</v>
      </c>
      <c r="Q357" s="36" t="s">
        <v>28</v>
      </c>
      <c r="R357" s="47">
        <v>5</v>
      </c>
      <c r="S357" s="36" t="s">
        <v>21</v>
      </c>
      <c r="T357" s="49">
        <v>7</v>
      </c>
    </row>
    <row r="358" spans="16:20" x14ac:dyDescent="0.2">
      <c r="P358" s="51">
        <v>5.3</v>
      </c>
      <c r="Q358" s="36" t="s">
        <v>24</v>
      </c>
      <c r="R358" s="47">
        <v>3</v>
      </c>
      <c r="S358" s="36" t="s">
        <v>21</v>
      </c>
      <c r="T358" s="49">
        <v>8</v>
      </c>
    </row>
    <row r="359" spans="16:20" x14ac:dyDescent="0.2">
      <c r="P359" s="52">
        <v>7.3</v>
      </c>
      <c r="Q359" s="33" t="s">
        <v>24</v>
      </c>
      <c r="R359" s="48">
        <v>0</v>
      </c>
      <c r="S359" s="33" t="s">
        <v>24</v>
      </c>
      <c r="T359" s="50">
        <v>6</v>
      </c>
    </row>
    <row r="360" spans="16:20" x14ac:dyDescent="0.2">
      <c r="P360" s="51">
        <v>8.1999999999999993</v>
      </c>
      <c r="Q360" s="36" t="s">
        <v>24</v>
      </c>
      <c r="R360" s="47">
        <v>5</v>
      </c>
      <c r="S360" s="36" t="s">
        <v>24</v>
      </c>
      <c r="T360" s="49">
        <v>4</v>
      </c>
    </row>
    <row r="361" spans="16:20" x14ac:dyDescent="0.2">
      <c r="P361" s="51">
        <v>6.1</v>
      </c>
      <c r="Q361" s="36" t="s">
        <v>19</v>
      </c>
      <c r="R361" s="47">
        <v>2</v>
      </c>
      <c r="S361" s="36" t="s">
        <v>24</v>
      </c>
      <c r="T361" s="49">
        <v>6</v>
      </c>
    </row>
    <row r="362" spans="16:20" x14ac:dyDescent="0.2">
      <c r="P362" s="52">
        <v>6.2</v>
      </c>
      <c r="Q362" s="33" t="s">
        <v>24</v>
      </c>
      <c r="R362" s="48">
        <v>1</v>
      </c>
      <c r="S362" s="33" t="s">
        <v>24</v>
      </c>
      <c r="T362" s="50">
        <v>1</v>
      </c>
    </row>
    <row r="363" spans="16:20" x14ac:dyDescent="0.2">
      <c r="P363" s="51">
        <v>8.3000000000000007</v>
      </c>
      <c r="Q363" s="36" t="s">
        <v>24</v>
      </c>
      <c r="R363" s="47">
        <v>2</v>
      </c>
      <c r="S363" s="36" t="s">
        <v>21</v>
      </c>
      <c r="T363" s="49">
        <v>10</v>
      </c>
    </row>
    <row r="364" spans="16:20" x14ac:dyDescent="0.2">
      <c r="P364" s="51">
        <v>7.1</v>
      </c>
      <c r="Q364" s="36" t="s">
        <v>24</v>
      </c>
      <c r="R364" s="47">
        <v>6</v>
      </c>
      <c r="S364" s="36" t="s">
        <v>21</v>
      </c>
      <c r="T364" s="49">
        <v>8</v>
      </c>
    </row>
    <row r="365" spans="16:20" x14ac:dyDescent="0.2">
      <c r="P365" s="51">
        <v>7</v>
      </c>
      <c r="Q365" s="36" t="s">
        <v>19</v>
      </c>
      <c r="R365" s="47">
        <v>2</v>
      </c>
      <c r="S365" s="36" t="s">
        <v>21</v>
      </c>
      <c r="T365" s="49">
        <v>1</v>
      </c>
    </row>
    <row r="366" spans="16:20" x14ac:dyDescent="0.2">
      <c r="P366" s="52">
        <v>5.0999999999999996</v>
      </c>
      <c r="Q366" s="33" t="s">
        <v>24</v>
      </c>
      <c r="R366" s="48">
        <v>5</v>
      </c>
      <c r="S366" s="33" t="s">
        <v>21</v>
      </c>
      <c r="T366" s="50">
        <v>5</v>
      </c>
    </row>
    <row r="367" spans="16:20" x14ac:dyDescent="0.2">
      <c r="P367" s="51">
        <v>7.3</v>
      </c>
      <c r="Q367" s="36" t="s">
        <v>24</v>
      </c>
      <c r="R367" s="47">
        <v>5</v>
      </c>
      <c r="S367" s="36" t="s">
        <v>24</v>
      </c>
      <c r="T367" s="49">
        <v>2</v>
      </c>
    </row>
    <row r="368" spans="16:20" x14ac:dyDescent="0.2">
      <c r="P368" s="51">
        <v>5.4</v>
      </c>
      <c r="Q368" s="36" t="s">
        <v>24</v>
      </c>
      <c r="R368" s="47">
        <v>4</v>
      </c>
      <c r="S368" s="36" t="s">
        <v>24</v>
      </c>
      <c r="T368" s="49">
        <v>6</v>
      </c>
    </row>
    <row r="369" spans="16:20" x14ac:dyDescent="0.2">
      <c r="P369" s="52">
        <v>5.0999999999999996</v>
      </c>
      <c r="Q369" s="33" t="s">
        <v>28</v>
      </c>
      <c r="R369" s="48">
        <v>4</v>
      </c>
      <c r="S369" s="33" t="s">
        <v>21</v>
      </c>
      <c r="T369" s="50">
        <v>9</v>
      </c>
    </row>
    <row r="370" spans="16:20" x14ac:dyDescent="0.2">
      <c r="P370" s="51">
        <v>6.1</v>
      </c>
      <c r="Q370" s="36" t="s">
        <v>19</v>
      </c>
      <c r="R370" s="47">
        <v>5</v>
      </c>
      <c r="S370" s="36" t="s">
        <v>28</v>
      </c>
      <c r="T370" s="49">
        <v>5</v>
      </c>
    </row>
    <row r="371" spans="16:20" x14ac:dyDescent="0.2">
      <c r="P371" s="51">
        <v>5.8</v>
      </c>
      <c r="Q371" s="36" t="s">
        <v>19</v>
      </c>
      <c r="R371" s="47">
        <v>5</v>
      </c>
      <c r="S371" s="36" t="s">
        <v>28</v>
      </c>
      <c r="T371" s="49">
        <v>4</v>
      </c>
    </row>
    <row r="372" spans="16:20" x14ac:dyDescent="0.2">
      <c r="P372" s="51">
        <v>6.2</v>
      </c>
      <c r="Q372" s="36" t="s">
        <v>19</v>
      </c>
      <c r="R372" s="47">
        <v>1</v>
      </c>
      <c r="S372" s="36" t="s">
        <v>21</v>
      </c>
      <c r="T372" s="49">
        <v>2</v>
      </c>
    </row>
    <row r="373" spans="16:20" x14ac:dyDescent="0.2">
      <c r="P373" s="52">
        <v>4.8</v>
      </c>
      <c r="Q373" s="33" t="s">
        <v>24</v>
      </c>
      <c r="R373" s="48">
        <v>1</v>
      </c>
      <c r="S373" s="33" t="s">
        <v>28</v>
      </c>
      <c r="T373" s="50">
        <v>3</v>
      </c>
    </row>
    <row r="374" spans="16:20" x14ac:dyDescent="0.2">
      <c r="P374" s="51">
        <v>7.7</v>
      </c>
      <c r="Q374" s="36" t="s">
        <v>28</v>
      </c>
      <c r="R374" s="47">
        <v>2</v>
      </c>
      <c r="S374" s="36" t="s">
        <v>21</v>
      </c>
      <c r="T374" s="49">
        <v>6</v>
      </c>
    </row>
    <row r="375" spans="16:20" x14ac:dyDescent="0.2">
      <c r="P375" s="51">
        <v>7.9</v>
      </c>
      <c r="Q375" s="36" t="s">
        <v>28</v>
      </c>
      <c r="R375" s="47">
        <v>6</v>
      </c>
      <c r="S375" s="36" t="s">
        <v>24</v>
      </c>
      <c r="T375" s="49">
        <v>8</v>
      </c>
    </row>
    <row r="376" spans="16:20" x14ac:dyDescent="0.2">
      <c r="P376" s="52">
        <v>4.2</v>
      </c>
      <c r="Q376" s="33" t="s">
        <v>19</v>
      </c>
      <c r="R376" s="48">
        <v>3</v>
      </c>
      <c r="S376" s="33" t="s">
        <v>24</v>
      </c>
      <c r="T376" s="50">
        <v>8</v>
      </c>
    </row>
    <row r="377" spans="16:20" x14ac:dyDescent="0.2">
      <c r="P377" s="51">
        <v>7.7</v>
      </c>
      <c r="Q377" s="36" t="s">
        <v>28</v>
      </c>
      <c r="R377" s="47">
        <v>6</v>
      </c>
      <c r="S377" s="36" t="s">
        <v>21</v>
      </c>
      <c r="T377" s="49">
        <v>5</v>
      </c>
    </row>
    <row r="378" spans="16:20" x14ac:dyDescent="0.2">
      <c r="P378" s="51">
        <v>5.5</v>
      </c>
      <c r="Q378" s="36" t="s">
        <v>19</v>
      </c>
      <c r="R378" s="47">
        <v>1</v>
      </c>
      <c r="S378" s="36" t="s">
        <v>21</v>
      </c>
      <c r="T378" s="49">
        <v>5</v>
      </c>
    </row>
    <row r="379" spans="16:20" x14ac:dyDescent="0.2">
      <c r="P379" s="51">
        <v>7.5</v>
      </c>
      <c r="Q379" s="36" t="s">
        <v>24</v>
      </c>
      <c r="R379" s="47">
        <v>2</v>
      </c>
      <c r="S379" s="36" t="s">
        <v>21</v>
      </c>
      <c r="T379" s="49">
        <v>10</v>
      </c>
    </row>
    <row r="380" spans="16:20" x14ac:dyDescent="0.2">
      <c r="P380" s="52">
        <v>6.4</v>
      </c>
      <c r="Q380" s="33" t="s">
        <v>19</v>
      </c>
      <c r="R380" s="48">
        <v>6</v>
      </c>
      <c r="S380" s="33" t="s">
        <v>24</v>
      </c>
      <c r="T380" s="50">
        <v>3</v>
      </c>
    </row>
    <row r="381" spans="16:20" x14ac:dyDescent="0.2">
      <c r="P381" s="51">
        <v>6.5</v>
      </c>
      <c r="Q381" s="36" t="s">
        <v>28</v>
      </c>
      <c r="R381" s="47">
        <v>0</v>
      </c>
      <c r="S381" s="36" t="s">
        <v>24</v>
      </c>
      <c r="T381" s="49">
        <v>7</v>
      </c>
    </row>
    <row r="382" spans="16:20" x14ac:dyDescent="0.2">
      <c r="P382" s="51">
        <v>6.3</v>
      </c>
      <c r="Q382" s="36" t="s">
        <v>19</v>
      </c>
      <c r="R382" s="47">
        <v>4</v>
      </c>
      <c r="S382" s="36" t="s">
        <v>24</v>
      </c>
      <c r="T382" s="49">
        <v>6</v>
      </c>
    </row>
    <row r="383" spans="16:20" x14ac:dyDescent="0.2">
      <c r="P383" s="52">
        <v>8</v>
      </c>
      <c r="Q383" s="33" t="s">
        <v>19</v>
      </c>
      <c r="R383" s="48">
        <v>6</v>
      </c>
      <c r="S383" s="33" t="s">
        <v>21</v>
      </c>
      <c r="T383" s="50">
        <v>1</v>
      </c>
    </row>
    <row r="384" spans="16:20" x14ac:dyDescent="0.2">
      <c r="P384" s="51">
        <v>5</v>
      </c>
      <c r="Q384" s="36" t="s">
        <v>28</v>
      </c>
      <c r="R384" s="47">
        <v>3</v>
      </c>
      <c r="S384" s="36" t="s">
        <v>24</v>
      </c>
      <c r="T384" s="49">
        <v>4</v>
      </c>
    </row>
    <row r="385" spans="16:20" x14ac:dyDescent="0.2">
      <c r="P385" s="51">
        <v>7.2</v>
      </c>
      <c r="Q385" s="36" t="s">
        <v>24</v>
      </c>
      <c r="R385" s="47">
        <v>2</v>
      </c>
      <c r="S385" s="36" t="s">
        <v>28</v>
      </c>
      <c r="T385" s="49">
        <v>6</v>
      </c>
    </row>
    <row r="386" spans="16:20" x14ac:dyDescent="0.2">
      <c r="P386" s="51">
        <v>7.8</v>
      </c>
      <c r="Q386" s="36" t="s">
        <v>24</v>
      </c>
      <c r="R386" s="47">
        <v>6</v>
      </c>
      <c r="S386" s="36" t="s">
        <v>24</v>
      </c>
      <c r="T386" s="49">
        <v>6</v>
      </c>
    </row>
    <row r="387" spans="16:20" x14ac:dyDescent="0.2">
      <c r="P387" s="52">
        <v>7.4</v>
      </c>
      <c r="Q387" s="33" t="s">
        <v>24</v>
      </c>
      <c r="R387" s="48">
        <v>5</v>
      </c>
      <c r="S387" s="33" t="s">
        <v>21</v>
      </c>
      <c r="T387" s="50">
        <v>3</v>
      </c>
    </row>
    <row r="388" spans="16:20" x14ac:dyDescent="0.2">
      <c r="P388" s="51">
        <v>9.3000000000000007</v>
      </c>
      <c r="Q388" s="36" t="s">
        <v>24</v>
      </c>
      <c r="R388" s="47">
        <v>0</v>
      </c>
      <c r="S388" s="36" t="s">
        <v>21</v>
      </c>
      <c r="T388" s="49">
        <v>6</v>
      </c>
    </row>
    <row r="389" spans="16:20" x14ac:dyDescent="0.2">
      <c r="P389" s="51">
        <v>5.9</v>
      </c>
      <c r="Q389" s="36" t="s">
        <v>28</v>
      </c>
      <c r="R389" s="47">
        <v>4</v>
      </c>
      <c r="S389" s="36" t="s">
        <v>24</v>
      </c>
      <c r="T389" s="49">
        <v>10</v>
      </c>
    </row>
    <row r="390" spans="16:20" x14ac:dyDescent="0.2">
      <c r="P390" s="52">
        <v>7.6</v>
      </c>
      <c r="Q390" s="33" t="s">
        <v>24</v>
      </c>
      <c r="R390" s="48">
        <v>0</v>
      </c>
      <c r="S390" s="33" t="s">
        <v>21</v>
      </c>
      <c r="T390" s="50">
        <v>6</v>
      </c>
    </row>
    <row r="391" spans="16:20" x14ac:dyDescent="0.2">
      <c r="P391" s="51">
        <v>6.4</v>
      </c>
      <c r="Q391" s="36" t="s">
        <v>24</v>
      </c>
      <c r="R391" s="47">
        <v>2</v>
      </c>
      <c r="S391" s="36" t="s">
        <v>28</v>
      </c>
      <c r="T391" s="49">
        <v>9</v>
      </c>
    </row>
    <row r="392" spans="16:20" x14ac:dyDescent="0.2">
      <c r="P392" s="51">
        <v>8</v>
      </c>
      <c r="Q392" s="36" t="s">
        <v>24</v>
      </c>
      <c r="R392" s="47">
        <v>1</v>
      </c>
      <c r="S392" s="36" t="s">
        <v>28</v>
      </c>
      <c r="T392" s="49">
        <v>9</v>
      </c>
    </row>
    <row r="393" spans="16:20" x14ac:dyDescent="0.2">
      <c r="P393" s="51">
        <v>6.5</v>
      </c>
      <c r="Q393" s="36" t="s">
        <v>28</v>
      </c>
      <c r="R393" s="47">
        <v>4</v>
      </c>
      <c r="S393" s="36" t="s">
        <v>28</v>
      </c>
      <c r="T393" s="49">
        <v>2</v>
      </c>
    </row>
    <row r="394" spans="16:20" x14ac:dyDescent="0.2">
      <c r="P394" s="52">
        <v>6</v>
      </c>
      <c r="Q394" s="33" t="s">
        <v>24</v>
      </c>
      <c r="R394" s="48">
        <v>0</v>
      </c>
      <c r="S394" s="33" t="s">
        <v>28</v>
      </c>
      <c r="T394" s="50">
        <v>4</v>
      </c>
    </row>
    <row r="395" spans="16:20" x14ac:dyDescent="0.2">
      <c r="P395" s="51">
        <v>8.1</v>
      </c>
      <c r="Q395" s="36" t="s">
        <v>24</v>
      </c>
      <c r="R395" s="47">
        <v>1</v>
      </c>
      <c r="S395" s="36" t="s">
        <v>28</v>
      </c>
      <c r="T395" s="49">
        <v>9</v>
      </c>
    </row>
    <row r="396" spans="16:20" x14ac:dyDescent="0.2">
      <c r="P396" s="51">
        <v>5.9</v>
      </c>
      <c r="Q396" s="36" t="s">
        <v>24</v>
      </c>
      <c r="R396" s="47">
        <v>3</v>
      </c>
      <c r="S396" s="36" t="s">
        <v>21</v>
      </c>
      <c r="T396" s="49">
        <v>4</v>
      </c>
    </row>
    <row r="397" spans="16:20" x14ac:dyDescent="0.2">
      <c r="P397" s="52">
        <v>4.8</v>
      </c>
      <c r="Q397" s="33" t="s">
        <v>28</v>
      </c>
      <c r="R397" s="48">
        <v>2</v>
      </c>
      <c r="S397" s="33" t="s">
        <v>21</v>
      </c>
      <c r="T397" s="50">
        <v>8</v>
      </c>
    </row>
    <row r="398" spans="16:20" x14ac:dyDescent="0.2">
      <c r="P398" s="51">
        <v>5.9</v>
      </c>
      <c r="Q398" s="36" t="s">
        <v>24</v>
      </c>
      <c r="R398" s="47">
        <v>2</v>
      </c>
      <c r="S398" s="36" t="s">
        <v>24</v>
      </c>
      <c r="T398" s="49">
        <v>10</v>
      </c>
    </row>
    <row r="399" spans="16:20" x14ac:dyDescent="0.2">
      <c r="P399" s="51">
        <v>7.2</v>
      </c>
      <c r="Q399" s="36" t="s">
        <v>24</v>
      </c>
      <c r="R399" s="47">
        <v>4</v>
      </c>
      <c r="S399" s="36" t="s">
        <v>21</v>
      </c>
      <c r="T399" s="49">
        <v>3</v>
      </c>
    </row>
    <row r="400" spans="16:20" x14ac:dyDescent="0.2">
      <c r="P400" s="51">
        <v>8.1999999999999993</v>
      </c>
      <c r="Q400" s="36" t="s">
        <v>24</v>
      </c>
      <c r="R400" s="47">
        <v>0</v>
      </c>
      <c r="S400" s="36" t="s">
        <v>28</v>
      </c>
      <c r="T400" s="49">
        <v>3</v>
      </c>
    </row>
    <row r="401" spans="16:20" x14ac:dyDescent="0.2">
      <c r="P401" s="52">
        <v>6.6</v>
      </c>
      <c r="Q401" s="33" t="s">
        <v>19</v>
      </c>
      <c r="R401" s="48">
        <v>3</v>
      </c>
      <c r="S401" s="33" t="s">
        <v>21</v>
      </c>
      <c r="T401" s="50">
        <v>9</v>
      </c>
    </row>
    <row r="402" spans="16:20" x14ac:dyDescent="0.2">
      <c r="P402" s="51">
        <v>8.1</v>
      </c>
      <c r="Q402" s="36" t="s">
        <v>24</v>
      </c>
      <c r="R402" s="47">
        <v>5</v>
      </c>
      <c r="S402" s="36" t="s">
        <v>24</v>
      </c>
      <c r="T402" s="49">
        <v>10</v>
      </c>
    </row>
    <row r="403" spans="16:20" x14ac:dyDescent="0.2">
      <c r="P403" s="51">
        <v>4.9000000000000004</v>
      </c>
      <c r="Q403" s="36" t="s">
        <v>19</v>
      </c>
      <c r="R403" s="47">
        <v>4</v>
      </c>
      <c r="S403" s="36" t="s">
        <v>24</v>
      </c>
      <c r="T403" s="49">
        <v>8</v>
      </c>
    </row>
    <row r="404" spans="16:20" x14ac:dyDescent="0.2">
      <c r="P404" s="52">
        <v>6</v>
      </c>
      <c r="Q404" s="33" t="s">
        <v>19</v>
      </c>
      <c r="R404" s="48">
        <v>5</v>
      </c>
      <c r="S404" s="33" t="s">
        <v>21</v>
      </c>
      <c r="T404" s="50">
        <v>1</v>
      </c>
    </row>
    <row r="405" spans="16:20" x14ac:dyDescent="0.2">
      <c r="P405" s="51">
        <v>6.2</v>
      </c>
      <c r="Q405" s="36" t="s">
        <v>19</v>
      </c>
      <c r="R405" s="47">
        <v>4</v>
      </c>
      <c r="S405" s="36" t="s">
        <v>24</v>
      </c>
      <c r="T405" s="49">
        <v>10</v>
      </c>
    </row>
    <row r="406" spans="16:20" x14ac:dyDescent="0.2">
      <c r="P406" s="51">
        <v>6.4</v>
      </c>
      <c r="Q406" s="36" t="s">
        <v>24</v>
      </c>
      <c r="R406" s="47">
        <v>0</v>
      </c>
      <c r="S406" s="36" t="s">
        <v>24</v>
      </c>
      <c r="T406" s="49">
        <v>2</v>
      </c>
    </row>
    <row r="407" spans="16:20" x14ac:dyDescent="0.2">
      <c r="P407" s="51">
        <v>6.6</v>
      </c>
      <c r="Q407" s="36" t="s">
        <v>28</v>
      </c>
      <c r="R407" s="47">
        <v>3</v>
      </c>
      <c r="S407" s="36" t="s">
        <v>24</v>
      </c>
      <c r="T407" s="49">
        <v>3</v>
      </c>
    </row>
    <row r="408" spans="16:20" x14ac:dyDescent="0.2">
      <c r="P408" s="52">
        <v>7.3</v>
      </c>
      <c r="Q408" s="33" t="s">
        <v>19</v>
      </c>
      <c r="R408" s="48">
        <v>0</v>
      </c>
      <c r="S408" s="33" t="s">
        <v>24</v>
      </c>
      <c r="T408" s="50">
        <v>2</v>
      </c>
    </row>
    <row r="409" spans="16:20" x14ac:dyDescent="0.2">
      <c r="P409" s="51">
        <v>6</v>
      </c>
      <c r="Q409" s="36" t="s">
        <v>24</v>
      </c>
      <c r="R409" s="47">
        <v>2</v>
      </c>
      <c r="S409" s="36" t="s">
        <v>24</v>
      </c>
      <c r="T409" s="49">
        <v>3</v>
      </c>
    </row>
    <row r="410" spans="16:20" x14ac:dyDescent="0.2">
      <c r="P410" s="51">
        <v>6.7</v>
      </c>
      <c r="Q410" s="36" t="s">
        <v>24</v>
      </c>
      <c r="R410" s="47">
        <v>5</v>
      </c>
      <c r="S410" s="36" t="s">
        <v>24</v>
      </c>
      <c r="T410" s="49">
        <v>8</v>
      </c>
    </row>
    <row r="411" spans="16:20" x14ac:dyDescent="0.2">
      <c r="P411" s="52">
        <v>6.4</v>
      </c>
      <c r="Q411" s="33" t="s">
        <v>19</v>
      </c>
      <c r="R411" s="48">
        <v>1</v>
      </c>
      <c r="S411" s="33" t="s">
        <v>24</v>
      </c>
      <c r="T411" s="50">
        <v>6</v>
      </c>
    </row>
    <row r="412" spans="16:20" x14ac:dyDescent="0.2">
      <c r="P412" s="51">
        <v>5.4</v>
      </c>
      <c r="Q412" s="36" t="s">
        <v>24</v>
      </c>
      <c r="R412" s="47">
        <v>6</v>
      </c>
      <c r="S412" s="36" t="s">
        <v>21</v>
      </c>
      <c r="T412" s="49">
        <v>7</v>
      </c>
    </row>
    <row r="413" spans="16:20" x14ac:dyDescent="0.2">
      <c r="P413" s="51">
        <v>6.4</v>
      </c>
      <c r="Q413" s="36" t="s">
        <v>24</v>
      </c>
      <c r="R413" s="47">
        <v>2</v>
      </c>
      <c r="S413" s="36" t="s">
        <v>24</v>
      </c>
      <c r="T413" s="49">
        <v>10</v>
      </c>
    </row>
    <row r="414" spans="16:20" x14ac:dyDescent="0.2">
      <c r="P414" s="51">
        <v>6.3</v>
      </c>
      <c r="Q414" s="36" t="s">
        <v>28</v>
      </c>
      <c r="R414" s="47">
        <v>2</v>
      </c>
      <c r="S414" s="36" t="s">
        <v>24</v>
      </c>
      <c r="T414" s="49">
        <v>10</v>
      </c>
    </row>
    <row r="415" spans="16:20" x14ac:dyDescent="0.2">
      <c r="P415" s="52">
        <v>6.3</v>
      </c>
      <c r="Q415" s="33" t="s">
        <v>19</v>
      </c>
      <c r="R415" s="48">
        <v>5</v>
      </c>
      <c r="S415" s="33" t="s">
        <v>28</v>
      </c>
      <c r="T415" s="50">
        <v>6</v>
      </c>
    </row>
    <row r="416" spans="16:20" x14ac:dyDescent="0.2">
      <c r="P416" s="51">
        <v>6.5</v>
      </c>
      <c r="Q416" s="36" t="s">
        <v>28</v>
      </c>
      <c r="R416" s="47">
        <v>4</v>
      </c>
      <c r="S416" s="36" t="s">
        <v>24</v>
      </c>
      <c r="T416" s="49">
        <v>1</v>
      </c>
    </row>
    <row r="417" spans="16:20" x14ac:dyDescent="0.2">
      <c r="P417" s="51">
        <v>6.6</v>
      </c>
      <c r="Q417" s="36" t="s">
        <v>19</v>
      </c>
      <c r="R417" s="47">
        <v>2</v>
      </c>
      <c r="S417" s="36" t="s">
        <v>21</v>
      </c>
      <c r="T417" s="49">
        <v>3</v>
      </c>
    </row>
    <row r="418" spans="16:20" x14ac:dyDescent="0.2">
      <c r="P418" s="52">
        <v>6</v>
      </c>
      <c r="Q418" s="33" t="s">
        <v>19</v>
      </c>
      <c r="R418" s="48">
        <v>6</v>
      </c>
      <c r="S418" s="33" t="s">
        <v>21</v>
      </c>
      <c r="T418" s="50">
        <v>1</v>
      </c>
    </row>
    <row r="419" spans="16:20" x14ac:dyDescent="0.2">
      <c r="P419" s="51">
        <v>8</v>
      </c>
      <c r="Q419" s="36" t="s">
        <v>24</v>
      </c>
      <c r="R419" s="47">
        <v>3</v>
      </c>
      <c r="S419" s="36" t="s">
        <v>24</v>
      </c>
      <c r="T419" s="49">
        <v>10</v>
      </c>
    </row>
    <row r="420" spans="16:20" x14ac:dyDescent="0.2">
      <c r="P420" s="51">
        <v>5.0999999999999996</v>
      </c>
      <c r="Q420" s="36" t="s">
        <v>24</v>
      </c>
      <c r="R420" s="47">
        <v>2</v>
      </c>
      <c r="S420" s="36" t="s">
        <v>21</v>
      </c>
      <c r="T420" s="49">
        <v>9</v>
      </c>
    </row>
    <row r="421" spans="16:20" x14ac:dyDescent="0.2">
      <c r="P421" s="51">
        <v>5.6</v>
      </c>
      <c r="Q421" s="36" t="s">
        <v>28</v>
      </c>
      <c r="R421" s="47">
        <v>3</v>
      </c>
      <c r="S421" s="36" t="s">
        <v>21</v>
      </c>
      <c r="T421" s="49">
        <v>9</v>
      </c>
    </row>
    <row r="422" spans="16:20" x14ac:dyDescent="0.2">
      <c r="P422" s="52">
        <v>9.8000000000000007</v>
      </c>
      <c r="Q422" s="33" t="s">
        <v>28</v>
      </c>
      <c r="R422" s="48">
        <v>0</v>
      </c>
      <c r="S422" s="33" t="s">
        <v>28</v>
      </c>
      <c r="T422" s="50">
        <v>5</v>
      </c>
    </row>
    <row r="423" spans="16:20" x14ac:dyDescent="0.2">
      <c r="P423" s="51">
        <v>5.3</v>
      </c>
      <c r="Q423" s="36" t="s">
        <v>19</v>
      </c>
      <c r="R423" s="47">
        <v>4</v>
      </c>
      <c r="S423" s="36" t="s">
        <v>21</v>
      </c>
      <c r="T423" s="49">
        <v>4</v>
      </c>
    </row>
    <row r="424" spans="16:20" x14ac:dyDescent="0.2">
      <c r="P424" s="51">
        <v>4.9000000000000004</v>
      </c>
      <c r="Q424" s="36" t="s">
        <v>19</v>
      </c>
      <c r="R424" s="47">
        <v>3</v>
      </c>
      <c r="S424" s="36" t="s">
        <v>21</v>
      </c>
      <c r="T424" s="49">
        <v>9</v>
      </c>
    </row>
    <row r="425" spans="16:20" x14ac:dyDescent="0.2">
      <c r="P425" s="52">
        <v>7.4</v>
      </c>
      <c r="Q425" s="33" t="s">
        <v>19</v>
      </c>
      <c r="R425" s="48">
        <v>2</v>
      </c>
      <c r="S425" s="33" t="s">
        <v>21</v>
      </c>
      <c r="T425" s="50">
        <v>9</v>
      </c>
    </row>
    <row r="426" spans="16:20" x14ac:dyDescent="0.2">
      <c r="P426" s="51">
        <v>4</v>
      </c>
      <c r="Q426" s="36" t="s">
        <v>24</v>
      </c>
      <c r="R426" s="47">
        <v>4</v>
      </c>
      <c r="S426" s="36" t="s">
        <v>21</v>
      </c>
      <c r="T426" s="49">
        <v>3</v>
      </c>
    </row>
    <row r="427" spans="16:20" x14ac:dyDescent="0.2">
      <c r="P427" s="51">
        <v>6.2</v>
      </c>
      <c r="Q427" s="36" t="s">
        <v>24</v>
      </c>
      <c r="R427" s="47">
        <v>6</v>
      </c>
      <c r="S427" s="36" t="s">
        <v>24</v>
      </c>
      <c r="T427" s="49">
        <v>5</v>
      </c>
    </row>
    <row r="428" spans="16:20" x14ac:dyDescent="0.2">
      <c r="P428" s="51">
        <v>9.1</v>
      </c>
      <c r="Q428" s="36" t="s">
        <v>19</v>
      </c>
      <c r="R428" s="47">
        <v>4</v>
      </c>
      <c r="S428" s="36" t="s">
        <v>24</v>
      </c>
      <c r="T428" s="49">
        <v>3</v>
      </c>
    </row>
    <row r="429" spans="16:20" x14ac:dyDescent="0.2">
      <c r="P429" s="52">
        <v>4.5999999999999996</v>
      </c>
      <c r="Q429" s="33" t="s">
        <v>24</v>
      </c>
      <c r="R429" s="48">
        <v>3</v>
      </c>
      <c r="S429" s="33" t="s">
        <v>28</v>
      </c>
      <c r="T429" s="50">
        <v>10</v>
      </c>
    </row>
    <row r="430" spans="16:20" x14ac:dyDescent="0.2">
      <c r="P430" s="51">
        <v>4.0999999999999996</v>
      </c>
      <c r="Q430" s="36" t="s">
        <v>19</v>
      </c>
      <c r="R430" s="47">
        <v>3</v>
      </c>
      <c r="S430" s="36" t="s">
        <v>24</v>
      </c>
      <c r="T430" s="49">
        <v>2</v>
      </c>
    </row>
    <row r="431" spans="16:20" x14ac:dyDescent="0.2">
      <c r="P431" s="51">
        <v>4.7</v>
      </c>
      <c r="Q431" s="36" t="s">
        <v>24</v>
      </c>
      <c r="R431" s="47">
        <v>1</v>
      </c>
      <c r="S431" s="36" t="s">
        <v>28</v>
      </c>
      <c r="T431" s="49">
        <v>1</v>
      </c>
    </row>
    <row r="432" spans="16:20" x14ac:dyDescent="0.2">
      <c r="P432" s="52">
        <v>7.6</v>
      </c>
      <c r="Q432" s="33" t="s">
        <v>19</v>
      </c>
      <c r="R432" s="48">
        <v>1</v>
      </c>
      <c r="S432" s="33" t="s">
        <v>28</v>
      </c>
      <c r="T432" s="50">
        <v>10</v>
      </c>
    </row>
    <row r="433" spans="16:20" x14ac:dyDescent="0.2">
      <c r="P433" s="51">
        <v>7.8</v>
      </c>
      <c r="Q433" s="36" t="s">
        <v>28</v>
      </c>
      <c r="R433" s="47">
        <v>4</v>
      </c>
      <c r="S433" s="36" t="s">
        <v>28</v>
      </c>
      <c r="T433" s="49">
        <v>2</v>
      </c>
    </row>
    <row r="434" spans="16:20" x14ac:dyDescent="0.2">
      <c r="P434" s="51">
        <v>5.9</v>
      </c>
      <c r="Q434" s="36" t="s">
        <v>24</v>
      </c>
      <c r="R434" s="47">
        <v>5</v>
      </c>
      <c r="S434" s="36" t="s">
        <v>24</v>
      </c>
      <c r="T434" s="49">
        <v>8</v>
      </c>
    </row>
    <row r="435" spans="16:20" x14ac:dyDescent="0.2">
      <c r="P435" s="51">
        <v>7.3</v>
      </c>
      <c r="Q435" s="36" t="s">
        <v>19</v>
      </c>
      <c r="R435" s="47">
        <v>5</v>
      </c>
      <c r="S435" s="36" t="s">
        <v>24</v>
      </c>
      <c r="T435" s="49">
        <v>8</v>
      </c>
    </row>
    <row r="436" spans="16:20" x14ac:dyDescent="0.2">
      <c r="P436" s="52">
        <v>8.1999999999999993</v>
      </c>
      <c r="Q436" s="33" t="s">
        <v>24</v>
      </c>
      <c r="R436" s="48">
        <v>1</v>
      </c>
      <c r="S436" s="33" t="s">
        <v>21</v>
      </c>
      <c r="T436" s="50">
        <v>3</v>
      </c>
    </row>
    <row r="437" spans="16:20" x14ac:dyDescent="0.2">
      <c r="P437" s="51">
        <v>8.6</v>
      </c>
      <c r="Q437" s="36" t="s">
        <v>19</v>
      </c>
      <c r="R437" s="47">
        <v>2</v>
      </c>
      <c r="S437" s="36" t="s">
        <v>21</v>
      </c>
      <c r="T437" s="49">
        <v>7</v>
      </c>
    </row>
    <row r="438" spans="16:20" x14ac:dyDescent="0.2">
      <c r="P438" s="51">
        <v>6.2</v>
      </c>
      <c r="Q438" s="36" t="s">
        <v>28</v>
      </c>
      <c r="R438" s="47">
        <v>0</v>
      </c>
      <c r="S438" s="36" t="s">
        <v>21</v>
      </c>
      <c r="T438" s="49">
        <v>7</v>
      </c>
    </row>
    <row r="439" spans="16:20" x14ac:dyDescent="0.2">
      <c r="P439" s="52">
        <v>3.7</v>
      </c>
      <c r="Q439" s="33" t="s">
        <v>28</v>
      </c>
      <c r="R439" s="48">
        <v>4</v>
      </c>
      <c r="S439" s="33" t="s">
        <v>21</v>
      </c>
      <c r="T439" s="50">
        <v>2</v>
      </c>
    </row>
    <row r="440" spans="16:20" x14ac:dyDescent="0.2">
      <c r="P440" s="51">
        <v>5.5</v>
      </c>
      <c r="Q440" s="36" t="s">
        <v>19</v>
      </c>
      <c r="R440" s="47">
        <v>0</v>
      </c>
      <c r="S440" s="36" t="s">
        <v>24</v>
      </c>
      <c r="T440" s="49">
        <v>9</v>
      </c>
    </row>
    <row r="441" spans="16:20" x14ac:dyDescent="0.2">
      <c r="P441" s="51">
        <v>6</v>
      </c>
      <c r="Q441" s="36" t="s">
        <v>24</v>
      </c>
      <c r="R441" s="47">
        <v>1</v>
      </c>
      <c r="S441" s="36" t="s">
        <v>21</v>
      </c>
      <c r="T441" s="49">
        <v>3</v>
      </c>
    </row>
    <row r="442" spans="16:20" x14ac:dyDescent="0.2">
      <c r="P442" s="51">
        <v>6.2</v>
      </c>
      <c r="Q442" s="36" t="s">
        <v>19</v>
      </c>
      <c r="R442" s="47">
        <v>3</v>
      </c>
      <c r="S442" s="36" t="s">
        <v>24</v>
      </c>
      <c r="T442" s="49">
        <v>2</v>
      </c>
    </row>
    <row r="443" spans="16:20" x14ac:dyDescent="0.2">
      <c r="P443" s="52">
        <v>6.3</v>
      </c>
      <c r="Q443" s="33" t="s">
        <v>24</v>
      </c>
      <c r="R443" s="48">
        <v>6</v>
      </c>
      <c r="S443" s="33" t="s">
        <v>21</v>
      </c>
      <c r="T443" s="50">
        <v>3</v>
      </c>
    </row>
    <row r="444" spans="16:20" x14ac:dyDescent="0.2">
      <c r="P444" s="51">
        <v>7.8</v>
      </c>
      <c r="Q444" s="36" t="s">
        <v>24</v>
      </c>
      <c r="R444" s="47">
        <v>4</v>
      </c>
      <c r="S444" s="36" t="s">
        <v>24</v>
      </c>
      <c r="T444" s="49">
        <v>2</v>
      </c>
    </row>
    <row r="445" spans="16:20" x14ac:dyDescent="0.2">
      <c r="P445" s="51">
        <v>8</v>
      </c>
      <c r="Q445" s="36" t="s">
        <v>24</v>
      </c>
      <c r="R445" s="47">
        <v>1</v>
      </c>
      <c r="S445" s="36" t="s">
        <v>24</v>
      </c>
      <c r="T445" s="49">
        <v>8</v>
      </c>
    </row>
    <row r="446" spans="16:20" x14ac:dyDescent="0.2">
      <c r="P446" s="52">
        <v>6.3</v>
      </c>
      <c r="Q446" s="33" t="s">
        <v>19</v>
      </c>
      <c r="R446" s="48">
        <v>2</v>
      </c>
      <c r="S446" s="33" t="s">
        <v>21</v>
      </c>
      <c r="T446" s="50">
        <v>5</v>
      </c>
    </row>
    <row r="447" spans="16:20" x14ac:dyDescent="0.2">
      <c r="P447" s="51">
        <v>7.8</v>
      </c>
      <c r="Q447" s="36" t="s">
        <v>24</v>
      </c>
      <c r="R447" s="47">
        <v>6</v>
      </c>
      <c r="S447" s="36" t="s">
        <v>24</v>
      </c>
      <c r="T447" s="49">
        <v>3</v>
      </c>
    </row>
    <row r="448" spans="16:20" x14ac:dyDescent="0.2">
      <c r="P448" s="51">
        <v>6.9</v>
      </c>
      <c r="Q448" s="36" t="s">
        <v>19</v>
      </c>
      <c r="R448" s="47">
        <v>4</v>
      </c>
      <c r="S448" s="36" t="s">
        <v>24</v>
      </c>
      <c r="T448" s="49">
        <v>5</v>
      </c>
    </row>
    <row r="449" spans="16:20" x14ac:dyDescent="0.2">
      <c r="P449" s="51">
        <v>6.6</v>
      </c>
      <c r="Q449" s="36" t="s">
        <v>19</v>
      </c>
      <c r="R449" s="47">
        <v>4</v>
      </c>
      <c r="S449" s="36" t="s">
        <v>21</v>
      </c>
      <c r="T449" s="49">
        <v>8</v>
      </c>
    </row>
    <row r="450" spans="16:20" x14ac:dyDescent="0.2">
      <c r="P450" s="52">
        <v>7.6</v>
      </c>
      <c r="Q450" s="33" t="s">
        <v>28</v>
      </c>
      <c r="R450" s="48">
        <v>5</v>
      </c>
      <c r="S450" s="33" t="s">
        <v>21</v>
      </c>
      <c r="T450" s="50">
        <v>7</v>
      </c>
    </row>
    <row r="451" spans="16:20" x14ac:dyDescent="0.2">
      <c r="P451" s="51">
        <v>6.6</v>
      </c>
      <c r="Q451" s="36" t="s">
        <v>19</v>
      </c>
      <c r="R451" s="47">
        <v>3</v>
      </c>
      <c r="S451" s="36" t="s">
        <v>24</v>
      </c>
      <c r="T451" s="49">
        <v>6</v>
      </c>
    </row>
    <row r="452" spans="16:20" x14ac:dyDescent="0.2">
      <c r="P452" s="51">
        <v>9</v>
      </c>
      <c r="Q452" s="36" t="s">
        <v>28</v>
      </c>
      <c r="R452" s="47">
        <v>4</v>
      </c>
      <c r="S452" s="36" t="s">
        <v>21</v>
      </c>
      <c r="T452" s="49">
        <v>1</v>
      </c>
    </row>
    <row r="453" spans="16:20" x14ac:dyDescent="0.2">
      <c r="P453" s="52">
        <v>4.8</v>
      </c>
      <c r="Q453" s="33" t="s">
        <v>24</v>
      </c>
      <c r="R453" s="48">
        <v>3</v>
      </c>
      <c r="S453" s="33" t="s">
        <v>28</v>
      </c>
      <c r="T453" s="50">
        <v>10</v>
      </c>
    </row>
    <row r="454" spans="16:20" x14ac:dyDescent="0.2">
      <c r="P454" s="51">
        <v>5.9</v>
      </c>
      <c r="Q454" s="36" t="s">
        <v>19</v>
      </c>
      <c r="R454" s="47">
        <v>1</v>
      </c>
      <c r="S454" s="36" t="s">
        <v>21</v>
      </c>
      <c r="T454" s="49">
        <v>1</v>
      </c>
    </row>
    <row r="455" spans="16:20" x14ac:dyDescent="0.2">
      <c r="P455" s="51">
        <v>6.3</v>
      </c>
      <c r="Q455" s="36" t="s">
        <v>19</v>
      </c>
      <c r="R455" s="47">
        <v>2</v>
      </c>
      <c r="S455" s="36" t="s">
        <v>24</v>
      </c>
      <c r="T455" s="49">
        <v>1</v>
      </c>
    </row>
    <row r="456" spans="16:20" x14ac:dyDescent="0.2">
      <c r="P456" s="51">
        <v>7</v>
      </c>
      <c r="Q456" s="36" t="s">
        <v>24</v>
      </c>
      <c r="R456" s="47">
        <v>6</v>
      </c>
      <c r="S456" s="36" t="s">
        <v>24</v>
      </c>
      <c r="T456" s="49">
        <v>10</v>
      </c>
    </row>
    <row r="457" spans="16:20" x14ac:dyDescent="0.2">
      <c r="P457" s="52">
        <v>8</v>
      </c>
      <c r="Q457" s="33" t="s">
        <v>19</v>
      </c>
      <c r="R457" s="48">
        <v>6</v>
      </c>
      <c r="S457" s="33" t="s">
        <v>24</v>
      </c>
      <c r="T457" s="50">
        <v>8</v>
      </c>
    </row>
    <row r="458" spans="16:20" x14ac:dyDescent="0.2">
      <c r="P458" s="51">
        <v>6.5</v>
      </c>
      <c r="Q458" s="36" t="s">
        <v>19</v>
      </c>
      <c r="R458" s="47">
        <v>2</v>
      </c>
      <c r="S458" s="36" t="s">
        <v>21</v>
      </c>
      <c r="T458" s="49">
        <v>8</v>
      </c>
    </row>
    <row r="459" spans="16:20" x14ac:dyDescent="0.2">
      <c r="P459" s="51">
        <v>4.8</v>
      </c>
      <c r="Q459" s="36" t="s">
        <v>28</v>
      </c>
      <c r="R459" s="47">
        <v>4</v>
      </c>
      <c r="S459" s="36" t="s">
        <v>28</v>
      </c>
      <c r="T459" s="49">
        <v>7</v>
      </c>
    </row>
    <row r="460" spans="16:20" x14ac:dyDescent="0.2">
      <c r="P460" s="52">
        <v>7.5</v>
      </c>
      <c r="Q460" s="33" t="s">
        <v>24</v>
      </c>
      <c r="R460" s="48">
        <v>4</v>
      </c>
      <c r="S460" s="33" t="s">
        <v>24</v>
      </c>
      <c r="T460" s="50">
        <v>6</v>
      </c>
    </row>
    <row r="461" spans="16:20" x14ac:dyDescent="0.2">
      <c r="P461" s="51">
        <v>7.4</v>
      </c>
      <c r="Q461" s="36" t="s">
        <v>28</v>
      </c>
      <c r="R461" s="47">
        <v>1</v>
      </c>
      <c r="S461" s="36" t="s">
        <v>24</v>
      </c>
      <c r="T461" s="49">
        <v>4</v>
      </c>
    </row>
    <row r="462" spans="16:20" x14ac:dyDescent="0.2">
      <c r="P462" s="51">
        <v>4.2</v>
      </c>
      <c r="Q462" s="36" t="s">
        <v>19</v>
      </c>
      <c r="R462" s="47">
        <v>5</v>
      </c>
      <c r="S462" s="36" t="s">
        <v>28</v>
      </c>
      <c r="T462" s="49">
        <v>1</v>
      </c>
    </row>
    <row r="463" spans="16:20" x14ac:dyDescent="0.2">
      <c r="P463" s="51">
        <v>6.5</v>
      </c>
      <c r="Q463" s="36" t="s">
        <v>19</v>
      </c>
      <c r="R463" s="47">
        <v>5</v>
      </c>
      <c r="S463" s="36" t="s">
        <v>21</v>
      </c>
      <c r="T463" s="49">
        <v>9</v>
      </c>
    </row>
    <row r="464" spans="16:20" x14ac:dyDescent="0.2">
      <c r="P464" s="52">
        <v>4.5999999999999996</v>
      </c>
      <c r="Q464" s="33" t="s">
        <v>24</v>
      </c>
      <c r="R464" s="48">
        <v>5</v>
      </c>
      <c r="S464" s="33" t="s">
        <v>28</v>
      </c>
      <c r="T464" s="50">
        <v>1</v>
      </c>
    </row>
    <row r="465" spans="16:20" x14ac:dyDescent="0.2">
      <c r="P465" s="51">
        <v>5.7</v>
      </c>
      <c r="Q465" s="36" t="s">
        <v>24</v>
      </c>
      <c r="R465" s="47">
        <v>3</v>
      </c>
      <c r="S465" s="36" t="s">
        <v>24</v>
      </c>
      <c r="T465" s="49">
        <v>4</v>
      </c>
    </row>
    <row r="466" spans="16:20" x14ac:dyDescent="0.2">
      <c r="P466" s="51">
        <v>5.4</v>
      </c>
      <c r="Q466" s="36" t="s">
        <v>24</v>
      </c>
      <c r="R466" s="47">
        <v>5</v>
      </c>
      <c r="S466" s="36" t="s">
        <v>24</v>
      </c>
      <c r="T466" s="49">
        <v>3</v>
      </c>
    </row>
    <row r="467" spans="16:20" x14ac:dyDescent="0.2">
      <c r="P467" s="52">
        <v>7.5</v>
      </c>
      <c r="Q467" s="33" t="s">
        <v>28</v>
      </c>
      <c r="R467" s="48">
        <v>2</v>
      </c>
      <c r="S467" s="33" t="s">
        <v>24</v>
      </c>
      <c r="T467" s="50">
        <v>7</v>
      </c>
    </row>
    <row r="468" spans="16:20" x14ac:dyDescent="0.2">
      <c r="P468" s="51">
        <v>6.6</v>
      </c>
      <c r="Q468" s="36" t="s">
        <v>19</v>
      </c>
      <c r="R468" s="47">
        <v>6</v>
      </c>
      <c r="S468" s="36" t="s">
        <v>24</v>
      </c>
      <c r="T468" s="49">
        <v>5</v>
      </c>
    </row>
    <row r="469" spans="16:20" x14ac:dyDescent="0.2">
      <c r="P469" s="51">
        <v>5</v>
      </c>
      <c r="Q469" s="36" t="s">
        <v>19</v>
      </c>
      <c r="R469" s="47">
        <v>6</v>
      </c>
      <c r="S469" s="36" t="s">
        <v>28</v>
      </c>
      <c r="T469" s="49">
        <v>5</v>
      </c>
    </row>
    <row r="470" spans="16:20" x14ac:dyDescent="0.2">
      <c r="P470" s="51">
        <v>7.6</v>
      </c>
      <c r="Q470" s="36" t="s">
        <v>28</v>
      </c>
      <c r="R470" s="47">
        <v>3</v>
      </c>
      <c r="S470" s="36" t="s">
        <v>24</v>
      </c>
      <c r="T470" s="49">
        <v>4</v>
      </c>
    </row>
    <row r="471" spans="16:20" x14ac:dyDescent="0.2">
      <c r="P471" s="52">
        <v>4.8</v>
      </c>
      <c r="Q471" s="33" t="s">
        <v>19</v>
      </c>
      <c r="R471" s="48">
        <v>1</v>
      </c>
      <c r="S471" s="33" t="s">
        <v>24</v>
      </c>
      <c r="T471" s="50">
        <v>1</v>
      </c>
    </row>
    <row r="472" spans="16:20" x14ac:dyDescent="0.2">
      <c r="P472" s="51">
        <v>6.9</v>
      </c>
      <c r="Q472" s="36" t="s">
        <v>19</v>
      </c>
      <c r="R472" s="47">
        <v>2</v>
      </c>
      <c r="S472" s="36" t="s">
        <v>21</v>
      </c>
      <c r="T472" s="49">
        <v>5</v>
      </c>
    </row>
    <row r="473" spans="16:20" x14ac:dyDescent="0.2">
      <c r="P473" s="51">
        <v>5.5</v>
      </c>
      <c r="Q473" s="36" t="s">
        <v>19</v>
      </c>
      <c r="R473" s="47">
        <v>6</v>
      </c>
      <c r="S473" s="36" t="s">
        <v>24</v>
      </c>
      <c r="T473" s="49">
        <v>4</v>
      </c>
    </row>
    <row r="474" spans="16:20" x14ac:dyDescent="0.2">
      <c r="P474" s="52">
        <v>6.1</v>
      </c>
      <c r="Q474" s="33" t="s">
        <v>24</v>
      </c>
      <c r="R474" s="48">
        <v>2</v>
      </c>
      <c r="S474" s="33" t="s">
        <v>21</v>
      </c>
      <c r="T474" s="50">
        <v>10</v>
      </c>
    </row>
    <row r="475" spans="16:20" x14ac:dyDescent="0.2">
      <c r="P475" s="51">
        <v>7.1</v>
      </c>
      <c r="Q475" s="36" t="s">
        <v>19</v>
      </c>
      <c r="R475" s="47">
        <v>6</v>
      </c>
      <c r="S475" s="36" t="s">
        <v>24</v>
      </c>
      <c r="T475" s="49">
        <v>8</v>
      </c>
    </row>
    <row r="476" spans="16:20" x14ac:dyDescent="0.2">
      <c r="P476" s="51">
        <v>7.1</v>
      </c>
      <c r="Q476" s="36" t="s">
        <v>24</v>
      </c>
      <c r="R476" s="47">
        <v>0</v>
      </c>
      <c r="S476" s="36" t="s">
        <v>24</v>
      </c>
      <c r="T476" s="49">
        <v>2</v>
      </c>
    </row>
    <row r="477" spans="16:20" x14ac:dyDescent="0.2">
      <c r="P477" s="51">
        <v>8.1</v>
      </c>
      <c r="Q477" s="36" t="s">
        <v>19</v>
      </c>
      <c r="R477" s="47">
        <v>1</v>
      </c>
      <c r="S477" s="36" t="s">
        <v>24</v>
      </c>
      <c r="T477" s="49">
        <v>8</v>
      </c>
    </row>
    <row r="478" spans="16:20" x14ac:dyDescent="0.2">
      <c r="P478" s="52">
        <v>6.4</v>
      </c>
      <c r="Q478" s="33" t="s">
        <v>19</v>
      </c>
      <c r="R478" s="48">
        <v>1</v>
      </c>
      <c r="S478" s="33" t="s">
        <v>24</v>
      </c>
      <c r="T478" s="50">
        <v>1</v>
      </c>
    </row>
    <row r="479" spans="16:20" x14ac:dyDescent="0.2">
      <c r="P479" s="51">
        <v>6.9</v>
      </c>
      <c r="Q479" s="36" t="s">
        <v>19</v>
      </c>
      <c r="R479" s="47">
        <v>0</v>
      </c>
      <c r="S479" s="36" t="s">
        <v>28</v>
      </c>
      <c r="T479" s="49">
        <v>4</v>
      </c>
    </row>
    <row r="480" spans="16:20" x14ac:dyDescent="0.2">
      <c r="P480" s="51">
        <v>6</v>
      </c>
      <c r="Q480" s="36" t="s">
        <v>28</v>
      </c>
      <c r="R480" s="47">
        <v>3</v>
      </c>
      <c r="S480" s="36" t="s">
        <v>21</v>
      </c>
      <c r="T480" s="49">
        <v>3</v>
      </c>
    </row>
    <row r="481" spans="16:20" x14ac:dyDescent="0.2">
      <c r="P481" s="52">
        <v>6.7</v>
      </c>
      <c r="Q481" s="33" t="s">
        <v>28</v>
      </c>
      <c r="R481" s="48">
        <v>6</v>
      </c>
      <c r="S481" s="33" t="s">
        <v>21</v>
      </c>
      <c r="T481" s="50">
        <v>5</v>
      </c>
    </row>
    <row r="482" spans="16:20" x14ac:dyDescent="0.2">
      <c r="P482" s="51">
        <v>7</v>
      </c>
      <c r="Q482" s="36" t="s">
        <v>19</v>
      </c>
      <c r="R482" s="47">
        <v>6</v>
      </c>
      <c r="S482" s="36" t="s">
        <v>24</v>
      </c>
      <c r="T482" s="49">
        <v>5</v>
      </c>
    </row>
    <row r="483" spans="16:20" x14ac:dyDescent="0.2">
      <c r="P483" s="51">
        <v>6.4</v>
      </c>
      <c r="Q483" s="36" t="s">
        <v>24</v>
      </c>
      <c r="R483" s="47">
        <v>6</v>
      </c>
      <c r="S483" s="36" t="s">
        <v>24</v>
      </c>
      <c r="T483" s="49">
        <v>5</v>
      </c>
    </row>
    <row r="484" spans="16:20" x14ac:dyDescent="0.2">
      <c r="P484" s="51">
        <v>4.3</v>
      </c>
      <c r="Q484" s="36" t="s">
        <v>24</v>
      </c>
      <c r="R484" s="47">
        <v>5</v>
      </c>
      <c r="S484" s="36" t="s">
        <v>24</v>
      </c>
      <c r="T484" s="49">
        <v>4</v>
      </c>
    </row>
    <row r="485" spans="16:20" x14ac:dyDescent="0.2">
      <c r="P485" s="52">
        <v>6.9</v>
      </c>
      <c r="Q485" s="33" t="s">
        <v>28</v>
      </c>
      <c r="R485" s="48">
        <v>5</v>
      </c>
      <c r="S485" s="33" t="s">
        <v>28</v>
      </c>
      <c r="T485" s="50">
        <v>8</v>
      </c>
    </row>
    <row r="486" spans="16:20" x14ac:dyDescent="0.2">
      <c r="P486" s="51">
        <v>6.9</v>
      </c>
      <c r="Q486" s="36" t="s">
        <v>24</v>
      </c>
      <c r="R486" s="47">
        <v>5</v>
      </c>
      <c r="S486" s="36" t="s">
        <v>24</v>
      </c>
      <c r="T486" s="49">
        <v>3</v>
      </c>
    </row>
    <row r="487" spans="16:20" x14ac:dyDescent="0.2">
      <c r="P487" s="51">
        <v>5.7</v>
      </c>
      <c r="Q487" s="36" t="s">
        <v>24</v>
      </c>
      <c r="R487" s="47">
        <v>5</v>
      </c>
      <c r="S487" s="36" t="s">
        <v>24</v>
      </c>
      <c r="T487" s="49">
        <v>4</v>
      </c>
    </row>
    <row r="488" spans="16:20" x14ac:dyDescent="0.2">
      <c r="P488" s="52">
        <v>5</v>
      </c>
      <c r="Q488" s="33" t="s">
        <v>24</v>
      </c>
      <c r="R488" s="48">
        <v>5</v>
      </c>
      <c r="S488" s="33" t="s">
        <v>24</v>
      </c>
      <c r="T488" s="50">
        <v>1</v>
      </c>
    </row>
    <row r="489" spans="16:20" x14ac:dyDescent="0.2">
      <c r="P489" s="51">
        <v>8.3000000000000007</v>
      </c>
      <c r="Q489" s="36" t="s">
        <v>24</v>
      </c>
      <c r="R489" s="47">
        <v>0</v>
      </c>
      <c r="S489" s="36" t="s">
        <v>28</v>
      </c>
      <c r="T489" s="49">
        <v>7</v>
      </c>
    </row>
    <row r="490" spans="16:20" x14ac:dyDescent="0.2">
      <c r="P490" s="51">
        <v>7.1</v>
      </c>
      <c r="Q490" s="36" t="s">
        <v>19</v>
      </c>
      <c r="R490" s="47">
        <v>1</v>
      </c>
      <c r="S490" s="36" t="s">
        <v>28</v>
      </c>
      <c r="T490" s="49">
        <v>1</v>
      </c>
    </row>
    <row r="491" spans="16:20" x14ac:dyDescent="0.2">
      <c r="P491" s="51">
        <v>6.2</v>
      </c>
      <c r="Q491" s="36" t="s">
        <v>19</v>
      </c>
      <c r="R491" s="47">
        <v>3</v>
      </c>
      <c r="S491" s="36" t="s">
        <v>28</v>
      </c>
      <c r="T491" s="49">
        <v>2</v>
      </c>
    </row>
    <row r="492" spans="16:20" x14ac:dyDescent="0.2">
      <c r="P492" s="52">
        <v>5.0999999999999996</v>
      </c>
      <c r="Q492" s="33" t="s">
        <v>19</v>
      </c>
      <c r="R492" s="48">
        <v>2</v>
      </c>
      <c r="S492" s="33" t="s">
        <v>24</v>
      </c>
      <c r="T492" s="50">
        <v>7</v>
      </c>
    </row>
    <row r="493" spans="16:20" x14ac:dyDescent="0.2">
      <c r="P493" s="51">
        <v>5.5</v>
      </c>
      <c r="Q493" s="36" t="s">
        <v>19</v>
      </c>
      <c r="R493" s="47">
        <v>5</v>
      </c>
      <c r="S493" s="36" t="s">
        <v>24</v>
      </c>
      <c r="T493" s="49">
        <v>1</v>
      </c>
    </row>
    <row r="494" spans="16:20" x14ac:dyDescent="0.2">
      <c r="P494" s="51">
        <v>8.1</v>
      </c>
      <c r="Q494" s="36" t="s">
        <v>19</v>
      </c>
      <c r="R494" s="47">
        <v>0</v>
      </c>
      <c r="S494" s="36" t="s">
        <v>24</v>
      </c>
      <c r="T494" s="49">
        <v>3</v>
      </c>
    </row>
    <row r="495" spans="16:20" x14ac:dyDescent="0.2">
      <c r="P495" s="52">
        <v>6.7</v>
      </c>
      <c r="Q495" s="33" t="s">
        <v>19</v>
      </c>
      <c r="R495" s="48">
        <v>6</v>
      </c>
      <c r="S495" s="33" t="s">
        <v>21</v>
      </c>
      <c r="T495" s="50">
        <v>6</v>
      </c>
    </row>
    <row r="496" spans="16:20" x14ac:dyDescent="0.2">
      <c r="P496" s="51">
        <v>5.8</v>
      </c>
      <c r="Q496" s="36" t="s">
        <v>24</v>
      </c>
      <c r="R496" s="47">
        <v>3</v>
      </c>
      <c r="S496" s="36" t="s">
        <v>21</v>
      </c>
      <c r="T496" s="49">
        <v>6</v>
      </c>
    </row>
    <row r="497" spans="16:20" x14ac:dyDescent="0.2">
      <c r="P497" s="51">
        <v>7.1</v>
      </c>
      <c r="Q497" s="36" t="s">
        <v>24</v>
      </c>
      <c r="R497" s="47">
        <v>3</v>
      </c>
      <c r="S497" s="36" t="s">
        <v>24</v>
      </c>
      <c r="T497" s="49">
        <v>6</v>
      </c>
    </row>
    <row r="498" spans="16:20" x14ac:dyDescent="0.2">
      <c r="P498" s="51">
        <v>5.5</v>
      </c>
      <c r="Q498" s="36" t="s">
        <v>24</v>
      </c>
      <c r="R498" s="47">
        <v>3</v>
      </c>
      <c r="S498" s="36" t="s">
        <v>24</v>
      </c>
      <c r="T498" s="49">
        <v>2</v>
      </c>
    </row>
    <row r="499" spans="16:20" x14ac:dyDescent="0.2">
      <c r="P499" s="52">
        <v>8.3000000000000007</v>
      </c>
      <c r="Q499" s="33" t="s">
        <v>24</v>
      </c>
      <c r="R499" s="48">
        <v>0</v>
      </c>
      <c r="S499" s="33" t="s">
        <v>24</v>
      </c>
      <c r="T499" s="50">
        <v>2</v>
      </c>
    </row>
    <row r="500" spans="16:20" x14ac:dyDescent="0.2">
      <c r="P500" s="51">
        <v>8.1</v>
      </c>
      <c r="Q500" s="36" t="s">
        <v>24</v>
      </c>
      <c r="R500" s="47">
        <v>2</v>
      </c>
      <c r="S500" s="36" t="s">
        <v>24</v>
      </c>
      <c r="T500" s="49">
        <v>6</v>
      </c>
    </row>
    <row r="501" spans="16:20" x14ac:dyDescent="0.2">
      <c r="P501" s="51">
        <v>5.9</v>
      </c>
      <c r="Q501" s="36" t="s">
        <v>28</v>
      </c>
      <c r="R501" s="47">
        <v>5</v>
      </c>
      <c r="S501" s="36" t="s">
        <v>21</v>
      </c>
      <c r="T501" s="49">
        <v>10</v>
      </c>
    </row>
    <row r="502" spans="16:20" x14ac:dyDescent="0.2">
      <c r="P502" s="52">
        <v>5.7</v>
      </c>
      <c r="Q502" s="33" t="s">
        <v>19</v>
      </c>
      <c r="R502" s="48">
        <v>3</v>
      </c>
      <c r="S502" s="33" t="s">
        <v>24</v>
      </c>
      <c r="T502" s="50">
        <v>5</v>
      </c>
    </row>
    <row r="503" spans="16:20" x14ac:dyDescent="0.2">
      <c r="P503" s="51">
        <v>3.4</v>
      </c>
      <c r="Q503" s="36" t="s">
        <v>19</v>
      </c>
      <c r="R503" s="47">
        <v>0</v>
      </c>
      <c r="S503" s="36" t="s">
        <v>24</v>
      </c>
      <c r="T503" s="49">
        <v>7</v>
      </c>
    </row>
    <row r="504" spans="16:20" x14ac:dyDescent="0.2">
      <c r="P504" s="51">
        <v>4.7</v>
      </c>
      <c r="Q504" s="36" t="s">
        <v>24</v>
      </c>
      <c r="R504" s="47">
        <v>6</v>
      </c>
      <c r="S504" s="36" t="s">
        <v>21</v>
      </c>
      <c r="T504" s="49">
        <v>7</v>
      </c>
    </row>
    <row r="505" spans="16:20" x14ac:dyDescent="0.2">
      <c r="P505" s="51">
        <v>4.9000000000000004</v>
      </c>
      <c r="Q505" s="36" t="s">
        <v>19</v>
      </c>
      <c r="R505" s="47">
        <v>1</v>
      </c>
      <c r="S505" s="36" t="s">
        <v>21</v>
      </c>
      <c r="T505" s="49">
        <v>5</v>
      </c>
    </row>
    <row r="506" spans="16:20" x14ac:dyDescent="0.2">
      <c r="P506" s="52">
        <v>6.7</v>
      </c>
      <c r="Q506" s="33" t="s">
        <v>24</v>
      </c>
      <c r="R506" s="48">
        <v>6</v>
      </c>
      <c r="S506" s="33" t="s">
        <v>21</v>
      </c>
      <c r="T506" s="50">
        <v>8</v>
      </c>
    </row>
    <row r="507" spans="16:20" x14ac:dyDescent="0.2">
      <c r="P507" s="51">
        <v>6.1</v>
      </c>
      <c r="Q507" s="36" t="s">
        <v>28</v>
      </c>
      <c r="R507" s="47">
        <v>0</v>
      </c>
      <c r="S507" s="36" t="s">
        <v>28</v>
      </c>
      <c r="T507" s="49">
        <v>10</v>
      </c>
    </row>
    <row r="508" spans="16:20" x14ac:dyDescent="0.2">
      <c r="P508" s="51">
        <v>4.9000000000000004</v>
      </c>
      <c r="Q508" s="36" t="s">
        <v>19</v>
      </c>
      <c r="R508" s="47">
        <v>0</v>
      </c>
      <c r="S508" s="36" t="s">
        <v>24</v>
      </c>
      <c r="T508" s="49">
        <v>6</v>
      </c>
    </row>
    <row r="509" spans="16:20" x14ac:dyDescent="0.2">
      <c r="P509" s="52">
        <v>6.2</v>
      </c>
      <c r="Q509" s="33" t="s">
        <v>24</v>
      </c>
      <c r="R509" s="48">
        <v>0</v>
      </c>
      <c r="S509" s="33" t="s">
        <v>28</v>
      </c>
      <c r="T509" s="50">
        <v>5</v>
      </c>
    </row>
    <row r="510" spans="16:20" x14ac:dyDescent="0.2">
      <c r="P510" s="51">
        <v>7.1</v>
      </c>
      <c r="Q510" s="36" t="s">
        <v>28</v>
      </c>
      <c r="R510" s="47">
        <v>3</v>
      </c>
      <c r="S510" s="36" t="s">
        <v>21</v>
      </c>
      <c r="T510" s="49">
        <v>4</v>
      </c>
    </row>
    <row r="511" spans="16:20" x14ac:dyDescent="0.2">
      <c r="P511" s="51">
        <v>7.1</v>
      </c>
      <c r="Q511" s="36" t="s">
        <v>19</v>
      </c>
      <c r="R511" s="47">
        <v>0</v>
      </c>
      <c r="S511" s="36" t="s">
        <v>21</v>
      </c>
      <c r="T511" s="49">
        <v>7</v>
      </c>
    </row>
    <row r="512" spans="16:20" x14ac:dyDescent="0.2">
      <c r="P512" s="51">
        <v>4.2</v>
      </c>
      <c r="Q512" s="36" t="s">
        <v>19</v>
      </c>
      <c r="R512" s="47">
        <v>1</v>
      </c>
      <c r="S512" s="36" t="s">
        <v>24</v>
      </c>
      <c r="T512" s="49">
        <v>4</v>
      </c>
    </row>
    <row r="513" spans="16:20" x14ac:dyDescent="0.2">
      <c r="P513" s="52">
        <v>6.3</v>
      </c>
      <c r="Q513" s="33" t="s">
        <v>19</v>
      </c>
      <c r="R513" s="48">
        <v>3</v>
      </c>
      <c r="S513" s="33" t="s">
        <v>21</v>
      </c>
      <c r="T513" s="50">
        <v>5</v>
      </c>
    </row>
    <row r="514" spans="16:20" x14ac:dyDescent="0.2">
      <c r="P514" s="51">
        <v>4.8</v>
      </c>
      <c r="Q514" s="36" t="s">
        <v>24</v>
      </c>
      <c r="R514" s="47">
        <v>6</v>
      </c>
      <c r="S514" s="36" t="s">
        <v>24</v>
      </c>
      <c r="T514" s="49">
        <v>5</v>
      </c>
    </row>
    <row r="515" spans="16:20" x14ac:dyDescent="0.2">
      <c r="P515" s="51">
        <v>7.6</v>
      </c>
      <c r="Q515" s="36" t="s">
        <v>19</v>
      </c>
      <c r="R515" s="47">
        <v>1</v>
      </c>
      <c r="S515" s="36" t="s">
        <v>28</v>
      </c>
      <c r="T515" s="49">
        <v>1</v>
      </c>
    </row>
    <row r="516" spans="16:20" x14ac:dyDescent="0.2">
      <c r="P516" s="52">
        <v>7.4</v>
      </c>
      <c r="Q516" s="33" t="s">
        <v>19</v>
      </c>
      <c r="R516" s="48">
        <v>4</v>
      </c>
      <c r="S516" s="33" t="s">
        <v>28</v>
      </c>
      <c r="T516" s="50">
        <v>1</v>
      </c>
    </row>
    <row r="517" spans="16:20" x14ac:dyDescent="0.2">
      <c r="P517" s="51">
        <v>5.4</v>
      </c>
      <c r="Q517" s="36" t="s">
        <v>28</v>
      </c>
      <c r="R517" s="47">
        <v>6</v>
      </c>
      <c r="S517" s="36" t="s">
        <v>21</v>
      </c>
      <c r="T517" s="49">
        <v>3</v>
      </c>
    </row>
    <row r="518" spans="16:20" x14ac:dyDescent="0.2">
      <c r="P518" s="51">
        <v>5.6</v>
      </c>
      <c r="Q518" s="36" t="s">
        <v>24</v>
      </c>
      <c r="R518" s="47">
        <v>0</v>
      </c>
      <c r="S518" s="36" t="s">
        <v>21</v>
      </c>
      <c r="T518" s="49">
        <v>3</v>
      </c>
    </row>
    <row r="519" spans="16:20" x14ac:dyDescent="0.2">
      <c r="P519" s="51">
        <v>5.9</v>
      </c>
      <c r="Q519" s="36" t="s">
        <v>19</v>
      </c>
      <c r="R519" s="47">
        <v>5</v>
      </c>
      <c r="S519" s="36" t="s">
        <v>21</v>
      </c>
      <c r="T519" s="49">
        <v>2</v>
      </c>
    </row>
    <row r="520" spans="16:20" x14ac:dyDescent="0.2">
      <c r="P520" s="52">
        <v>3.8</v>
      </c>
      <c r="Q520" s="33" t="s">
        <v>24</v>
      </c>
      <c r="R520" s="48">
        <v>5</v>
      </c>
      <c r="S520" s="33" t="s">
        <v>28</v>
      </c>
      <c r="T520" s="50">
        <v>2</v>
      </c>
    </row>
    <row r="521" spans="16:20" x14ac:dyDescent="0.2">
      <c r="P521" s="51">
        <v>6.9</v>
      </c>
      <c r="Q521" s="36" t="s">
        <v>24</v>
      </c>
      <c r="R521" s="47">
        <v>3</v>
      </c>
      <c r="S521" s="36" t="s">
        <v>24</v>
      </c>
      <c r="T521" s="49">
        <v>6</v>
      </c>
    </row>
    <row r="522" spans="16:20" x14ac:dyDescent="0.2">
      <c r="P522" s="51">
        <v>6.2</v>
      </c>
      <c r="Q522" s="36" t="s">
        <v>19</v>
      </c>
      <c r="R522" s="47">
        <v>5</v>
      </c>
      <c r="S522" s="36" t="s">
        <v>24</v>
      </c>
      <c r="T522" s="49">
        <v>1</v>
      </c>
    </row>
    <row r="523" spans="16:20" x14ac:dyDescent="0.2">
      <c r="P523" s="52">
        <v>7.7</v>
      </c>
      <c r="Q523" s="33" t="s">
        <v>24</v>
      </c>
      <c r="R523" s="48">
        <v>6</v>
      </c>
      <c r="S523" s="33" t="s">
        <v>28</v>
      </c>
      <c r="T523" s="50">
        <v>6</v>
      </c>
    </row>
    <row r="524" spans="16:20" x14ac:dyDescent="0.2">
      <c r="P524" s="51">
        <v>5.2</v>
      </c>
      <c r="Q524" s="36" t="s">
        <v>24</v>
      </c>
      <c r="R524" s="47">
        <v>3</v>
      </c>
      <c r="S524" s="36" t="s">
        <v>28</v>
      </c>
      <c r="T524" s="49">
        <v>5</v>
      </c>
    </row>
    <row r="525" spans="16:20" x14ac:dyDescent="0.2">
      <c r="P525" s="51">
        <v>5.8</v>
      </c>
      <c r="Q525" s="36" t="s">
        <v>19</v>
      </c>
      <c r="R525" s="47">
        <v>6</v>
      </c>
      <c r="S525" s="36" t="s">
        <v>24</v>
      </c>
      <c r="T525" s="49">
        <v>6</v>
      </c>
    </row>
    <row r="526" spans="16:20" x14ac:dyDescent="0.2">
      <c r="P526" s="51">
        <v>4.7</v>
      </c>
      <c r="Q526" s="36" t="s">
        <v>28</v>
      </c>
      <c r="R526" s="47">
        <v>0</v>
      </c>
      <c r="S526" s="36" t="s">
        <v>24</v>
      </c>
      <c r="T526" s="49">
        <v>5</v>
      </c>
    </row>
    <row r="527" spans="16:20" x14ac:dyDescent="0.2">
      <c r="P527" s="52">
        <v>5.3</v>
      </c>
      <c r="Q527" s="33" t="s">
        <v>24</v>
      </c>
      <c r="R527" s="48">
        <v>2</v>
      </c>
      <c r="S527" s="33" t="s">
        <v>21</v>
      </c>
      <c r="T527" s="50">
        <v>7</v>
      </c>
    </row>
    <row r="528" spans="16:20" x14ac:dyDescent="0.2">
      <c r="P528" s="51">
        <v>5.0999999999999996</v>
      </c>
      <c r="Q528" s="36" t="s">
        <v>24</v>
      </c>
      <c r="R528" s="47">
        <v>2</v>
      </c>
      <c r="S528" s="36" t="s">
        <v>24</v>
      </c>
      <c r="T528" s="49">
        <v>1</v>
      </c>
    </row>
    <row r="529" spans="16:20" x14ac:dyDescent="0.2">
      <c r="P529" s="51">
        <v>7.7</v>
      </c>
      <c r="Q529" s="36" t="s">
        <v>19</v>
      </c>
      <c r="R529" s="47">
        <v>1</v>
      </c>
      <c r="S529" s="36" t="s">
        <v>24</v>
      </c>
      <c r="T529" s="49">
        <v>3</v>
      </c>
    </row>
    <row r="530" spans="16:20" x14ac:dyDescent="0.2">
      <c r="P530" s="52">
        <v>5.7</v>
      </c>
      <c r="Q530" s="33" t="s">
        <v>19</v>
      </c>
      <c r="R530" s="48">
        <v>0</v>
      </c>
      <c r="S530" s="33" t="s">
        <v>24</v>
      </c>
      <c r="T530" s="50">
        <v>6</v>
      </c>
    </row>
    <row r="531" spans="16:20" x14ac:dyDescent="0.2">
      <c r="P531" s="51">
        <v>6.6</v>
      </c>
      <c r="Q531" s="36" t="s">
        <v>24</v>
      </c>
      <c r="R531" s="47">
        <v>5</v>
      </c>
      <c r="S531" s="36" t="s">
        <v>21</v>
      </c>
      <c r="T531" s="49">
        <v>1</v>
      </c>
    </row>
    <row r="532" spans="16:20" x14ac:dyDescent="0.2">
      <c r="P532" s="51">
        <v>6</v>
      </c>
      <c r="Q532" s="36" t="s">
        <v>24</v>
      </c>
      <c r="R532" s="47">
        <v>0</v>
      </c>
      <c r="S532" s="36" t="s">
        <v>21</v>
      </c>
      <c r="T532" s="49">
        <v>7</v>
      </c>
    </row>
    <row r="533" spans="16:20" x14ac:dyDescent="0.2">
      <c r="P533" s="51">
        <v>5</v>
      </c>
      <c r="Q533" s="36" t="s">
        <v>24</v>
      </c>
      <c r="R533" s="47">
        <v>4</v>
      </c>
      <c r="S533" s="36" t="s">
        <v>28</v>
      </c>
      <c r="T533" s="49">
        <v>4</v>
      </c>
    </row>
    <row r="534" spans="16:20" x14ac:dyDescent="0.2">
      <c r="P534" s="52">
        <v>6.3</v>
      </c>
      <c r="Q534" s="33" t="s">
        <v>19</v>
      </c>
      <c r="R534" s="48">
        <v>2</v>
      </c>
      <c r="S534" s="33" t="s">
        <v>24</v>
      </c>
      <c r="T534" s="50">
        <v>3</v>
      </c>
    </row>
    <row r="535" spans="16:20" x14ac:dyDescent="0.2">
      <c r="P535" s="51">
        <v>7.2</v>
      </c>
      <c r="Q535" s="36" t="s">
        <v>24</v>
      </c>
      <c r="R535" s="47">
        <v>5</v>
      </c>
      <c r="S535" s="36" t="s">
        <v>24</v>
      </c>
      <c r="T535" s="49">
        <v>10</v>
      </c>
    </row>
    <row r="536" spans="16:20" x14ac:dyDescent="0.2">
      <c r="P536" s="51">
        <v>5.0999999999999996</v>
      </c>
      <c r="Q536" s="36" t="s">
        <v>19</v>
      </c>
      <c r="R536" s="47">
        <v>6</v>
      </c>
      <c r="S536" s="36" t="s">
        <v>21</v>
      </c>
      <c r="T536" s="49">
        <v>9</v>
      </c>
    </row>
    <row r="537" spans="16:20" x14ac:dyDescent="0.2">
      <c r="P537" s="52">
        <v>7.5</v>
      </c>
      <c r="Q537" s="33" t="s">
        <v>19</v>
      </c>
      <c r="R537" s="48">
        <v>6</v>
      </c>
      <c r="S537" s="33" t="s">
        <v>24</v>
      </c>
      <c r="T537" s="50">
        <v>1</v>
      </c>
    </row>
    <row r="538" spans="16:20" x14ac:dyDescent="0.2">
      <c r="P538" s="51">
        <v>5.5</v>
      </c>
      <c r="Q538" s="36" t="s">
        <v>24</v>
      </c>
      <c r="R538" s="47">
        <v>2</v>
      </c>
      <c r="S538" s="36" t="s">
        <v>24</v>
      </c>
      <c r="T538" s="49">
        <v>8</v>
      </c>
    </row>
    <row r="539" spans="16:20" x14ac:dyDescent="0.2">
      <c r="P539" s="51">
        <v>5.9</v>
      </c>
      <c r="Q539" s="36" t="s">
        <v>24</v>
      </c>
      <c r="R539" s="47">
        <v>0</v>
      </c>
      <c r="S539" s="36" t="s">
        <v>24</v>
      </c>
      <c r="T539" s="49">
        <v>1</v>
      </c>
    </row>
    <row r="540" spans="16:20" x14ac:dyDescent="0.2">
      <c r="P540" s="51">
        <v>7.1</v>
      </c>
      <c r="Q540" s="36" t="s">
        <v>19</v>
      </c>
      <c r="R540" s="47">
        <v>5</v>
      </c>
      <c r="S540" s="36" t="s">
        <v>24</v>
      </c>
      <c r="T540" s="49">
        <v>5</v>
      </c>
    </row>
    <row r="541" spans="16:20" x14ac:dyDescent="0.2">
      <c r="P541" s="52">
        <v>5.7</v>
      </c>
      <c r="Q541" s="33" t="s">
        <v>19</v>
      </c>
      <c r="R541" s="48">
        <v>1</v>
      </c>
      <c r="S541" s="33" t="s">
        <v>24</v>
      </c>
      <c r="T541" s="50">
        <v>10</v>
      </c>
    </row>
    <row r="542" spans="16:20" x14ac:dyDescent="0.2">
      <c r="P542" s="51">
        <v>6.5</v>
      </c>
      <c r="Q542" s="36" t="s">
        <v>24</v>
      </c>
      <c r="R542" s="47">
        <v>6</v>
      </c>
      <c r="S542" s="36" t="s">
        <v>21</v>
      </c>
      <c r="T542" s="49">
        <v>8</v>
      </c>
    </row>
    <row r="543" spans="16:20" x14ac:dyDescent="0.2">
      <c r="P543" s="51">
        <v>6.1</v>
      </c>
      <c r="Q543" s="36" t="s">
        <v>19</v>
      </c>
      <c r="R543" s="47">
        <v>0</v>
      </c>
      <c r="S543" s="36" t="s">
        <v>24</v>
      </c>
      <c r="T543" s="49">
        <v>6</v>
      </c>
    </row>
    <row r="544" spans="16:20" x14ac:dyDescent="0.2">
      <c r="P544" s="52">
        <v>6.7</v>
      </c>
      <c r="Q544" s="33" t="s">
        <v>24</v>
      </c>
      <c r="R544" s="48">
        <v>1</v>
      </c>
      <c r="S544" s="33" t="s">
        <v>24</v>
      </c>
      <c r="T544" s="50">
        <v>7</v>
      </c>
    </row>
    <row r="545" spans="16:20" x14ac:dyDescent="0.2">
      <c r="P545" s="51">
        <v>3.6</v>
      </c>
      <c r="Q545" s="36" t="s">
        <v>24</v>
      </c>
      <c r="R545" s="47">
        <v>5</v>
      </c>
      <c r="S545" s="36" t="s">
        <v>21</v>
      </c>
      <c r="T545" s="49">
        <v>8</v>
      </c>
    </row>
    <row r="546" spans="16:20" x14ac:dyDescent="0.2">
      <c r="P546" s="51">
        <v>4.3</v>
      </c>
      <c r="Q546" s="36" t="s">
        <v>28</v>
      </c>
      <c r="R546" s="47">
        <v>2</v>
      </c>
      <c r="S546" s="36" t="s">
        <v>28</v>
      </c>
      <c r="T546" s="49">
        <v>6</v>
      </c>
    </row>
    <row r="547" spans="16:20" x14ac:dyDescent="0.2">
      <c r="P547" s="51">
        <v>7.2</v>
      </c>
      <c r="Q547" s="36" t="s">
        <v>24</v>
      </c>
      <c r="R547" s="47">
        <v>4</v>
      </c>
      <c r="S547" s="36" t="s">
        <v>24</v>
      </c>
      <c r="T547" s="49">
        <v>6</v>
      </c>
    </row>
    <row r="548" spans="16:20" x14ac:dyDescent="0.2">
      <c r="P548" s="52">
        <v>7.7</v>
      </c>
      <c r="Q548" s="33" t="s">
        <v>24</v>
      </c>
      <c r="R548" s="48">
        <v>3</v>
      </c>
      <c r="S548" s="33" t="s">
        <v>21</v>
      </c>
      <c r="T548" s="50">
        <v>6</v>
      </c>
    </row>
    <row r="549" spans="16:20" x14ac:dyDescent="0.2">
      <c r="P549" s="51">
        <v>5.4</v>
      </c>
      <c r="Q549" s="36" t="s">
        <v>24</v>
      </c>
      <c r="R549" s="47">
        <v>2</v>
      </c>
      <c r="S549" s="36" t="s">
        <v>24</v>
      </c>
      <c r="T549" s="49">
        <v>5</v>
      </c>
    </row>
    <row r="550" spans="16:20" x14ac:dyDescent="0.2">
      <c r="P550" s="51">
        <v>6.2</v>
      </c>
      <c r="Q550" s="36" t="s">
        <v>24</v>
      </c>
      <c r="R550" s="47">
        <v>1</v>
      </c>
      <c r="S550" s="36" t="s">
        <v>28</v>
      </c>
      <c r="T550" s="49">
        <v>8</v>
      </c>
    </row>
    <row r="551" spans="16:20" x14ac:dyDescent="0.2">
      <c r="P551" s="52">
        <v>6.9</v>
      </c>
      <c r="Q551" s="33" t="s">
        <v>24</v>
      </c>
      <c r="R551" s="48">
        <v>0</v>
      </c>
      <c r="S551" s="33" t="s">
        <v>28</v>
      </c>
      <c r="T551" s="50">
        <v>2</v>
      </c>
    </row>
    <row r="552" spans="16:20" x14ac:dyDescent="0.2">
      <c r="P552" s="51">
        <v>7.3</v>
      </c>
      <c r="Q552" s="36" t="s">
        <v>28</v>
      </c>
      <c r="R552" s="47">
        <v>6</v>
      </c>
      <c r="S552" s="36" t="s">
        <v>21</v>
      </c>
      <c r="T552" s="49">
        <v>7</v>
      </c>
    </row>
    <row r="553" spans="16:20" x14ac:dyDescent="0.2">
      <c r="P553" s="51">
        <v>4.0999999999999996</v>
      </c>
      <c r="Q553" s="36" t="s">
        <v>19</v>
      </c>
      <c r="R553" s="47">
        <v>5</v>
      </c>
      <c r="S553" s="36" t="s">
        <v>21</v>
      </c>
      <c r="T553" s="49">
        <v>4</v>
      </c>
    </row>
    <row r="554" spans="16:20" x14ac:dyDescent="0.2">
      <c r="P554" s="51">
        <v>5.4</v>
      </c>
      <c r="Q554" s="36" t="s">
        <v>24</v>
      </c>
      <c r="R554" s="47">
        <v>2</v>
      </c>
      <c r="S554" s="36" t="s">
        <v>24</v>
      </c>
      <c r="T554" s="49">
        <v>1</v>
      </c>
    </row>
    <row r="555" spans="16:20" x14ac:dyDescent="0.2">
      <c r="P555" s="52">
        <v>6.1</v>
      </c>
      <c r="Q555" s="33" t="s">
        <v>19</v>
      </c>
      <c r="R555" s="48">
        <v>6</v>
      </c>
      <c r="S555" s="33" t="s">
        <v>24</v>
      </c>
      <c r="T555" s="50">
        <v>5</v>
      </c>
    </row>
    <row r="556" spans="16:20" x14ac:dyDescent="0.2">
      <c r="P556" s="51">
        <v>7.3</v>
      </c>
      <c r="Q556" s="36" t="s">
        <v>28</v>
      </c>
      <c r="R556" s="47">
        <v>6</v>
      </c>
      <c r="S556" s="36" t="s">
        <v>28</v>
      </c>
      <c r="T556" s="49">
        <v>3</v>
      </c>
    </row>
    <row r="557" spans="16:20" x14ac:dyDescent="0.2">
      <c r="P557" s="51">
        <v>9.5</v>
      </c>
      <c r="Q557" s="36" t="s">
        <v>24</v>
      </c>
      <c r="R557" s="47">
        <v>4</v>
      </c>
      <c r="S557" s="36" t="s">
        <v>21</v>
      </c>
      <c r="T557" s="49">
        <v>4</v>
      </c>
    </row>
    <row r="558" spans="16:20" x14ac:dyDescent="0.2">
      <c r="P558" s="52">
        <v>6.2</v>
      </c>
      <c r="Q558" s="33" t="s">
        <v>24</v>
      </c>
      <c r="R558" s="48">
        <v>5</v>
      </c>
      <c r="S558" s="33" t="s">
        <v>21</v>
      </c>
      <c r="T558" s="50">
        <v>7</v>
      </c>
    </row>
    <row r="559" spans="16:20" x14ac:dyDescent="0.2">
      <c r="P559" s="51">
        <v>4.8</v>
      </c>
      <c r="Q559" s="36" t="s">
        <v>28</v>
      </c>
      <c r="R559" s="47">
        <v>1</v>
      </c>
      <c r="S559" s="36" t="s">
        <v>21</v>
      </c>
      <c r="T559" s="49">
        <v>5</v>
      </c>
    </row>
    <row r="560" spans="16:20" x14ac:dyDescent="0.2">
      <c r="P560" s="51">
        <v>7</v>
      </c>
      <c r="Q560" s="36" t="s">
        <v>24</v>
      </c>
      <c r="R560" s="47">
        <v>5</v>
      </c>
      <c r="S560" s="36" t="s">
        <v>24</v>
      </c>
      <c r="T560" s="49">
        <v>4</v>
      </c>
    </row>
    <row r="561" spans="16:20" x14ac:dyDescent="0.2">
      <c r="P561" s="51">
        <v>8.1</v>
      </c>
      <c r="Q561" s="36" t="s">
        <v>24</v>
      </c>
      <c r="R561" s="47">
        <v>5</v>
      </c>
      <c r="S561" s="36" t="s">
        <v>21</v>
      </c>
      <c r="T561" s="49">
        <v>1</v>
      </c>
    </row>
    <row r="562" spans="16:20" x14ac:dyDescent="0.2">
      <c r="P562" s="52">
        <v>6.6</v>
      </c>
      <c r="Q562" s="33" t="s">
        <v>19</v>
      </c>
      <c r="R562" s="48">
        <v>0</v>
      </c>
      <c r="S562" s="33" t="s">
        <v>28</v>
      </c>
      <c r="T562" s="50">
        <v>6</v>
      </c>
    </row>
    <row r="563" spans="16:20" x14ac:dyDescent="0.2">
      <c r="P563" s="51">
        <v>5.4</v>
      </c>
      <c r="Q563" s="36" t="s">
        <v>24</v>
      </c>
      <c r="R563" s="47">
        <v>3</v>
      </c>
      <c r="S563" s="36" t="s">
        <v>21</v>
      </c>
      <c r="T563" s="49">
        <v>10</v>
      </c>
    </row>
    <row r="564" spans="16:20" x14ac:dyDescent="0.2">
      <c r="P564" s="51">
        <v>7.6</v>
      </c>
      <c r="Q564" s="36" t="s">
        <v>19</v>
      </c>
      <c r="R564" s="47">
        <v>6</v>
      </c>
      <c r="S564" s="36" t="s">
        <v>28</v>
      </c>
      <c r="T564" s="49">
        <v>6</v>
      </c>
    </row>
    <row r="565" spans="16:20" x14ac:dyDescent="0.2">
      <c r="P565" s="52">
        <v>7.3</v>
      </c>
      <c r="Q565" s="33" t="s">
        <v>28</v>
      </c>
      <c r="R565" s="48">
        <v>1</v>
      </c>
      <c r="S565" s="33" t="s">
        <v>28</v>
      </c>
      <c r="T565" s="50">
        <v>7</v>
      </c>
    </row>
    <row r="566" spans="16:20" x14ac:dyDescent="0.2">
      <c r="P566" s="51">
        <v>5.3</v>
      </c>
      <c r="Q566" s="36" t="s">
        <v>19</v>
      </c>
      <c r="R566" s="47">
        <v>0</v>
      </c>
      <c r="S566" s="36" t="s">
        <v>21</v>
      </c>
      <c r="T566" s="49">
        <v>1</v>
      </c>
    </row>
    <row r="567" spans="16:20" x14ac:dyDescent="0.2">
      <c r="P567" s="51">
        <v>7</v>
      </c>
      <c r="Q567" s="36" t="s">
        <v>19</v>
      </c>
      <c r="R567" s="47">
        <v>6</v>
      </c>
      <c r="S567" s="36" t="s">
        <v>24</v>
      </c>
      <c r="T567" s="49">
        <v>4</v>
      </c>
    </row>
    <row r="568" spans="16:20" x14ac:dyDescent="0.2">
      <c r="P568" s="51">
        <v>7.7</v>
      </c>
      <c r="Q568" s="36" t="s">
        <v>19</v>
      </c>
      <c r="R568" s="47">
        <v>3</v>
      </c>
      <c r="S568" s="36" t="s">
        <v>24</v>
      </c>
      <c r="T568" s="49">
        <v>9</v>
      </c>
    </row>
    <row r="569" spans="16:20" x14ac:dyDescent="0.2">
      <c r="P569" s="52">
        <v>7.9</v>
      </c>
      <c r="Q569" s="33" t="s">
        <v>24</v>
      </c>
      <c r="R569" s="48">
        <v>0</v>
      </c>
      <c r="S569" s="33" t="s">
        <v>24</v>
      </c>
      <c r="T569" s="50">
        <v>10</v>
      </c>
    </row>
    <row r="570" spans="16:20" x14ac:dyDescent="0.2">
      <c r="P570" s="51">
        <v>6.4</v>
      </c>
      <c r="Q570" s="36" t="s">
        <v>24</v>
      </c>
      <c r="R570" s="47">
        <v>3</v>
      </c>
      <c r="S570" s="36" t="s">
        <v>21</v>
      </c>
      <c r="T570" s="49">
        <v>6</v>
      </c>
    </row>
    <row r="571" spans="16:20" x14ac:dyDescent="0.2">
      <c r="P571" s="51">
        <v>6.1</v>
      </c>
      <c r="Q571" s="36" t="s">
        <v>19</v>
      </c>
      <c r="R571" s="47">
        <v>3</v>
      </c>
      <c r="S571" s="36" t="s">
        <v>21</v>
      </c>
      <c r="T571" s="49">
        <v>2</v>
      </c>
    </row>
    <row r="572" spans="16:20" x14ac:dyDescent="0.2">
      <c r="P572" s="52">
        <v>8</v>
      </c>
      <c r="Q572" s="33" t="s">
        <v>24</v>
      </c>
      <c r="R572" s="48">
        <v>3</v>
      </c>
      <c r="S572" s="33" t="s">
        <v>21</v>
      </c>
      <c r="T572" s="50">
        <v>4</v>
      </c>
    </row>
    <row r="573" spans="16:20" x14ac:dyDescent="0.2">
      <c r="P573" s="51">
        <v>5</v>
      </c>
      <c r="Q573" s="36" t="s">
        <v>28</v>
      </c>
      <c r="R573" s="47">
        <v>0</v>
      </c>
      <c r="S573" s="36" t="s">
        <v>24</v>
      </c>
      <c r="T573" s="49">
        <v>6</v>
      </c>
    </row>
    <row r="574" spans="16:20" x14ac:dyDescent="0.2">
      <c r="P574" s="51">
        <v>7</v>
      </c>
      <c r="Q574" s="36" t="s">
        <v>28</v>
      </c>
      <c r="R574" s="47">
        <v>5</v>
      </c>
      <c r="S574" s="36" t="s">
        <v>24</v>
      </c>
      <c r="T574" s="49">
        <v>4</v>
      </c>
    </row>
    <row r="575" spans="16:20" x14ac:dyDescent="0.2">
      <c r="P575" s="51">
        <v>4.9000000000000004</v>
      </c>
      <c r="Q575" s="36" t="s">
        <v>24</v>
      </c>
      <c r="R575" s="47">
        <v>3</v>
      </c>
      <c r="S575" s="36" t="s">
        <v>28</v>
      </c>
      <c r="T575" s="49">
        <v>10</v>
      </c>
    </row>
    <row r="576" spans="16:20" x14ac:dyDescent="0.2">
      <c r="P576" s="52">
        <v>7.8</v>
      </c>
      <c r="Q576" s="33" t="s">
        <v>28</v>
      </c>
      <c r="R576" s="48">
        <v>5</v>
      </c>
      <c r="S576" s="33" t="s">
        <v>28</v>
      </c>
      <c r="T576" s="50">
        <v>7</v>
      </c>
    </row>
    <row r="577" spans="16:20" x14ac:dyDescent="0.2">
      <c r="P577" s="51">
        <v>6.2</v>
      </c>
      <c r="Q577" s="36" t="s">
        <v>19</v>
      </c>
      <c r="R577" s="47">
        <v>6</v>
      </c>
      <c r="S577" s="36" t="s">
        <v>24</v>
      </c>
      <c r="T577" s="49">
        <v>3</v>
      </c>
    </row>
    <row r="578" spans="16:20" x14ac:dyDescent="0.2">
      <c r="P578" s="51">
        <v>8</v>
      </c>
      <c r="Q578" s="36" t="s">
        <v>24</v>
      </c>
      <c r="R578" s="47">
        <v>6</v>
      </c>
      <c r="S578" s="36" t="s">
        <v>24</v>
      </c>
      <c r="T578" s="49">
        <v>6</v>
      </c>
    </row>
    <row r="579" spans="16:20" x14ac:dyDescent="0.2">
      <c r="P579" s="52">
        <v>7.1</v>
      </c>
      <c r="Q579" s="33" t="s">
        <v>19</v>
      </c>
      <c r="R579" s="48">
        <v>1</v>
      </c>
      <c r="S579" s="33" t="s">
        <v>24</v>
      </c>
      <c r="T579" s="50">
        <v>4</v>
      </c>
    </row>
    <row r="580" spans="16:20" x14ac:dyDescent="0.2">
      <c r="P580" s="51">
        <v>5</v>
      </c>
      <c r="Q580" s="36" t="s">
        <v>24</v>
      </c>
      <c r="R580" s="47">
        <v>4</v>
      </c>
      <c r="S580" s="36" t="s">
        <v>24</v>
      </c>
      <c r="T580" s="49">
        <v>3</v>
      </c>
    </row>
    <row r="581" spans="16:20" x14ac:dyDescent="0.2">
      <c r="P581" s="51">
        <v>8.1999999999999993</v>
      </c>
      <c r="Q581" s="36" t="s">
        <v>19</v>
      </c>
      <c r="R581" s="47">
        <v>5</v>
      </c>
      <c r="S581" s="36" t="s">
        <v>24</v>
      </c>
      <c r="T581" s="49">
        <v>3</v>
      </c>
    </row>
    <row r="582" spans="16:20" x14ac:dyDescent="0.2">
      <c r="P582" s="51">
        <v>8.4</v>
      </c>
      <c r="Q582" s="36" t="s">
        <v>28</v>
      </c>
      <c r="R582" s="47">
        <v>6</v>
      </c>
      <c r="S582" s="36" t="s">
        <v>21</v>
      </c>
      <c r="T582" s="49">
        <v>2</v>
      </c>
    </row>
    <row r="583" spans="16:20" x14ac:dyDescent="0.2">
      <c r="P583" s="52">
        <v>7.6</v>
      </c>
      <c r="Q583" s="33" t="s">
        <v>19</v>
      </c>
      <c r="R583" s="48">
        <v>4</v>
      </c>
      <c r="S583" s="33" t="s">
        <v>24</v>
      </c>
      <c r="T583" s="50">
        <v>3</v>
      </c>
    </row>
    <row r="584" spans="16:20" x14ac:dyDescent="0.2">
      <c r="P584" s="51">
        <v>5.6</v>
      </c>
      <c r="Q584" s="36" t="s">
        <v>19</v>
      </c>
      <c r="R584" s="47">
        <v>3</v>
      </c>
      <c r="S584" s="36" t="s">
        <v>24</v>
      </c>
      <c r="T584" s="49">
        <v>10</v>
      </c>
    </row>
    <row r="585" spans="16:20" x14ac:dyDescent="0.2">
      <c r="P585" s="51">
        <v>6.1</v>
      </c>
      <c r="Q585" s="36" t="s">
        <v>19</v>
      </c>
      <c r="R585" s="47">
        <v>4</v>
      </c>
      <c r="S585" s="36" t="s">
        <v>24</v>
      </c>
      <c r="T585" s="49">
        <v>1</v>
      </c>
    </row>
    <row r="586" spans="16:20" x14ac:dyDescent="0.2">
      <c r="P586" s="52">
        <v>6.7</v>
      </c>
      <c r="Q586" s="33" t="s">
        <v>19</v>
      </c>
      <c r="R586" s="48">
        <v>4</v>
      </c>
      <c r="S586" s="33" t="s">
        <v>21</v>
      </c>
      <c r="T586" s="50">
        <v>3</v>
      </c>
    </row>
    <row r="587" spans="16:20" x14ac:dyDescent="0.2">
      <c r="P587" s="51">
        <v>5.7</v>
      </c>
      <c r="Q587" s="36" t="s">
        <v>24</v>
      </c>
      <c r="R587" s="47">
        <v>3</v>
      </c>
      <c r="S587" s="36" t="s">
        <v>21</v>
      </c>
      <c r="T587" s="49">
        <v>9</v>
      </c>
    </row>
    <row r="588" spans="16:20" x14ac:dyDescent="0.2">
      <c r="P588" s="51">
        <v>8.5</v>
      </c>
      <c r="Q588" s="36" t="s">
        <v>24</v>
      </c>
      <c r="R588" s="47">
        <v>5</v>
      </c>
      <c r="S588" s="36" t="s">
        <v>21</v>
      </c>
      <c r="T588" s="49">
        <v>4</v>
      </c>
    </row>
    <row r="589" spans="16:20" x14ac:dyDescent="0.2">
      <c r="P589" s="51">
        <v>6.7</v>
      </c>
      <c r="Q589" s="36" t="s">
        <v>19</v>
      </c>
      <c r="R589" s="47">
        <v>3</v>
      </c>
      <c r="S589" s="36" t="s">
        <v>21</v>
      </c>
      <c r="T589" s="49">
        <v>3</v>
      </c>
    </row>
    <row r="590" spans="16:20" x14ac:dyDescent="0.2">
      <c r="P590" s="52">
        <v>3.3</v>
      </c>
      <c r="Q590" s="33" t="s">
        <v>19</v>
      </c>
      <c r="R590" s="48">
        <v>1</v>
      </c>
      <c r="S590" s="33" t="s">
        <v>24</v>
      </c>
      <c r="T590" s="50">
        <v>8</v>
      </c>
    </row>
    <row r="591" spans="16:20" x14ac:dyDescent="0.2">
      <c r="P591" s="51">
        <v>6.9</v>
      </c>
      <c r="Q591" s="36" t="s">
        <v>19</v>
      </c>
      <c r="R591" s="47">
        <v>2</v>
      </c>
      <c r="S591" s="36" t="s">
        <v>28</v>
      </c>
      <c r="T591" s="49">
        <v>1</v>
      </c>
    </row>
    <row r="592" spans="16:20" x14ac:dyDescent="0.2">
      <c r="P592" s="51">
        <v>6.1</v>
      </c>
      <c r="Q592" s="36" t="s">
        <v>24</v>
      </c>
      <c r="R592" s="47">
        <v>0</v>
      </c>
      <c r="S592" s="36" t="s">
        <v>21</v>
      </c>
      <c r="T592" s="49">
        <v>5</v>
      </c>
    </row>
    <row r="593" spans="16:20" x14ac:dyDescent="0.2">
      <c r="P593" s="52">
        <v>6.4</v>
      </c>
      <c r="Q593" s="33" t="s">
        <v>24</v>
      </c>
      <c r="R593" s="48">
        <v>3</v>
      </c>
      <c r="S593" s="33" t="s">
        <v>24</v>
      </c>
      <c r="T593" s="50">
        <v>1</v>
      </c>
    </row>
    <row r="594" spans="16:20" x14ac:dyDescent="0.2">
      <c r="P594" s="51">
        <v>6.1</v>
      </c>
      <c r="Q594" s="36" t="s">
        <v>19</v>
      </c>
      <c r="R594" s="47">
        <v>3</v>
      </c>
      <c r="S594" s="36" t="s">
        <v>28</v>
      </c>
      <c r="T594" s="49">
        <v>7</v>
      </c>
    </row>
    <row r="595" spans="16:20" x14ac:dyDescent="0.2">
      <c r="P595" s="51">
        <v>7.5</v>
      </c>
      <c r="Q595" s="36" t="s">
        <v>24</v>
      </c>
      <c r="R595" s="47">
        <v>4</v>
      </c>
      <c r="S595" s="36" t="s">
        <v>21</v>
      </c>
      <c r="T595" s="49">
        <v>5</v>
      </c>
    </row>
    <row r="596" spans="16:20" x14ac:dyDescent="0.2">
      <c r="P596" s="51">
        <v>7.8</v>
      </c>
      <c r="Q596" s="36" t="s">
        <v>19</v>
      </c>
      <c r="R596" s="47">
        <v>1</v>
      </c>
      <c r="S596" s="36" t="s">
        <v>21</v>
      </c>
      <c r="T596" s="49">
        <v>2</v>
      </c>
    </row>
    <row r="597" spans="16:20" x14ac:dyDescent="0.2">
      <c r="P597" s="52">
        <v>6.8</v>
      </c>
      <c r="Q597" s="33" t="s">
        <v>28</v>
      </c>
      <c r="R597" s="48">
        <v>6</v>
      </c>
      <c r="S597" s="33" t="s">
        <v>24</v>
      </c>
      <c r="T597" s="50">
        <v>1</v>
      </c>
    </row>
    <row r="598" spans="16:20" x14ac:dyDescent="0.2">
      <c r="P598" s="51">
        <v>6.1</v>
      </c>
      <c r="Q598" s="36" t="s">
        <v>28</v>
      </c>
      <c r="R598" s="47">
        <v>6</v>
      </c>
      <c r="S598" s="36" t="s">
        <v>21</v>
      </c>
      <c r="T598" s="49">
        <v>7</v>
      </c>
    </row>
    <row r="599" spans="16:20" x14ac:dyDescent="0.2">
      <c r="P599" s="51">
        <v>6.5</v>
      </c>
      <c r="Q599" s="36" t="s">
        <v>19</v>
      </c>
      <c r="R599" s="47">
        <v>4</v>
      </c>
      <c r="S599" s="36" t="s">
        <v>24</v>
      </c>
      <c r="T599" s="49">
        <v>1</v>
      </c>
    </row>
    <row r="600" spans="16:20" x14ac:dyDescent="0.2">
      <c r="P600" s="52">
        <v>6.5</v>
      </c>
      <c r="Q600" s="33" t="s">
        <v>19</v>
      </c>
      <c r="R600" s="48">
        <v>5</v>
      </c>
      <c r="S600" s="33" t="s">
        <v>21</v>
      </c>
      <c r="T600" s="50">
        <v>3</v>
      </c>
    </row>
    <row r="601" spans="16:20" x14ac:dyDescent="0.2">
      <c r="P601" s="51">
        <v>5.5</v>
      </c>
      <c r="Q601" s="36" t="s">
        <v>28</v>
      </c>
      <c r="R601" s="47">
        <v>3</v>
      </c>
      <c r="S601" s="36" t="s">
        <v>24</v>
      </c>
      <c r="T601" s="49">
        <v>6</v>
      </c>
    </row>
    <row r="602" spans="16:20" x14ac:dyDescent="0.2">
      <c r="P602" s="51">
        <v>7.2</v>
      </c>
      <c r="Q602" s="36" t="s">
        <v>24</v>
      </c>
      <c r="R602" s="47">
        <v>3</v>
      </c>
      <c r="S602" s="36" t="s">
        <v>21</v>
      </c>
      <c r="T602" s="49">
        <v>6</v>
      </c>
    </row>
    <row r="603" spans="16:20" x14ac:dyDescent="0.2">
      <c r="P603" s="51">
        <v>7.1</v>
      </c>
      <c r="Q603" s="36" t="s">
        <v>19</v>
      </c>
      <c r="R603" s="47">
        <v>4</v>
      </c>
      <c r="S603" s="36" t="s">
        <v>21</v>
      </c>
      <c r="T603" s="49">
        <v>7</v>
      </c>
    </row>
    <row r="604" spans="16:20" x14ac:dyDescent="0.2">
      <c r="P604" s="52">
        <v>8.3000000000000007</v>
      </c>
      <c r="Q604" s="33" t="s">
        <v>19</v>
      </c>
      <c r="R604" s="48">
        <v>3</v>
      </c>
      <c r="S604" s="33" t="s">
        <v>28</v>
      </c>
      <c r="T604" s="50">
        <v>1</v>
      </c>
    </row>
    <row r="605" spans="16:20" x14ac:dyDescent="0.2">
      <c r="P605" s="51">
        <v>8</v>
      </c>
      <c r="Q605" s="36" t="s">
        <v>19</v>
      </c>
      <c r="R605" s="47">
        <v>5</v>
      </c>
      <c r="S605" s="36" t="s">
        <v>28</v>
      </c>
      <c r="T605" s="49">
        <v>7</v>
      </c>
    </row>
    <row r="606" spans="16:20" x14ac:dyDescent="0.2">
      <c r="P606" s="51">
        <v>5.7</v>
      </c>
      <c r="Q606" s="36" t="s">
        <v>28</v>
      </c>
      <c r="R606" s="47">
        <v>2</v>
      </c>
      <c r="S606" s="36" t="s">
        <v>21</v>
      </c>
      <c r="T606" s="49">
        <v>2</v>
      </c>
    </row>
    <row r="607" spans="16:20" x14ac:dyDescent="0.2">
      <c r="P607" s="52">
        <v>7.5</v>
      </c>
      <c r="Q607" s="33" t="s">
        <v>19</v>
      </c>
      <c r="R607" s="48">
        <v>0</v>
      </c>
      <c r="S607" s="33" t="s">
        <v>28</v>
      </c>
      <c r="T607" s="50">
        <v>6</v>
      </c>
    </row>
    <row r="608" spans="16:20" x14ac:dyDescent="0.2">
      <c r="P608" s="51">
        <v>5.4</v>
      </c>
      <c r="Q608" s="36" t="s">
        <v>19</v>
      </c>
      <c r="R608" s="47">
        <v>0</v>
      </c>
      <c r="S608" s="36" t="s">
        <v>21</v>
      </c>
      <c r="T608" s="49">
        <v>8</v>
      </c>
    </row>
    <row r="609" spans="16:20" x14ac:dyDescent="0.2">
      <c r="P609" s="51">
        <v>7.3</v>
      </c>
      <c r="Q609" s="36" t="s">
        <v>19</v>
      </c>
      <c r="R609" s="47">
        <v>0</v>
      </c>
      <c r="S609" s="36" t="s">
        <v>24</v>
      </c>
      <c r="T609" s="49">
        <v>5</v>
      </c>
    </row>
    <row r="610" spans="16:20" x14ac:dyDescent="0.2">
      <c r="P610" s="51">
        <v>5.9</v>
      </c>
      <c r="Q610" s="36" t="s">
        <v>28</v>
      </c>
      <c r="R610" s="47">
        <v>2</v>
      </c>
      <c r="S610" s="36" t="s">
        <v>21</v>
      </c>
      <c r="T610" s="49">
        <v>10</v>
      </c>
    </row>
    <row r="611" spans="16:20" x14ac:dyDescent="0.2">
      <c r="P611" s="52">
        <v>5.3</v>
      </c>
      <c r="Q611" s="33" t="s">
        <v>19</v>
      </c>
      <c r="R611" s="48">
        <v>3</v>
      </c>
      <c r="S611" s="33" t="s">
        <v>21</v>
      </c>
      <c r="T611" s="50">
        <v>3</v>
      </c>
    </row>
    <row r="612" spans="16:20" x14ac:dyDescent="0.2">
      <c r="P612" s="51">
        <v>6.8</v>
      </c>
      <c r="Q612" s="36" t="s">
        <v>28</v>
      </c>
      <c r="R612" s="47">
        <v>4</v>
      </c>
      <c r="S612" s="36" t="s">
        <v>24</v>
      </c>
      <c r="T612" s="49">
        <v>8</v>
      </c>
    </row>
    <row r="613" spans="16:20" x14ac:dyDescent="0.2">
      <c r="P613" s="51">
        <v>3.3</v>
      </c>
      <c r="Q613" s="36" t="s">
        <v>24</v>
      </c>
      <c r="R613" s="47">
        <v>6</v>
      </c>
      <c r="S613" s="36" t="s">
        <v>24</v>
      </c>
      <c r="T613" s="49">
        <v>8</v>
      </c>
    </row>
    <row r="614" spans="16:20" x14ac:dyDescent="0.2">
      <c r="P614" s="52">
        <v>4.4000000000000004</v>
      </c>
      <c r="Q614" s="33" t="s">
        <v>24</v>
      </c>
      <c r="R614" s="48">
        <v>1</v>
      </c>
      <c r="S614" s="33" t="s">
        <v>28</v>
      </c>
      <c r="T614" s="50">
        <v>4</v>
      </c>
    </row>
    <row r="615" spans="16:20" x14ac:dyDescent="0.2">
      <c r="P615" s="51">
        <v>6.3</v>
      </c>
      <c r="Q615" s="36" t="s">
        <v>28</v>
      </c>
      <c r="R615" s="47">
        <v>3</v>
      </c>
      <c r="S615" s="36" t="s">
        <v>21</v>
      </c>
      <c r="T615" s="49">
        <v>8</v>
      </c>
    </row>
    <row r="616" spans="16:20" x14ac:dyDescent="0.2">
      <c r="P616" s="51">
        <v>6.6</v>
      </c>
      <c r="Q616" s="36" t="s">
        <v>19</v>
      </c>
      <c r="R616" s="47">
        <v>2</v>
      </c>
      <c r="S616" s="36" t="s">
        <v>24</v>
      </c>
      <c r="T616" s="49">
        <v>5</v>
      </c>
    </row>
    <row r="617" spans="16:20" x14ac:dyDescent="0.2">
      <c r="P617" s="51">
        <v>6.1</v>
      </c>
      <c r="Q617" s="36" t="s">
        <v>28</v>
      </c>
      <c r="R617" s="47">
        <v>5</v>
      </c>
      <c r="S617" s="36" t="s">
        <v>28</v>
      </c>
      <c r="T617" s="49">
        <v>5</v>
      </c>
    </row>
    <row r="618" spans="16:20" x14ac:dyDescent="0.2">
      <c r="P618" s="52">
        <v>4.5999999999999996</v>
      </c>
      <c r="Q618" s="33" t="s">
        <v>19</v>
      </c>
      <c r="R618" s="48">
        <v>2</v>
      </c>
      <c r="S618" s="33" t="s">
        <v>24</v>
      </c>
      <c r="T618" s="50">
        <v>3</v>
      </c>
    </row>
    <row r="619" spans="16:20" x14ac:dyDescent="0.2">
      <c r="P619" s="51">
        <v>5.5</v>
      </c>
      <c r="Q619" s="36" t="s">
        <v>19</v>
      </c>
      <c r="R619" s="47">
        <v>6</v>
      </c>
      <c r="S619" s="36" t="s">
        <v>28</v>
      </c>
      <c r="T619" s="49">
        <v>7</v>
      </c>
    </row>
    <row r="620" spans="16:20" x14ac:dyDescent="0.2">
      <c r="P620" s="51">
        <v>7</v>
      </c>
      <c r="Q620" s="36" t="s">
        <v>19</v>
      </c>
      <c r="R620" s="47">
        <v>0</v>
      </c>
      <c r="S620" s="36" t="s">
        <v>24</v>
      </c>
      <c r="T620" s="49">
        <v>9</v>
      </c>
    </row>
    <row r="621" spans="16:20" x14ac:dyDescent="0.2">
      <c r="P621" s="52">
        <v>7.2</v>
      </c>
      <c r="Q621" s="33" t="s">
        <v>19</v>
      </c>
      <c r="R621" s="48">
        <v>3</v>
      </c>
      <c r="S621" s="33" t="s">
        <v>21</v>
      </c>
      <c r="T621" s="50">
        <v>9</v>
      </c>
    </row>
    <row r="622" spans="16:20" x14ac:dyDescent="0.2">
      <c r="P622" s="51">
        <v>6.5</v>
      </c>
      <c r="Q622" s="36" t="s">
        <v>24</v>
      </c>
      <c r="R622" s="47">
        <v>6</v>
      </c>
      <c r="S622" s="36" t="s">
        <v>24</v>
      </c>
      <c r="T622" s="49">
        <v>1</v>
      </c>
    </row>
    <row r="623" spans="16:20" x14ac:dyDescent="0.2">
      <c r="P623" s="51">
        <v>7.9</v>
      </c>
      <c r="Q623" s="36" t="s">
        <v>19</v>
      </c>
      <c r="R623" s="47">
        <v>0</v>
      </c>
      <c r="S623" s="36" t="s">
        <v>21</v>
      </c>
      <c r="T623" s="49">
        <v>1</v>
      </c>
    </row>
    <row r="624" spans="16:20" x14ac:dyDescent="0.2">
      <c r="P624" s="51">
        <v>7</v>
      </c>
      <c r="Q624" s="36" t="s">
        <v>19</v>
      </c>
      <c r="R624" s="47">
        <v>1</v>
      </c>
      <c r="S624" s="36" t="s">
        <v>24</v>
      </c>
      <c r="T624" s="49">
        <v>10</v>
      </c>
    </row>
    <row r="625" spans="16:20" x14ac:dyDescent="0.2">
      <c r="P625" s="52">
        <v>5.6</v>
      </c>
      <c r="Q625" s="33" t="s">
        <v>19</v>
      </c>
      <c r="R625" s="48">
        <v>5</v>
      </c>
      <c r="S625" s="33" t="s">
        <v>28</v>
      </c>
      <c r="T625" s="50">
        <v>5</v>
      </c>
    </row>
    <row r="626" spans="16:20" x14ac:dyDescent="0.2">
      <c r="P626" s="51">
        <v>6.2</v>
      </c>
      <c r="Q626" s="36" t="s">
        <v>24</v>
      </c>
      <c r="R626" s="47">
        <v>0</v>
      </c>
      <c r="S626" s="36" t="s">
        <v>21</v>
      </c>
      <c r="T626" s="49">
        <v>1</v>
      </c>
    </row>
    <row r="627" spans="16:20" x14ac:dyDescent="0.2">
      <c r="P627" s="51">
        <v>4.8</v>
      </c>
      <c r="Q627" s="36" t="s">
        <v>24</v>
      </c>
      <c r="R627" s="47">
        <v>1</v>
      </c>
      <c r="S627" s="36" t="s">
        <v>24</v>
      </c>
      <c r="T627" s="49">
        <v>4</v>
      </c>
    </row>
    <row r="628" spans="16:20" x14ac:dyDescent="0.2">
      <c r="P628" s="52">
        <v>6.4</v>
      </c>
      <c r="Q628" s="33" t="s">
        <v>19</v>
      </c>
      <c r="R628" s="48">
        <v>2</v>
      </c>
      <c r="S628" s="33" t="s">
        <v>21</v>
      </c>
      <c r="T628" s="50">
        <v>1</v>
      </c>
    </row>
    <row r="629" spans="16:20" x14ac:dyDescent="0.2">
      <c r="P629" s="51">
        <v>7.8</v>
      </c>
      <c r="Q629" s="36" t="s">
        <v>24</v>
      </c>
      <c r="R629" s="47">
        <v>0</v>
      </c>
      <c r="S629" s="36" t="s">
        <v>24</v>
      </c>
      <c r="T629" s="49">
        <v>2</v>
      </c>
    </row>
    <row r="630" spans="16:20" x14ac:dyDescent="0.2">
      <c r="P630" s="51">
        <v>7.3</v>
      </c>
      <c r="Q630" s="36" t="s">
        <v>19</v>
      </c>
      <c r="R630" s="47">
        <v>0</v>
      </c>
      <c r="S630" s="36" t="s">
        <v>21</v>
      </c>
      <c r="T630" s="49">
        <v>2</v>
      </c>
    </row>
    <row r="631" spans="16:20" x14ac:dyDescent="0.2">
      <c r="P631" s="51">
        <v>8.1999999999999993</v>
      </c>
      <c r="Q631" s="36" t="s">
        <v>24</v>
      </c>
      <c r="R631" s="47">
        <v>4</v>
      </c>
      <c r="S631" s="36" t="s">
        <v>24</v>
      </c>
      <c r="T631" s="49">
        <v>4</v>
      </c>
    </row>
    <row r="632" spans="16:20" x14ac:dyDescent="0.2">
      <c r="P632" s="52">
        <v>6.1</v>
      </c>
      <c r="Q632" s="33" t="s">
        <v>24</v>
      </c>
      <c r="R632" s="48">
        <v>5</v>
      </c>
      <c r="S632" s="33" t="s">
        <v>21</v>
      </c>
      <c r="T632" s="50">
        <v>8</v>
      </c>
    </row>
    <row r="633" spans="16:20" x14ac:dyDescent="0.2">
      <c r="P633" s="51">
        <v>8.1</v>
      </c>
      <c r="Q633" s="36" t="s">
        <v>28</v>
      </c>
      <c r="R633" s="47">
        <v>5</v>
      </c>
      <c r="S633" s="36" t="s">
        <v>24</v>
      </c>
      <c r="T633" s="49">
        <v>2</v>
      </c>
    </row>
    <row r="634" spans="16:20" x14ac:dyDescent="0.2">
      <c r="P634" s="51">
        <v>6.3</v>
      </c>
      <c r="Q634" s="36" t="s">
        <v>24</v>
      </c>
      <c r="R634" s="47">
        <v>6</v>
      </c>
      <c r="S634" s="36" t="s">
        <v>24</v>
      </c>
      <c r="T634" s="49">
        <v>9</v>
      </c>
    </row>
    <row r="635" spans="16:20" x14ac:dyDescent="0.2">
      <c r="P635" s="52">
        <v>8.3000000000000007</v>
      </c>
      <c r="Q635" s="33" t="s">
        <v>19</v>
      </c>
      <c r="R635" s="48">
        <v>2</v>
      </c>
      <c r="S635" s="33" t="s">
        <v>21</v>
      </c>
      <c r="T635" s="50">
        <v>9</v>
      </c>
    </row>
    <row r="636" spans="16:20" x14ac:dyDescent="0.2">
      <c r="P636" s="51">
        <v>6.5</v>
      </c>
      <c r="Q636" s="36" t="s">
        <v>19</v>
      </c>
      <c r="R636" s="47">
        <v>4</v>
      </c>
      <c r="S636" s="36" t="s">
        <v>24</v>
      </c>
      <c r="T636" s="49">
        <v>2</v>
      </c>
    </row>
    <row r="637" spans="16:20" x14ac:dyDescent="0.2">
      <c r="P637" s="51">
        <v>7.3</v>
      </c>
      <c r="Q637" s="36" t="s">
        <v>19</v>
      </c>
      <c r="R637" s="47">
        <v>6</v>
      </c>
      <c r="S637" s="36" t="s">
        <v>24</v>
      </c>
      <c r="T637" s="49">
        <v>1</v>
      </c>
    </row>
    <row r="638" spans="16:20" x14ac:dyDescent="0.2">
      <c r="P638" s="51">
        <v>8.3000000000000007</v>
      </c>
      <c r="Q638" s="36" t="s">
        <v>24</v>
      </c>
      <c r="R638" s="47">
        <v>1</v>
      </c>
      <c r="S638" s="36" t="s">
        <v>21</v>
      </c>
      <c r="T638" s="49">
        <v>10</v>
      </c>
    </row>
    <row r="639" spans="16:20" x14ac:dyDescent="0.2">
      <c r="P639" s="52">
        <v>6.3</v>
      </c>
      <c r="Q639" s="33" t="s">
        <v>19</v>
      </c>
      <c r="R639" s="48">
        <v>6</v>
      </c>
      <c r="S639" s="33" t="s">
        <v>24</v>
      </c>
      <c r="T639" s="50">
        <v>10</v>
      </c>
    </row>
    <row r="640" spans="16:20" x14ac:dyDescent="0.2">
      <c r="P640" s="51">
        <v>6.8</v>
      </c>
      <c r="Q640" s="36" t="s">
        <v>28</v>
      </c>
      <c r="R640" s="47">
        <v>1</v>
      </c>
      <c r="S640" s="36" t="s">
        <v>28</v>
      </c>
      <c r="T640" s="49">
        <v>9</v>
      </c>
    </row>
    <row r="641" spans="16:20" x14ac:dyDescent="0.2">
      <c r="P641" s="51">
        <v>8</v>
      </c>
      <c r="Q641" s="36" t="s">
        <v>24</v>
      </c>
      <c r="R641" s="47">
        <v>2</v>
      </c>
      <c r="S641" s="36" t="s">
        <v>24</v>
      </c>
      <c r="T641" s="49">
        <v>2</v>
      </c>
    </row>
    <row r="642" spans="16:20" x14ac:dyDescent="0.2">
      <c r="P642" s="52">
        <v>6.3</v>
      </c>
      <c r="Q642" s="33" t="s">
        <v>28</v>
      </c>
      <c r="R642" s="48">
        <v>5</v>
      </c>
      <c r="S642" s="33" t="s">
        <v>21</v>
      </c>
      <c r="T642" s="50">
        <v>8</v>
      </c>
    </row>
    <row r="643" spans="16:20" x14ac:dyDescent="0.2">
      <c r="P643" s="51">
        <v>4.9000000000000004</v>
      </c>
      <c r="Q643" s="36" t="s">
        <v>28</v>
      </c>
      <c r="R643" s="47">
        <v>1</v>
      </c>
      <c r="S643" s="36" t="s">
        <v>28</v>
      </c>
      <c r="T643" s="49">
        <v>3</v>
      </c>
    </row>
    <row r="644" spans="16:20" x14ac:dyDescent="0.2">
      <c r="P644" s="51">
        <v>9.1</v>
      </c>
      <c r="Q644" s="36" t="s">
        <v>19</v>
      </c>
      <c r="R644" s="47">
        <v>2</v>
      </c>
      <c r="S644" s="36" t="s">
        <v>21</v>
      </c>
      <c r="T644" s="49">
        <v>1</v>
      </c>
    </row>
    <row r="645" spans="16:20" x14ac:dyDescent="0.2">
      <c r="P645" s="51">
        <v>5.9</v>
      </c>
      <c r="Q645" s="36" t="s">
        <v>19</v>
      </c>
      <c r="R645" s="47">
        <v>6</v>
      </c>
      <c r="S645" s="36" t="s">
        <v>24</v>
      </c>
      <c r="T645" s="49">
        <v>1</v>
      </c>
    </row>
    <row r="646" spans="16:20" x14ac:dyDescent="0.2">
      <c r="P646" s="52">
        <v>6.7</v>
      </c>
      <c r="Q646" s="33" t="s">
        <v>19</v>
      </c>
      <c r="R646" s="48">
        <v>1</v>
      </c>
      <c r="S646" s="33" t="s">
        <v>24</v>
      </c>
      <c r="T646" s="50">
        <v>10</v>
      </c>
    </row>
    <row r="647" spans="16:20" x14ac:dyDescent="0.2">
      <c r="P647" s="51">
        <v>7.9</v>
      </c>
      <c r="Q647" s="36" t="s">
        <v>28</v>
      </c>
      <c r="R647" s="47">
        <v>3</v>
      </c>
      <c r="S647" s="36" t="s">
        <v>24</v>
      </c>
      <c r="T647" s="49">
        <v>2</v>
      </c>
    </row>
    <row r="648" spans="16:20" x14ac:dyDescent="0.2">
      <c r="P648" s="51">
        <v>5.8</v>
      </c>
      <c r="Q648" s="36" t="s">
        <v>24</v>
      </c>
      <c r="R648" s="47">
        <v>0</v>
      </c>
      <c r="S648" s="36" t="s">
        <v>21</v>
      </c>
      <c r="T648" s="49">
        <v>7</v>
      </c>
    </row>
    <row r="649" spans="16:20" x14ac:dyDescent="0.2">
      <c r="P649" s="52">
        <v>5.3</v>
      </c>
      <c r="Q649" s="33" t="s">
        <v>24</v>
      </c>
      <c r="R649" s="48">
        <v>6</v>
      </c>
      <c r="S649" s="33" t="s">
        <v>28</v>
      </c>
      <c r="T649" s="50">
        <v>6</v>
      </c>
    </row>
    <row r="650" spans="16:20" x14ac:dyDescent="0.2">
      <c r="P650" s="51">
        <v>6.8</v>
      </c>
      <c r="Q650" s="36" t="s">
        <v>19</v>
      </c>
      <c r="R650" s="47">
        <v>5</v>
      </c>
      <c r="S650" s="36" t="s">
        <v>24</v>
      </c>
      <c r="T650" s="49">
        <v>2</v>
      </c>
    </row>
    <row r="651" spans="16:20" x14ac:dyDescent="0.2">
      <c r="P651" s="51">
        <v>4.3</v>
      </c>
      <c r="Q651" s="36" t="s">
        <v>19</v>
      </c>
      <c r="R651" s="47">
        <v>6</v>
      </c>
      <c r="S651" s="36" t="s">
        <v>24</v>
      </c>
      <c r="T651" s="49">
        <v>4</v>
      </c>
    </row>
    <row r="652" spans="16:20" x14ac:dyDescent="0.2">
      <c r="P652" s="51">
        <v>6.2</v>
      </c>
      <c r="Q652" s="36" t="s">
        <v>19</v>
      </c>
      <c r="R652" s="47">
        <v>3</v>
      </c>
      <c r="S652" s="36" t="s">
        <v>21</v>
      </c>
      <c r="T652" s="49">
        <v>2</v>
      </c>
    </row>
    <row r="653" spans="16:20" x14ac:dyDescent="0.2">
      <c r="P653" s="52">
        <v>6.8</v>
      </c>
      <c r="Q653" s="33" t="s">
        <v>24</v>
      </c>
      <c r="R653" s="48">
        <v>2</v>
      </c>
      <c r="S653" s="33" t="s">
        <v>21</v>
      </c>
      <c r="T653" s="50">
        <v>1</v>
      </c>
    </row>
    <row r="654" spans="16:20" x14ac:dyDescent="0.2">
      <c r="P654" s="51">
        <v>6.2</v>
      </c>
      <c r="Q654" s="36" t="s">
        <v>28</v>
      </c>
      <c r="R654" s="47">
        <v>2</v>
      </c>
      <c r="S654" s="36" t="s">
        <v>21</v>
      </c>
      <c r="T654" s="49">
        <v>3</v>
      </c>
    </row>
    <row r="655" spans="16:20" x14ac:dyDescent="0.2">
      <c r="P655" s="51">
        <v>4.5999999999999996</v>
      </c>
      <c r="Q655" s="36" t="s">
        <v>28</v>
      </c>
      <c r="R655" s="47">
        <v>6</v>
      </c>
      <c r="S655" s="36" t="s">
        <v>21</v>
      </c>
      <c r="T655" s="49">
        <v>4</v>
      </c>
    </row>
    <row r="656" spans="16:20" x14ac:dyDescent="0.2">
      <c r="P656" s="52">
        <v>8.4</v>
      </c>
      <c r="Q656" s="33" t="s">
        <v>24</v>
      </c>
      <c r="R656" s="48">
        <v>3</v>
      </c>
      <c r="S656" s="33" t="s">
        <v>24</v>
      </c>
      <c r="T656" s="50">
        <v>10</v>
      </c>
    </row>
    <row r="657" spans="16:20" x14ac:dyDescent="0.2">
      <c r="P657" s="51">
        <v>6.6</v>
      </c>
      <c r="Q657" s="36" t="s">
        <v>19</v>
      </c>
      <c r="R657" s="47">
        <v>6</v>
      </c>
      <c r="S657" s="36" t="s">
        <v>21</v>
      </c>
      <c r="T657" s="49">
        <v>5</v>
      </c>
    </row>
    <row r="658" spans="16:20" x14ac:dyDescent="0.2">
      <c r="P658" s="51">
        <v>8.1999999999999993</v>
      </c>
      <c r="Q658" s="36" t="s">
        <v>19</v>
      </c>
      <c r="R658" s="47">
        <v>0</v>
      </c>
      <c r="S658" s="36" t="s">
        <v>24</v>
      </c>
      <c r="T658" s="49">
        <v>5</v>
      </c>
    </row>
    <row r="659" spans="16:20" x14ac:dyDescent="0.2">
      <c r="P659" s="51">
        <v>6.2</v>
      </c>
      <c r="Q659" s="36" t="s">
        <v>24</v>
      </c>
      <c r="R659" s="47">
        <v>0</v>
      </c>
      <c r="S659" s="36" t="s">
        <v>21</v>
      </c>
      <c r="T659" s="49">
        <v>7</v>
      </c>
    </row>
    <row r="660" spans="16:20" x14ac:dyDescent="0.2">
      <c r="P660" s="52">
        <v>5.4</v>
      </c>
      <c r="Q660" s="33" t="s">
        <v>24</v>
      </c>
      <c r="R660" s="48">
        <v>4</v>
      </c>
      <c r="S660" s="33" t="s">
        <v>21</v>
      </c>
      <c r="T660" s="50">
        <v>10</v>
      </c>
    </row>
    <row r="661" spans="16:20" x14ac:dyDescent="0.2">
      <c r="P661" s="51">
        <v>6.8</v>
      </c>
      <c r="Q661" s="36" t="s">
        <v>19</v>
      </c>
      <c r="R661" s="47">
        <v>1</v>
      </c>
      <c r="S661" s="36" t="s">
        <v>24</v>
      </c>
      <c r="T661" s="49">
        <v>8</v>
      </c>
    </row>
    <row r="662" spans="16:20" x14ac:dyDescent="0.2">
      <c r="P662" s="51">
        <v>6.2</v>
      </c>
      <c r="Q662" s="36" t="s">
        <v>24</v>
      </c>
      <c r="R662" s="47">
        <v>4</v>
      </c>
      <c r="S662" s="36" t="s">
        <v>24</v>
      </c>
      <c r="T662" s="49">
        <v>9</v>
      </c>
    </row>
    <row r="663" spans="16:20" x14ac:dyDescent="0.2">
      <c r="P663" s="52">
        <v>5.0999999999999996</v>
      </c>
      <c r="Q663" s="33" t="s">
        <v>28</v>
      </c>
      <c r="R663" s="48">
        <v>0</v>
      </c>
      <c r="S663" s="33" t="s">
        <v>21</v>
      </c>
      <c r="T663" s="50">
        <v>7</v>
      </c>
    </row>
    <row r="664" spans="16:20" x14ac:dyDescent="0.2">
      <c r="P664" s="51">
        <v>8.3000000000000007</v>
      </c>
      <c r="Q664" s="36" t="s">
        <v>24</v>
      </c>
      <c r="R664" s="47">
        <v>3</v>
      </c>
      <c r="S664" s="36" t="s">
        <v>24</v>
      </c>
      <c r="T664" s="49">
        <v>5</v>
      </c>
    </row>
    <row r="665" spans="16:20" x14ac:dyDescent="0.2">
      <c r="P665" s="51">
        <v>5.8</v>
      </c>
      <c r="Q665" s="36" t="s">
        <v>19</v>
      </c>
      <c r="R665" s="47">
        <v>1</v>
      </c>
      <c r="S665" s="36" t="s">
        <v>21</v>
      </c>
      <c r="T665" s="49">
        <v>9</v>
      </c>
    </row>
    <row r="666" spans="16:20" x14ac:dyDescent="0.2">
      <c r="P666" s="51">
        <v>4.3</v>
      </c>
      <c r="Q666" s="36" t="s">
        <v>24</v>
      </c>
      <c r="R666" s="47">
        <v>3</v>
      </c>
      <c r="S666" s="36" t="s">
        <v>24</v>
      </c>
      <c r="T666" s="49">
        <v>8</v>
      </c>
    </row>
    <row r="667" spans="16:20" x14ac:dyDescent="0.2">
      <c r="P667" s="52">
        <v>8.1</v>
      </c>
      <c r="Q667" s="33" t="s">
        <v>24</v>
      </c>
      <c r="R667" s="48">
        <v>4</v>
      </c>
      <c r="S667" s="33" t="s">
        <v>21</v>
      </c>
      <c r="T667" s="50">
        <v>10</v>
      </c>
    </row>
    <row r="668" spans="16:20" x14ac:dyDescent="0.2">
      <c r="P668" s="51">
        <v>5.9</v>
      </c>
      <c r="Q668" s="36" t="s">
        <v>24</v>
      </c>
      <c r="R668" s="47">
        <v>2</v>
      </c>
      <c r="S668" s="36" t="s">
        <v>24</v>
      </c>
      <c r="T668" s="49">
        <v>9</v>
      </c>
    </row>
    <row r="669" spans="16:20" x14ac:dyDescent="0.2">
      <c r="P669" s="51">
        <v>5.8</v>
      </c>
      <c r="Q669" s="36" t="s">
        <v>24</v>
      </c>
      <c r="R669" s="47">
        <v>3</v>
      </c>
      <c r="S669" s="36" t="s">
        <v>28</v>
      </c>
      <c r="T669" s="49">
        <v>10</v>
      </c>
    </row>
    <row r="670" spans="16:20" x14ac:dyDescent="0.2">
      <c r="P670" s="52">
        <v>4.4000000000000004</v>
      </c>
      <c r="Q670" s="33" t="s">
        <v>19</v>
      </c>
      <c r="R670" s="48">
        <v>4</v>
      </c>
      <c r="S670" s="33" t="s">
        <v>21</v>
      </c>
      <c r="T670" s="50">
        <v>8</v>
      </c>
    </row>
    <row r="671" spans="16:20" x14ac:dyDescent="0.2">
      <c r="P671" s="51">
        <v>8.6</v>
      </c>
      <c r="Q671" s="36" t="s">
        <v>19</v>
      </c>
      <c r="R671" s="47">
        <v>4</v>
      </c>
      <c r="S671" s="36" t="s">
        <v>24</v>
      </c>
      <c r="T671" s="49">
        <v>6</v>
      </c>
    </row>
    <row r="672" spans="16:20" x14ac:dyDescent="0.2">
      <c r="P672" s="51">
        <v>5</v>
      </c>
      <c r="Q672" s="36" t="s">
        <v>19</v>
      </c>
      <c r="R672" s="47">
        <v>4</v>
      </c>
      <c r="S672" s="36" t="s">
        <v>24</v>
      </c>
      <c r="T672" s="49">
        <v>4</v>
      </c>
    </row>
    <row r="673" spans="16:20" x14ac:dyDescent="0.2">
      <c r="P673" s="51">
        <v>6.6</v>
      </c>
      <c r="Q673" s="36" t="s">
        <v>24</v>
      </c>
      <c r="R673" s="47">
        <v>2</v>
      </c>
      <c r="S673" s="36" t="s">
        <v>21</v>
      </c>
      <c r="T673" s="49">
        <v>9</v>
      </c>
    </row>
    <row r="674" spans="16:20" x14ac:dyDescent="0.2">
      <c r="P674" s="52">
        <v>7.6</v>
      </c>
      <c r="Q674" s="33" t="s">
        <v>24</v>
      </c>
      <c r="R674" s="48">
        <v>2</v>
      </c>
      <c r="S674" s="33" t="s">
        <v>21</v>
      </c>
      <c r="T674" s="50">
        <v>9</v>
      </c>
    </row>
    <row r="675" spans="16:20" x14ac:dyDescent="0.2">
      <c r="P675" s="51">
        <v>7</v>
      </c>
      <c r="Q675" s="36" t="s">
        <v>19</v>
      </c>
      <c r="R675" s="47">
        <v>6</v>
      </c>
      <c r="S675" s="36" t="s">
        <v>21</v>
      </c>
      <c r="T675" s="49">
        <v>10</v>
      </c>
    </row>
    <row r="676" spans="16:20" x14ac:dyDescent="0.2">
      <c r="P676" s="51">
        <v>6.4</v>
      </c>
      <c r="Q676" s="36" t="s">
        <v>24</v>
      </c>
      <c r="R676" s="47">
        <v>2</v>
      </c>
      <c r="S676" s="36" t="s">
        <v>24</v>
      </c>
      <c r="T676" s="49">
        <v>10</v>
      </c>
    </row>
    <row r="677" spans="16:20" x14ac:dyDescent="0.2">
      <c r="P677" s="52">
        <v>4.5</v>
      </c>
      <c r="Q677" s="33" t="s">
        <v>24</v>
      </c>
      <c r="R677" s="48">
        <v>1</v>
      </c>
      <c r="S677" s="33" t="s">
        <v>24</v>
      </c>
      <c r="T677" s="50">
        <v>9</v>
      </c>
    </row>
    <row r="678" spans="16:20" x14ac:dyDescent="0.2">
      <c r="P678" s="51">
        <v>5.5</v>
      </c>
      <c r="Q678" s="36" t="s">
        <v>24</v>
      </c>
      <c r="R678" s="47">
        <v>2</v>
      </c>
      <c r="S678" s="36" t="s">
        <v>24</v>
      </c>
      <c r="T678" s="49">
        <v>10</v>
      </c>
    </row>
    <row r="679" spans="16:20" x14ac:dyDescent="0.2">
      <c r="P679" s="51">
        <v>6.7</v>
      </c>
      <c r="Q679" s="36" t="s">
        <v>24</v>
      </c>
      <c r="R679" s="47">
        <v>2</v>
      </c>
      <c r="S679" s="36" t="s">
        <v>21</v>
      </c>
      <c r="T679" s="49">
        <v>3</v>
      </c>
    </row>
    <row r="680" spans="16:20" x14ac:dyDescent="0.2">
      <c r="P680" s="51">
        <v>5.6</v>
      </c>
      <c r="Q680" s="36" t="s">
        <v>19</v>
      </c>
      <c r="R680" s="47">
        <v>2</v>
      </c>
      <c r="S680" s="36" t="s">
        <v>24</v>
      </c>
      <c r="T680" s="49">
        <v>3</v>
      </c>
    </row>
    <row r="681" spans="16:20" x14ac:dyDescent="0.2">
      <c r="P681" s="52">
        <v>6.7</v>
      </c>
      <c r="Q681" s="33" t="s">
        <v>28</v>
      </c>
      <c r="R681" s="48">
        <v>3</v>
      </c>
      <c r="S681" s="33" t="s">
        <v>21</v>
      </c>
      <c r="T681" s="50">
        <v>6</v>
      </c>
    </row>
    <row r="682" spans="16:20" x14ac:dyDescent="0.2">
      <c r="P682" s="51">
        <v>7.3</v>
      </c>
      <c r="Q682" s="36" t="s">
        <v>28</v>
      </c>
      <c r="R682" s="47">
        <v>2</v>
      </c>
      <c r="S682" s="36" t="s">
        <v>28</v>
      </c>
      <c r="T682" s="49">
        <v>6</v>
      </c>
    </row>
    <row r="683" spans="16:20" x14ac:dyDescent="0.2">
      <c r="P683" s="51">
        <v>7.7</v>
      </c>
      <c r="Q683" s="36" t="s">
        <v>19</v>
      </c>
      <c r="R683" s="47">
        <v>1</v>
      </c>
      <c r="S683" s="36" t="s">
        <v>24</v>
      </c>
      <c r="T683" s="49">
        <v>6</v>
      </c>
    </row>
    <row r="684" spans="16:20" x14ac:dyDescent="0.2">
      <c r="P684" s="52">
        <v>5</v>
      </c>
      <c r="Q684" s="33" t="s">
        <v>24</v>
      </c>
      <c r="R684" s="48">
        <v>4</v>
      </c>
      <c r="S684" s="33" t="s">
        <v>24</v>
      </c>
      <c r="T684" s="50">
        <v>5</v>
      </c>
    </row>
    <row r="685" spans="16:20" x14ac:dyDescent="0.2">
      <c r="P685" s="51">
        <v>9.1</v>
      </c>
      <c r="Q685" s="36" t="s">
        <v>24</v>
      </c>
      <c r="R685" s="47">
        <v>3</v>
      </c>
      <c r="S685" s="36" t="s">
        <v>24</v>
      </c>
      <c r="T685" s="49">
        <v>5</v>
      </c>
    </row>
    <row r="686" spans="16:20" x14ac:dyDescent="0.2">
      <c r="P686" s="51">
        <v>7.4</v>
      </c>
      <c r="Q686" s="36" t="s">
        <v>24</v>
      </c>
      <c r="R686" s="47">
        <v>0</v>
      </c>
      <c r="S686" s="36" t="s">
        <v>24</v>
      </c>
      <c r="T686" s="49">
        <v>2</v>
      </c>
    </row>
    <row r="687" spans="16:20" x14ac:dyDescent="0.2">
      <c r="P687" s="51">
        <v>6.5</v>
      </c>
      <c r="Q687" s="36" t="s">
        <v>24</v>
      </c>
      <c r="R687" s="47">
        <v>2</v>
      </c>
      <c r="S687" s="36" t="s">
        <v>24</v>
      </c>
      <c r="T687" s="49">
        <v>7</v>
      </c>
    </row>
    <row r="688" spans="16:20" x14ac:dyDescent="0.2">
      <c r="P688" s="52">
        <v>7.8</v>
      </c>
      <c r="Q688" s="33" t="s">
        <v>28</v>
      </c>
      <c r="R688" s="48">
        <v>6</v>
      </c>
      <c r="S688" s="33" t="s">
        <v>24</v>
      </c>
      <c r="T688" s="50">
        <v>4</v>
      </c>
    </row>
    <row r="689" spans="16:20" x14ac:dyDescent="0.2">
      <c r="P689" s="51">
        <v>9.3000000000000007</v>
      </c>
      <c r="Q689" s="36" t="s">
        <v>28</v>
      </c>
      <c r="R689" s="47">
        <v>6</v>
      </c>
      <c r="S689" s="36" t="s">
        <v>21</v>
      </c>
      <c r="T689" s="49">
        <v>3</v>
      </c>
    </row>
    <row r="690" spans="16:20" x14ac:dyDescent="0.2">
      <c r="P690" s="51">
        <v>4.8</v>
      </c>
      <c r="Q690" s="36" t="s">
        <v>28</v>
      </c>
      <c r="R690" s="47">
        <v>4</v>
      </c>
      <c r="S690" s="36" t="s">
        <v>21</v>
      </c>
      <c r="T690" s="49">
        <v>8</v>
      </c>
    </row>
    <row r="691" spans="16:20" x14ac:dyDescent="0.2">
      <c r="P691" s="52">
        <v>6.2</v>
      </c>
      <c r="Q691" s="33" t="s">
        <v>19</v>
      </c>
      <c r="R691" s="48">
        <v>4</v>
      </c>
      <c r="S691" s="33" t="s">
        <v>24</v>
      </c>
      <c r="T691" s="50">
        <v>4</v>
      </c>
    </row>
    <row r="692" spans="16:20" x14ac:dyDescent="0.2">
      <c r="P692" s="51">
        <v>3.6</v>
      </c>
      <c r="Q692" s="36" t="s">
        <v>19</v>
      </c>
      <c r="R692" s="47">
        <v>3</v>
      </c>
      <c r="S692" s="36" t="s">
        <v>24</v>
      </c>
      <c r="T692" s="49">
        <v>4</v>
      </c>
    </row>
    <row r="693" spans="16:20" x14ac:dyDescent="0.2">
      <c r="P693" s="51">
        <v>6.7</v>
      </c>
      <c r="Q693" s="36" t="s">
        <v>28</v>
      </c>
      <c r="R693" s="47">
        <v>6</v>
      </c>
      <c r="S693" s="36" t="s">
        <v>21</v>
      </c>
      <c r="T693" s="49">
        <v>8</v>
      </c>
    </row>
    <row r="694" spans="16:20" x14ac:dyDescent="0.2">
      <c r="P694" s="51">
        <v>6.9</v>
      </c>
      <c r="Q694" s="36" t="s">
        <v>19</v>
      </c>
      <c r="R694" s="47">
        <v>0</v>
      </c>
      <c r="S694" s="36" t="s">
        <v>21</v>
      </c>
      <c r="T694" s="49">
        <v>1</v>
      </c>
    </row>
    <row r="695" spans="16:20" x14ac:dyDescent="0.2">
      <c r="P695" s="52">
        <v>6.5</v>
      </c>
      <c r="Q695" s="33" t="s">
        <v>28</v>
      </c>
      <c r="R695" s="48">
        <v>5</v>
      </c>
      <c r="S695" s="33" t="s">
        <v>21</v>
      </c>
      <c r="T695" s="50">
        <v>9</v>
      </c>
    </row>
    <row r="696" spans="16:20" x14ac:dyDescent="0.2">
      <c r="P696" s="51">
        <v>5.7</v>
      </c>
      <c r="Q696" s="36" t="s">
        <v>24</v>
      </c>
      <c r="R696" s="47">
        <v>6</v>
      </c>
      <c r="S696" s="36" t="s">
        <v>28</v>
      </c>
      <c r="T696" s="49">
        <v>7</v>
      </c>
    </row>
    <row r="697" spans="16:20" x14ac:dyDescent="0.2">
      <c r="P697" s="51">
        <v>4</v>
      </c>
      <c r="Q697" s="36" t="s">
        <v>19</v>
      </c>
      <c r="R697" s="47">
        <v>6</v>
      </c>
      <c r="S697" s="36" t="s">
        <v>24</v>
      </c>
      <c r="T697" s="49">
        <v>2</v>
      </c>
    </row>
    <row r="698" spans="16:20" x14ac:dyDescent="0.2">
      <c r="P698" s="52">
        <v>6.9</v>
      </c>
      <c r="Q698" s="33" t="s">
        <v>19</v>
      </c>
      <c r="R698" s="48">
        <v>1</v>
      </c>
      <c r="S698" s="33" t="s">
        <v>21</v>
      </c>
      <c r="T698" s="50">
        <v>6</v>
      </c>
    </row>
    <row r="699" spans="16:20" x14ac:dyDescent="0.2">
      <c r="P699" s="51">
        <v>8.1999999999999993</v>
      </c>
      <c r="Q699" s="36" t="s">
        <v>19</v>
      </c>
      <c r="R699" s="47">
        <v>5</v>
      </c>
      <c r="S699" s="36" t="s">
        <v>24</v>
      </c>
      <c r="T699" s="49">
        <v>8</v>
      </c>
    </row>
    <row r="700" spans="16:20" x14ac:dyDescent="0.2">
      <c r="P700" s="51">
        <v>5.8</v>
      </c>
      <c r="Q700" s="36" t="s">
        <v>24</v>
      </c>
      <c r="R700" s="47">
        <v>4</v>
      </c>
      <c r="S700" s="36" t="s">
        <v>21</v>
      </c>
      <c r="T700" s="49">
        <v>5</v>
      </c>
    </row>
    <row r="701" spans="16:20" x14ac:dyDescent="0.2">
      <c r="P701" s="51">
        <v>7</v>
      </c>
      <c r="Q701" s="36" t="s">
        <v>19</v>
      </c>
      <c r="R701" s="47">
        <v>5</v>
      </c>
      <c r="S701" s="36" t="s">
        <v>21</v>
      </c>
      <c r="T701" s="49">
        <v>6</v>
      </c>
    </row>
    <row r="702" spans="16:20" x14ac:dyDescent="0.2">
      <c r="P702" s="52">
        <v>4.5999999999999996</v>
      </c>
      <c r="Q702" s="33" t="s">
        <v>19</v>
      </c>
      <c r="R702" s="48">
        <v>6</v>
      </c>
      <c r="S702" s="33" t="s">
        <v>28</v>
      </c>
      <c r="T702" s="50">
        <v>10</v>
      </c>
    </row>
    <row r="703" spans="16:20" x14ac:dyDescent="0.2">
      <c r="P703" s="51">
        <v>7</v>
      </c>
      <c r="Q703" s="36" t="s">
        <v>24</v>
      </c>
      <c r="R703" s="47">
        <v>4</v>
      </c>
      <c r="S703" s="36" t="s">
        <v>24</v>
      </c>
      <c r="T703" s="49">
        <v>8</v>
      </c>
    </row>
    <row r="704" spans="16:20" x14ac:dyDescent="0.2">
      <c r="P704" s="51">
        <v>6</v>
      </c>
      <c r="Q704" s="36" t="s">
        <v>19</v>
      </c>
      <c r="R704" s="47">
        <v>5</v>
      </c>
      <c r="S704" s="36" t="s">
        <v>24</v>
      </c>
      <c r="T704" s="49">
        <v>6</v>
      </c>
    </row>
    <row r="705" spans="16:20" x14ac:dyDescent="0.2">
      <c r="P705" s="52">
        <v>5.6</v>
      </c>
      <c r="Q705" s="33" t="s">
        <v>24</v>
      </c>
      <c r="R705" s="48">
        <v>4</v>
      </c>
      <c r="S705" s="33" t="s">
        <v>24</v>
      </c>
      <c r="T705" s="50">
        <v>9</v>
      </c>
    </row>
    <row r="706" spans="16:20" x14ac:dyDescent="0.2">
      <c r="P706" s="51">
        <v>5.6</v>
      </c>
      <c r="Q706" s="36" t="s">
        <v>19</v>
      </c>
      <c r="R706" s="47">
        <v>4</v>
      </c>
      <c r="S706" s="36" t="s">
        <v>28</v>
      </c>
      <c r="T706" s="49">
        <v>9</v>
      </c>
    </row>
    <row r="707" spans="16:20" x14ac:dyDescent="0.2">
      <c r="P707" s="51">
        <v>6</v>
      </c>
      <c r="Q707" s="36" t="s">
        <v>19</v>
      </c>
      <c r="R707" s="47">
        <v>3</v>
      </c>
      <c r="S707" s="36" t="s">
        <v>21</v>
      </c>
      <c r="T707" s="49">
        <v>9</v>
      </c>
    </row>
    <row r="708" spans="16:20" x14ac:dyDescent="0.2">
      <c r="P708" s="51">
        <v>7</v>
      </c>
      <c r="Q708" s="36" t="s">
        <v>28</v>
      </c>
      <c r="R708" s="47">
        <v>0</v>
      </c>
      <c r="S708" s="36" t="s">
        <v>28</v>
      </c>
      <c r="T708" s="49">
        <v>6</v>
      </c>
    </row>
    <row r="709" spans="16:20" x14ac:dyDescent="0.2">
      <c r="P709" s="52">
        <v>4.9000000000000004</v>
      </c>
      <c r="Q709" s="33" t="s">
        <v>24</v>
      </c>
      <c r="R709" s="48">
        <v>4</v>
      </c>
      <c r="S709" s="33" t="s">
        <v>21</v>
      </c>
      <c r="T709" s="50">
        <v>9</v>
      </c>
    </row>
    <row r="710" spans="16:20" x14ac:dyDescent="0.2">
      <c r="P710" s="51">
        <v>6</v>
      </c>
      <c r="Q710" s="36" t="s">
        <v>19</v>
      </c>
      <c r="R710" s="47">
        <v>1</v>
      </c>
      <c r="S710" s="36" t="s">
        <v>24</v>
      </c>
      <c r="T710" s="49">
        <v>3</v>
      </c>
    </row>
    <row r="711" spans="16:20" x14ac:dyDescent="0.2">
      <c r="P711" s="51">
        <v>6.5</v>
      </c>
      <c r="Q711" s="36" t="s">
        <v>28</v>
      </c>
      <c r="R711" s="47">
        <v>6</v>
      </c>
      <c r="S711" s="36" t="s">
        <v>24</v>
      </c>
      <c r="T711" s="49">
        <v>5</v>
      </c>
    </row>
    <row r="712" spans="16:20" x14ac:dyDescent="0.2">
      <c r="P712" s="52">
        <v>5.2</v>
      </c>
      <c r="Q712" s="33" t="s">
        <v>19</v>
      </c>
      <c r="R712" s="48">
        <v>6</v>
      </c>
      <c r="S712" s="33" t="s">
        <v>24</v>
      </c>
      <c r="T712" s="50">
        <v>2</v>
      </c>
    </row>
    <row r="713" spans="16:20" x14ac:dyDescent="0.2">
      <c r="P713" s="51">
        <v>8.6999999999999993</v>
      </c>
      <c r="Q713" s="36" t="s">
        <v>19</v>
      </c>
      <c r="R713" s="47">
        <v>1</v>
      </c>
      <c r="S713" s="36" t="s">
        <v>21</v>
      </c>
      <c r="T713" s="49">
        <v>8</v>
      </c>
    </row>
    <row r="714" spans="16:20" x14ac:dyDescent="0.2">
      <c r="P714" s="51">
        <v>5.5</v>
      </c>
      <c r="Q714" s="36" t="s">
        <v>28</v>
      </c>
      <c r="R714" s="47">
        <v>2</v>
      </c>
      <c r="S714" s="36" t="s">
        <v>21</v>
      </c>
      <c r="T714" s="49">
        <v>4</v>
      </c>
    </row>
    <row r="715" spans="16:20" x14ac:dyDescent="0.2">
      <c r="P715" s="51">
        <v>5.7</v>
      </c>
      <c r="Q715" s="36" t="s">
        <v>24</v>
      </c>
      <c r="R715" s="47">
        <v>4</v>
      </c>
      <c r="S715" s="36" t="s">
        <v>21</v>
      </c>
      <c r="T715" s="49">
        <v>6</v>
      </c>
    </row>
    <row r="716" spans="16:20" x14ac:dyDescent="0.2">
      <c r="P716" s="52">
        <v>5.3</v>
      </c>
      <c r="Q716" s="33" t="s">
        <v>24</v>
      </c>
      <c r="R716" s="48">
        <v>4</v>
      </c>
      <c r="S716" s="33" t="s">
        <v>28</v>
      </c>
      <c r="T716" s="50">
        <v>6</v>
      </c>
    </row>
    <row r="717" spans="16:20" x14ac:dyDescent="0.2">
      <c r="P717" s="51">
        <v>8.6999999999999993</v>
      </c>
      <c r="Q717" s="36" t="s">
        <v>28</v>
      </c>
      <c r="R717" s="47">
        <v>4</v>
      </c>
      <c r="S717" s="36" t="s">
        <v>24</v>
      </c>
      <c r="T717" s="49">
        <v>5</v>
      </c>
    </row>
    <row r="718" spans="16:20" x14ac:dyDescent="0.2">
      <c r="P718" s="51">
        <v>7.2</v>
      </c>
      <c r="Q718" s="36" t="s">
        <v>19</v>
      </c>
      <c r="R718" s="47">
        <v>5</v>
      </c>
      <c r="S718" s="36" t="s">
        <v>24</v>
      </c>
      <c r="T718" s="49">
        <v>1</v>
      </c>
    </row>
    <row r="719" spans="16:20" x14ac:dyDescent="0.2">
      <c r="P719" s="52">
        <v>5.4</v>
      </c>
      <c r="Q719" s="33" t="s">
        <v>24</v>
      </c>
      <c r="R719" s="48">
        <v>4</v>
      </c>
      <c r="S719" s="33" t="s">
        <v>21</v>
      </c>
      <c r="T719" s="50">
        <v>7</v>
      </c>
    </row>
    <row r="720" spans="16:20" x14ac:dyDescent="0.2">
      <c r="P720" s="51">
        <v>7.8</v>
      </c>
      <c r="Q720" s="36" t="s">
        <v>19</v>
      </c>
      <c r="R720" s="47">
        <v>4</v>
      </c>
      <c r="S720" s="36" t="s">
        <v>21</v>
      </c>
      <c r="T720" s="49">
        <v>10</v>
      </c>
    </row>
    <row r="721" spans="16:20" x14ac:dyDescent="0.2">
      <c r="P721" s="51">
        <v>6.7</v>
      </c>
      <c r="Q721" s="36" t="s">
        <v>19</v>
      </c>
      <c r="R721" s="47">
        <v>1</v>
      </c>
      <c r="S721" s="36" t="s">
        <v>24</v>
      </c>
      <c r="T721" s="49">
        <v>8</v>
      </c>
    </row>
    <row r="722" spans="16:20" x14ac:dyDescent="0.2">
      <c r="P722" s="51">
        <v>6.8</v>
      </c>
      <c r="Q722" s="36" t="s">
        <v>19</v>
      </c>
      <c r="R722" s="47">
        <v>0</v>
      </c>
      <c r="S722" s="36" t="s">
        <v>24</v>
      </c>
      <c r="T722" s="49">
        <v>1</v>
      </c>
    </row>
    <row r="723" spans="16:20" x14ac:dyDescent="0.2">
      <c r="P723" s="52">
        <v>6.1</v>
      </c>
      <c r="Q723" s="33" t="s">
        <v>24</v>
      </c>
      <c r="R723" s="48">
        <v>0</v>
      </c>
      <c r="S723" s="33" t="s">
        <v>24</v>
      </c>
      <c r="T723" s="50">
        <v>10</v>
      </c>
    </row>
    <row r="724" spans="16:20" x14ac:dyDescent="0.2">
      <c r="P724" s="51">
        <v>5.6</v>
      </c>
      <c r="Q724" s="36" t="s">
        <v>24</v>
      </c>
      <c r="R724" s="47">
        <v>2</v>
      </c>
      <c r="S724" s="36" t="s">
        <v>21</v>
      </c>
      <c r="T724" s="49">
        <v>7</v>
      </c>
    </row>
    <row r="725" spans="16:20" x14ac:dyDescent="0.2">
      <c r="P725" s="51">
        <v>6.9</v>
      </c>
      <c r="Q725" s="36" t="s">
        <v>24</v>
      </c>
      <c r="R725" s="47">
        <v>1</v>
      </c>
      <c r="S725" s="36" t="s">
        <v>21</v>
      </c>
      <c r="T725" s="49">
        <v>4</v>
      </c>
    </row>
    <row r="726" spans="16:20" x14ac:dyDescent="0.2">
      <c r="P726" s="52">
        <v>5.8</v>
      </c>
      <c r="Q726" s="33" t="s">
        <v>28</v>
      </c>
      <c r="R726" s="48">
        <v>4</v>
      </c>
      <c r="S726" s="33" t="s">
        <v>24</v>
      </c>
      <c r="T726" s="50">
        <v>6</v>
      </c>
    </row>
    <row r="727" spans="16:20" x14ac:dyDescent="0.2">
      <c r="P727" s="51">
        <v>8.6999999999999993</v>
      </c>
      <c r="Q727" s="36" t="s">
        <v>19</v>
      </c>
      <c r="R727" s="47">
        <v>0</v>
      </c>
      <c r="S727" s="36" t="s">
        <v>24</v>
      </c>
      <c r="T727" s="49">
        <v>9</v>
      </c>
    </row>
    <row r="728" spans="16:20" x14ac:dyDescent="0.2">
      <c r="P728" s="51">
        <v>5</v>
      </c>
      <c r="Q728" s="36" t="s">
        <v>24</v>
      </c>
      <c r="R728" s="47">
        <v>3</v>
      </c>
      <c r="S728" s="36" t="s">
        <v>21</v>
      </c>
      <c r="T728" s="49">
        <v>5</v>
      </c>
    </row>
    <row r="729" spans="16:20" x14ac:dyDescent="0.2">
      <c r="P729" s="51">
        <v>8.3000000000000007</v>
      </c>
      <c r="Q729" s="36" t="s">
        <v>28</v>
      </c>
      <c r="R729" s="47">
        <v>3</v>
      </c>
      <c r="S729" s="36" t="s">
        <v>24</v>
      </c>
      <c r="T729" s="49">
        <v>8</v>
      </c>
    </row>
    <row r="730" spans="16:20" x14ac:dyDescent="0.2">
      <c r="P730" s="52">
        <v>6.4</v>
      </c>
      <c r="Q730" s="33" t="s">
        <v>24</v>
      </c>
      <c r="R730" s="48">
        <v>3</v>
      </c>
      <c r="S730" s="33" t="s">
        <v>24</v>
      </c>
      <c r="T730" s="50">
        <v>5</v>
      </c>
    </row>
    <row r="731" spans="16:20" x14ac:dyDescent="0.2">
      <c r="P731" s="51">
        <v>6.9</v>
      </c>
      <c r="Q731" s="36" t="s">
        <v>24</v>
      </c>
      <c r="R731" s="47">
        <v>4</v>
      </c>
      <c r="S731" s="36" t="s">
        <v>21</v>
      </c>
      <c r="T731" s="49">
        <v>2</v>
      </c>
    </row>
    <row r="732" spans="16:20" x14ac:dyDescent="0.2">
      <c r="P732" s="51">
        <v>7.5</v>
      </c>
      <c r="Q732" s="36" t="s">
        <v>28</v>
      </c>
      <c r="R732" s="47">
        <v>4</v>
      </c>
      <c r="S732" s="36" t="s">
        <v>21</v>
      </c>
      <c r="T732" s="49">
        <v>4</v>
      </c>
    </row>
    <row r="733" spans="16:20" x14ac:dyDescent="0.2">
      <c r="P733" s="52">
        <v>5.7</v>
      </c>
      <c r="Q733" s="33" t="s">
        <v>24</v>
      </c>
      <c r="R733" s="48">
        <v>2</v>
      </c>
      <c r="S733" s="33" t="s">
        <v>21</v>
      </c>
      <c r="T733" s="50">
        <v>2</v>
      </c>
    </row>
    <row r="734" spans="16:20" x14ac:dyDescent="0.2">
      <c r="P734" s="51">
        <v>7.5</v>
      </c>
      <c r="Q734" s="36" t="s">
        <v>19</v>
      </c>
      <c r="R734" s="47">
        <v>6</v>
      </c>
      <c r="S734" s="36" t="s">
        <v>28</v>
      </c>
      <c r="T734" s="49">
        <v>7</v>
      </c>
    </row>
    <row r="735" spans="16:20" x14ac:dyDescent="0.2">
      <c r="P735" s="51">
        <v>3.3</v>
      </c>
      <c r="Q735" s="36" t="s">
        <v>24</v>
      </c>
      <c r="R735" s="47">
        <v>2</v>
      </c>
      <c r="S735" s="36" t="s">
        <v>24</v>
      </c>
      <c r="T735" s="49">
        <v>7</v>
      </c>
    </row>
    <row r="736" spans="16:20" x14ac:dyDescent="0.2">
      <c r="P736" s="51">
        <v>5.6</v>
      </c>
      <c r="Q736" s="36" t="s">
        <v>19</v>
      </c>
      <c r="R736" s="47">
        <v>2</v>
      </c>
      <c r="S736" s="36" t="s">
        <v>21</v>
      </c>
      <c r="T736" s="49">
        <v>3</v>
      </c>
    </row>
    <row r="737" spans="16:20" x14ac:dyDescent="0.2">
      <c r="P737" s="52">
        <v>5.4</v>
      </c>
      <c r="Q737" s="33" t="s">
        <v>19</v>
      </c>
      <c r="R737" s="48">
        <v>5</v>
      </c>
      <c r="S737" s="33" t="s">
        <v>24</v>
      </c>
      <c r="T737" s="50">
        <v>7</v>
      </c>
    </row>
    <row r="738" spans="16:20" x14ac:dyDescent="0.2">
      <c r="P738" s="51">
        <v>5</v>
      </c>
      <c r="Q738" s="36" t="s">
        <v>24</v>
      </c>
      <c r="R738" s="47">
        <v>3</v>
      </c>
      <c r="S738" s="36" t="s">
        <v>24</v>
      </c>
      <c r="T738" s="49">
        <v>1</v>
      </c>
    </row>
    <row r="739" spans="16:20" x14ac:dyDescent="0.2">
      <c r="P739" s="51">
        <v>6.2</v>
      </c>
      <c r="Q739" s="36" t="s">
        <v>24</v>
      </c>
      <c r="R739" s="47">
        <v>4</v>
      </c>
      <c r="S739" s="36" t="s">
        <v>28</v>
      </c>
      <c r="T739" s="49">
        <v>1</v>
      </c>
    </row>
    <row r="740" spans="16:20" x14ac:dyDescent="0.2">
      <c r="P740" s="52">
        <v>7</v>
      </c>
      <c r="Q740" s="33" t="s">
        <v>28</v>
      </c>
      <c r="R740" s="48">
        <v>3</v>
      </c>
      <c r="S740" s="33" t="s">
        <v>21</v>
      </c>
      <c r="T740" s="50">
        <v>9</v>
      </c>
    </row>
    <row r="741" spans="16:20" x14ac:dyDescent="0.2">
      <c r="P741" s="51">
        <v>7.3</v>
      </c>
      <c r="Q741" s="36" t="s">
        <v>19</v>
      </c>
      <c r="R741" s="47">
        <v>2</v>
      </c>
      <c r="S741" s="36" t="s">
        <v>24</v>
      </c>
      <c r="T741" s="49">
        <v>6</v>
      </c>
    </row>
    <row r="742" spans="16:20" x14ac:dyDescent="0.2">
      <c r="P742" s="51">
        <v>6.8</v>
      </c>
      <c r="Q742" s="36" t="s">
        <v>28</v>
      </c>
      <c r="R742" s="47">
        <v>4</v>
      </c>
      <c r="S742" s="36" t="s">
        <v>24</v>
      </c>
      <c r="T742" s="49">
        <v>5</v>
      </c>
    </row>
    <row r="743" spans="16:20" x14ac:dyDescent="0.2">
      <c r="P743" s="51">
        <v>5.7</v>
      </c>
      <c r="Q743" s="36" t="s">
        <v>19</v>
      </c>
      <c r="R743" s="47">
        <v>1</v>
      </c>
      <c r="S743" s="36" t="s">
        <v>24</v>
      </c>
      <c r="T743" s="49">
        <v>6</v>
      </c>
    </row>
    <row r="744" spans="16:20" x14ac:dyDescent="0.2">
      <c r="P744" s="52">
        <v>6.9</v>
      </c>
      <c r="Q744" s="33" t="s">
        <v>19</v>
      </c>
      <c r="R744" s="48">
        <v>0</v>
      </c>
      <c r="S744" s="33" t="s">
        <v>21</v>
      </c>
      <c r="T744" s="50">
        <v>6</v>
      </c>
    </row>
    <row r="745" spans="16:20" x14ac:dyDescent="0.2">
      <c r="P745" s="51">
        <v>6.6</v>
      </c>
      <c r="Q745" s="36" t="s">
        <v>19</v>
      </c>
      <c r="R745" s="47">
        <v>0</v>
      </c>
      <c r="S745" s="36" t="s">
        <v>21</v>
      </c>
      <c r="T745" s="49">
        <v>1</v>
      </c>
    </row>
    <row r="746" spans="16:20" x14ac:dyDescent="0.2">
      <c r="P746" s="51">
        <v>7.6</v>
      </c>
      <c r="Q746" s="36" t="s">
        <v>19</v>
      </c>
      <c r="R746" s="47">
        <v>2</v>
      </c>
      <c r="S746" s="36" t="s">
        <v>24</v>
      </c>
      <c r="T746" s="49">
        <v>5</v>
      </c>
    </row>
    <row r="747" spans="16:20" x14ac:dyDescent="0.2">
      <c r="P747" s="52">
        <v>7.4</v>
      </c>
      <c r="Q747" s="33" t="s">
        <v>28</v>
      </c>
      <c r="R747" s="48">
        <v>6</v>
      </c>
      <c r="S747" s="33" t="s">
        <v>24</v>
      </c>
      <c r="T747" s="50">
        <v>9</v>
      </c>
    </row>
    <row r="748" spans="16:20" x14ac:dyDescent="0.2">
      <c r="P748" s="51">
        <v>6.5</v>
      </c>
      <c r="Q748" s="36" t="s">
        <v>28</v>
      </c>
      <c r="R748" s="47">
        <v>3</v>
      </c>
      <c r="S748" s="36" t="s">
        <v>21</v>
      </c>
      <c r="T748" s="49">
        <v>4</v>
      </c>
    </row>
    <row r="749" spans="16:20" x14ac:dyDescent="0.2">
      <c r="P749" s="51">
        <v>5.4</v>
      </c>
      <c r="Q749" s="36" t="s">
        <v>28</v>
      </c>
      <c r="R749" s="47">
        <v>1</v>
      </c>
      <c r="S749" s="36" t="s">
        <v>24</v>
      </c>
      <c r="T749" s="49">
        <v>3</v>
      </c>
    </row>
    <row r="750" spans="16:20" x14ac:dyDescent="0.2">
      <c r="P750" s="51">
        <v>5.7</v>
      </c>
      <c r="Q750" s="36" t="s">
        <v>19</v>
      </c>
      <c r="R750" s="47">
        <v>4</v>
      </c>
      <c r="S750" s="36" t="s">
        <v>21</v>
      </c>
      <c r="T750" s="49">
        <v>1</v>
      </c>
    </row>
    <row r="751" spans="16:20" x14ac:dyDescent="0.2">
      <c r="P751" s="52">
        <v>5.8</v>
      </c>
      <c r="Q751" s="33" t="s">
        <v>24</v>
      </c>
      <c r="R751" s="48">
        <v>6</v>
      </c>
      <c r="S751" s="33" t="s">
        <v>24</v>
      </c>
      <c r="T751" s="50">
        <v>2</v>
      </c>
    </row>
    <row r="752" spans="16:20" x14ac:dyDescent="0.2">
      <c r="P752" s="51">
        <v>6.1</v>
      </c>
      <c r="Q752" s="36" t="s">
        <v>28</v>
      </c>
      <c r="R752" s="47">
        <v>3</v>
      </c>
      <c r="S752" s="36" t="s">
        <v>24</v>
      </c>
      <c r="T752" s="49">
        <v>3</v>
      </c>
    </row>
    <row r="753" spans="16:20" x14ac:dyDescent="0.2">
      <c r="P753" s="51">
        <v>6.8</v>
      </c>
      <c r="Q753" s="36" t="s">
        <v>24</v>
      </c>
      <c r="R753" s="47">
        <v>2</v>
      </c>
      <c r="S753" s="36" t="s">
        <v>21</v>
      </c>
      <c r="T753" s="49">
        <v>4</v>
      </c>
    </row>
    <row r="754" spans="16:20" x14ac:dyDescent="0.2">
      <c r="P754" s="52">
        <v>7.4</v>
      </c>
      <c r="Q754" s="33" t="s">
        <v>24</v>
      </c>
      <c r="R754" s="48">
        <v>3</v>
      </c>
      <c r="S754" s="33" t="s">
        <v>24</v>
      </c>
      <c r="T754" s="50">
        <v>7</v>
      </c>
    </row>
    <row r="755" spans="16:20" x14ac:dyDescent="0.2">
      <c r="P755" s="51">
        <v>6.4</v>
      </c>
      <c r="Q755" s="36" t="s">
        <v>24</v>
      </c>
      <c r="R755" s="47">
        <v>2</v>
      </c>
      <c r="S755" s="36" t="s">
        <v>21</v>
      </c>
      <c r="T755" s="49">
        <v>6</v>
      </c>
    </row>
    <row r="756" spans="16:20" x14ac:dyDescent="0.2">
      <c r="P756" s="51">
        <v>6.5</v>
      </c>
      <c r="Q756" s="36" t="s">
        <v>24</v>
      </c>
      <c r="R756" s="47">
        <v>5</v>
      </c>
      <c r="S756" s="36" t="s">
        <v>21</v>
      </c>
      <c r="T756" s="49">
        <v>8</v>
      </c>
    </row>
    <row r="757" spans="16:20" x14ac:dyDescent="0.2">
      <c r="P757" s="51">
        <v>6.7</v>
      </c>
      <c r="Q757" s="36" t="s">
        <v>24</v>
      </c>
      <c r="R757" s="47">
        <v>0</v>
      </c>
      <c r="S757" s="36" t="s">
        <v>28</v>
      </c>
      <c r="T757" s="49">
        <v>9</v>
      </c>
    </row>
    <row r="758" spans="16:20" x14ac:dyDescent="0.2">
      <c r="P758" s="52">
        <v>5.9</v>
      </c>
      <c r="Q758" s="33" t="s">
        <v>28</v>
      </c>
      <c r="R758" s="48">
        <v>6</v>
      </c>
      <c r="S758" s="33" t="s">
        <v>28</v>
      </c>
      <c r="T758" s="50">
        <v>6</v>
      </c>
    </row>
    <row r="759" spans="16:20" x14ac:dyDescent="0.2">
      <c r="P759" s="51">
        <v>5.4</v>
      </c>
      <c r="Q759" s="36" t="s">
        <v>19</v>
      </c>
      <c r="R759" s="47">
        <v>0</v>
      </c>
      <c r="S759" s="36" t="s">
        <v>21</v>
      </c>
      <c r="T759" s="49">
        <v>7</v>
      </c>
    </row>
    <row r="760" spans="16:20" x14ac:dyDescent="0.2">
      <c r="P760" s="51">
        <v>4.4000000000000004</v>
      </c>
      <c r="Q760" s="36" t="s">
        <v>24</v>
      </c>
      <c r="R760" s="47">
        <v>3</v>
      </c>
      <c r="S760" s="36" t="s">
        <v>24</v>
      </c>
      <c r="T760" s="49">
        <v>4</v>
      </c>
    </row>
    <row r="761" spans="16:20" x14ac:dyDescent="0.2">
      <c r="P761" s="52">
        <v>5.7</v>
      </c>
      <c r="Q761" s="33" t="s">
        <v>19</v>
      </c>
      <c r="R761" s="48">
        <v>1</v>
      </c>
      <c r="S761" s="33" t="s">
        <v>24</v>
      </c>
      <c r="T761" s="50">
        <v>2</v>
      </c>
    </row>
    <row r="762" spans="16:20" x14ac:dyDescent="0.2">
      <c r="P762" s="51">
        <v>7.1</v>
      </c>
      <c r="Q762" s="36" t="s">
        <v>24</v>
      </c>
      <c r="R762" s="47">
        <v>4</v>
      </c>
      <c r="S762" s="36" t="s">
        <v>28</v>
      </c>
      <c r="T762" s="49">
        <v>9</v>
      </c>
    </row>
    <row r="763" spans="16:20" x14ac:dyDescent="0.2">
      <c r="P763" s="51">
        <v>5.7</v>
      </c>
      <c r="Q763" s="36" t="s">
        <v>28</v>
      </c>
      <c r="R763" s="47">
        <v>2</v>
      </c>
      <c r="S763" s="36" t="s">
        <v>24</v>
      </c>
      <c r="T763" s="49">
        <v>9</v>
      </c>
    </row>
    <row r="764" spans="16:20" x14ac:dyDescent="0.2">
      <c r="P764" s="51">
        <v>6.2</v>
      </c>
      <c r="Q764" s="36" t="s">
        <v>24</v>
      </c>
      <c r="R764" s="47">
        <v>4</v>
      </c>
      <c r="S764" s="36" t="s">
        <v>24</v>
      </c>
      <c r="T764" s="49">
        <v>4</v>
      </c>
    </row>
    <row r="765" spans="16:20" x14ac:dyDescent="0.2">
      <c r="P765" s="52">
        <v>7.1</v>
      </c>
      <c r="Q765" s="33" t="s">
        <v>19</v>
      </c>
      <c r="R765" s="48">
        <v>0</v>
      </c>
      <c r="S765" s="33" t="s">
        <v>24</v>
      </c>
      <c r="T765" s="50">
        <v>3</v>
      </c>
    </row>
    <row r="766" spans="16:20" x14ac:dyDescent="0.2">
      <c r="P766" s="51">
        <v>7.1</v>
      </c>
      <c r="Q766" s="36" t="s">
        <v>19</v>
      </c>
      <c r="R766" s="47">
        <v>1</v>
      </c>
      <c r="S766" s="36" t="s">
        <v>24</v>
      </c>
      <c r="T766" s="49">
        <v>10</v>
      </c>
    </row>
    <row r="767" spans="16:20" x14ac:dyDescent="0.2">
      <c r="P767" s="51">
        <v>5.2</v>
      </c>
      <c r="Q767" s="36" t="s">
        <v>19</v>
      </c>
      <c r="R767" s="47">
        <v>1</v>
      </c>
      <c r="S767" s="36" t="s">
        <v>21</v>
      </c>
      <c r="T767" s="49">
        <v>6</v>
      </c>
    </row>
    <row r="768" spans="16:20" x14ac:dyDescent="0.2">
      <c r="P768" s="52">
        <v>7.7</v>
      </c>
      <c r="Q768" s="33" t="s">
        <v>24</v>
      </c>
      <c r="R768" s="48">
        <v>4</v>
      </c>
      <c r="S768" s="33" t="s">
        <v>21</v>
      </c>
      <c r="T768" s="50">
        <v>3</v>
      </c>
    </row>
    <row r="769" spans="16:20" x14ac:dyDescent="0.2">
      <c r="P769" s="51">
        <v>7.9</v>
      </c>
      <c r="Q769" s="36" t="s">
        <v>24</v>
      </c>
      <c r="R769" s="47">
        <v>0</v>
      </c>
      <c r="S769" s="36" t="s">
        <v>24</v>
      </c>
      <c r="T769" s="49">
        <v>1</v>
      </c>
    </row>
    <row r="770" spans="16:20" x14ac:dyDescent="0.2">
      <c r="P770" s="51">
        <v>5.0999999999999996</v>
      </c>
      <c r="Q770" s="36" t="s">
        <v>19</v>
      </c>
      <c r="R770" s="47">
        <v>4</v>
      </c>
      <c r="S770" s="36" t="s">
        <v>28</v>
      </c>
      <c r="T770" s="49">
        <v>4</v>
      </c>
    </row>
    <row r="771" spans="16:20" x14ac:dyDescent="0.2">
      <c r="P771" s="51">
        <v>5.5</v>
      </c>
      <c r="Q771" s="36" t="s">
        <v>24</v>
      </c>
      <c r="R771" s="47">
        <v>3</v>
      </c>
      <c r="S771" s="36" t="s">
        <v>28</v>
      </c>
      <c r="T771" s="49">
        <v>1</v>
      </c>
    </row>
    <row r="772" spans="16:20" x14ac:dyDescent="0.2">
      <c r="P772" s="52">
        <v>7.9</v>
      </c>
      <c r="Q772" s="33" t="s">
        <v>19</v>
      </c>
      <c r="R772" s="48">
        <v>1</v>
      </c>
      <c r="S772" s="33" t="s">
        <v>28</v>
      </c>
      <c r="T772" s="50">
        <v>2</v>
      </c>
    </row>
    <row r="773" spans="16:20" x14ac:dyDescent="0.2">
      <c r="P773" s="51">
        <v>6.3</v>
      </c>
      <c r="Q773" s="36" t="s">
        <v>28</v>
      </c>
      <c r="R773" s="47">
        <v>1</v>
      </c>
      <c r="S773" s="36" t="s">
        <v>21</v>
      </c>
      <c r="T773" s="49">
        <v>3</v>
      </c>
    </row>
    <row r="774" spans="16:20" x14ac:dyDescent="0.2">
      <c r="P774" s="51">
        <v>3.8</v>
      </c>
      <c r="Q774" s="36" t="s">
        <v>28</v>
      </c>
      <c r="R774" s="47">
        <v>3</v>
      </c>
      <c r="S774" s="36" t="s">
        <v>21</v>
      </c>
      <c r="T774" s="49">
        <v>8</v>
      </c>
    </row>
    <row r="775" spans="16:20" x14ac:dyDescent="0.2">
      <c r="P775" s="52">
        <v>4.8</v>
      </c>
      <c r="Q775" s="33" t="s">
        <v>28</v>
      </c>
      <c r="R775" s="48">
        <v>0</v>
      </c>
      <c r="S775" s="33" t="s">
        <v>21</v>
      </c>
      <c r="T775" s="50">
        <v>10</v>
      </c>
    </row>
    <row r="776" spans="16:20" x14ac:dyDescent="0.2">
      <c r="P776" s="51">
        <v>6.2</v>
      </c>
      <c r="Q776" s="36" t="s">
        <v>19</v>
      </c>
      <c r="R776" s="47">
        <v>1</v>
      </c>
      <c r="S776" s="36" t="s">
        <v>28</v>
      </c>
      <c r="T776" s="49">
        <v>4</v>
      </c>
    </row>
    <row r="777" spans="16:20" x14ac:dyDescent="0.2">
      <c r="P777" s="51">
        <v>5.0999999999999996</v>
      </c>
      <c r="Q777" s="36" t="s">
        <v>19</v>
      </c>
      <c r="R777" s="47">
        <v>6</v>
      </c>
      <c r="S777" s="36" t="s">
        <v>24</v>
      </c>
      <c r="T777" s="49">
        <v>4</v>
      </c>
    </row>
    <row r="778" spans="16:20" x14ac:dyDescent="0.2">
      <c r="P778" s="51">
        <v>6</v>
      </c>
      <c r="Q778" s="36" t="s">
        <v>24</v>
      </c>
      <c r="R778" s="47">
        <v>5</v>
      </c>
      <c r="S778" s="36" t="s">
        <v>24</v>
      </c>
      <c r="T778" s="49">
        <v>10</v>
      </c>
    </row>
    <row r="779" spans="16:20" x14ac:dyDescent="0.2">
      <c r="P779" s="52">
        <v>6.5</v>
      </c>
      <c r="Q779" s="33" t="s">
        <v>24</v>
      </c>
      <c r="R779" s="48">
        <v>5</v>
      </c>
      <c r="S779" s="33" t="s">
        <v>21</v>
      </c>
      <c r="T779" s="50">
        <v>9</v>
      </c>
    </row>
    <row r="780" spans="16:20" x14ac:dyDescent="0.2">
      <c r="P780" s="51">
        <v>8.3000000000000007</v>
      </c>
      <c r="Q780" s="36" t="s">
        <v>28</v>
      </c>
      <c r="R780" s="47">
        <v>5</v>
      </c>
      <c r="S780" s="36" t="s">
        <v>28</v>
      </c>
      <c r="T780" s="49">
        <v>7</v>
      </c>
    </row>
    <row r="781" spans="16:20" x14ac:dyDescent="0.2">
      <c r="P781" s="51">
        <v>6.2</v>
      </c>
      <c r="Q781" s="36" t="s">
        <v>19</v>
      </c>
      <c r="R781" s="47">
        <v>2</v>
      </c>
      <c r="S781" s="36" t="s">
        <v>28</v>
      </c>
      <c r="T781" s="49">
        <v>2</v>
      </c>
    </row>
    <row r="782" spans="16:20" x14ac:dyDescent="0.2">
      <c r="P782" s="52">
        <v>7.8</v>
      </c>
      <c r="Q782" s="33" t="s">
        <v>19</v>
      </c>
      <c r="R782" s="48">
        <v>6</v>
      </c>
      <c r="S782" s="33" t="s">
        <v>21</v>
      </c>
      <c r="T782" s="50">
        <v>3</v>
      </c>
    </row>
    <row r="783" spans="16:20" x14ac:dyDescent="0.2">
      <c r="P783" s="51">
        <v>8.1999999999999993</v>
      </c>
      <c r="Q783" s="36" t="s">
        <v>19</v>
      </c>
      <c r="R783" s="47">
        <v>2</v>
      </c>
      <c r="S783" s="36" t="s">
        <v>21</v>
      </c>
      <c r="T783" s="49">
        <v>4</v>
      </c>
    </row>
    <row r="784" spans="16:20" x14ac:dyDescent="0.2">
      <c r="P784" s="51">
        <v>8.1999999999999993</v>
      </c>
      <c r="Q784" s="36" t="s">
        <v>28</v>
      </c>
      <c r="R784" s="47">
        <v>0</v>
      </c>
      <c r="S784" s="36" t="s">
        <v>21</v>
      </c>
      <c r="T784" s="49">
        <v>4</v>
      </c>
    </row>
    <row r="785" spans="16:20" x14ac:dyDescent="0.2">
      <c r="P785" s="51">
        <v>6.8</v>
      </c>
      <c r="Q785" s="36" t="s">
        <v>28</v>
      </c>
      <c r="R785" s="47">
        <v>3</v>
      </c>
      <c r="S785" s="36" t="s">
        <v>24</v>
      </c>
      <c r="T785" s="49">
        <v>10</v>
      </c>
    </row>
    <row r="786" spans="16:20" x14ac:dyDescent="0.2">
      <c r="P786" s="52">
        <v>4.0999999999999996</v>
      </c>
      <c r="Q786" s="33" t="s">
        <v>24</v>
      </c>
      <c r="R786" s="48">
        <v>4</v>
      </c>
      <c r="S786" s="33" t="s">
        <v>21</v>
      </c>
      <c r="T786" s="50">
        <v>8</v>
      </c>
    </row>
    <row r="787" spans="16:20" x14ac:dyDescent="0.2">
      <c r="P787" s="51">
        <v>7.1</v>
      </c>
      <c r="Q787" s="36" t="s">
        <v>24</v>
      </c>
      <c r="R787" s="47">
        <v>6</v>
      </c>
      <c r="S787" s="36" t="s">
        <v>21</v>
      </c>
      <c r="T787" s="49">
        <v>10</v>
      </c>
    </row>
    <row r="788" spans="16:20" x14ac:dyDescent="0.2">
      <c r="P788" s="51">
        <v>7.8</v>
      </c>
      <c r="Q788" s="36" t="s">
        <v>28</v>
      </c>
      <c r="R788" s="47">
        <v>0</v>
      </c>
      <c r="S788" s="36" t="s">
        <v>21</v>
      </c>
      <c r="T788" s="49">
        <v>10</v>
      </c>
    </row>
    <row r="789" spans="16:20" x14ac:dyDescent="0.2">
      <c r="P789" s="52">
        <v>6.4</v>
      </c>
      <c r="Q789" s="33" t="s">
        <v>19</v>
      </c>
      <c r="R789" s="48">
        <v>4</v>
      </c>
      <c r="S789" s="33" t="s">
        <v>24</v>
      </c>
      <c r="T789" s="50">
        <v>6</v>
      </c>
    </row>
    <row r="790" spans="16:20" x14ac:dyDescent="0.2">
      <c r="P790" s="51">
        <v>8.6</v>
      </c>
      <c r="Q790" s="36" t="s">
        <v>19</v>
      </c>
      <c r="R790" s="47">
        <v>0</v>
      </c>
      <c r="S790" s="36" t="s">
        <v>24</v>
      </c>
      <c r="T790" s="49">
        <v>3</v>
      </c>
    </row>
    <row r="791" spans="16:20" x14ac:dyDescent="0.2">
      <c r="P791" s="51">
        <v>7.5</v>
      </c>
      <c r="Q791" s="36" t="s">
        <v>24</v>
      </c>
      <c r="R791" s="47">
        <v>2</v>
      </c>
      <c r="S791" s="36" t="s">
        <v>24</v>
      </c>
      <c r="T791" s="49">
        <v>9</v>
      </c>
    </row>
    <row r="792" spans="16:20" x14ac:dyDescent="0.2">
      <c r="P792" s="51">
        <v>7.2</v>
      </c>
      <c r="Q792" s="36" t="s">
        <v>19</v>
      </c>
      <c r="R792" s="47">
        <v>5</v>
      </c>
      <c r="S792" s="36" t="s">
        <v>24</v>
      </c>
      <c r="T792" s="49">
        <v>10</v>
      </c>
    </row>
    <row r="793" spans="16:20" x14ac:dyDescent="0.2">
      <c r="P793" s="52">
        <v>7.8</v>
      </c>
      <c r="Q793" s="33" t="s">
        <v>28</v>
      </c>
      <c r="R793" s="48">
        <v>3</v>
      </c>
      <c r="S793" s="33" t="s">
        <v>21</v>
      </c>
      <c r="T793" s="50">
        <v>8</v>
      </c>
    </row>
    <row r="794" spans="16:20" x14ac:dyDescent="0.2">
      <c r="P794" s="51">
        <v>6.9</v>
      </c>
      <c r="Q794" s="36" t="s">
        <v>24</v>
      </c>
      <c r="R794" s="47">
        <v>2</v>
      </c>
      <c r="S794" s="36" t="s">
        <v>21</v>
      </c>
      <c r="T794" s="49">
        <v>9</v>
      </c>
    </row>
    <row r="795" spans="16:20" x14ac:dyDescent="0.2">
      <c r="P795" s="51">
        <v>3.5</v>
      </c>
      <c r="Q795" s="36" t="s">
        <v>19</v>
      </c>
      <c r="R795" s="47">
        <v>3</v>
      </c>
      <c r="S795" s="36" t="s">
        <v>24</v>
      </c>
      <c r="T795" s="49">
        <v>5</v>
      </c>
    </row>
    <row r="796" spans="16:20" x14ac:dyDescent="0.2">
      <c r="P796" s="52">
        <v>5.9</v>
      </c>
      <c r="Q796" s="33" t="s">
        <v>19</v>
      </c>
      <c r="R796" s="48">
        <v>6</v>
      </c>
      <c r="S796" s="33" t="s">
        <v>28</v>
      </c>
      <c r="T796" s="50">
        <v>3</v>
      </c>
    </row>
    <row r="797" spans="16:20" x14ac:dyDescent="0.2">
      <c r="P797" s="51">
        <v>7.9</v>
      </c>
      <c r="Q797" s="36" t="s">
        <v>19</v>
      </c>
      <c r="R797" s="47">
        <v>4</v>
      </c>
      <c r="S797" s="36" t="s">
        <v>24</v>
      </c>
      <c r="T797" s="49">
        <v>4</v>
      </c>
    </row>
    <row r="798" spans="16:20" x14ac:dyDescent="0.2">
      <c r="P798" s="51">
        <v>5.5</v>
      </c>
      <c r="Q798" s="36" t="s">
        <v>19</v>
      </c>
      <c r="R798" s="47">
        <v>0</v>
      </c>
      <c r="S798" s="36" t="s">
        <v>24</v>
      </c>
      <c r="T798" s="49">
        <v>5</v>
      </c>
    </row>
    <row r="799" spans="16:20" x14ac:dyDescent="0.2">
      <c r="P799" s="51">
        <v>6.2</v>
      </c>
      <c r="Q799" s="36" t="s">
        <v>19</v>
      </c>
      <c r="R799" s="47">
        <v>1</v>
      </c>
      <c r="S799" s="36" t="s">
        <v>24</v>
      </c>
      <c r="T799" s="49">
        <v>9</v>
      </c>
    </row>
    <row r="800" spans="16:20" x14ac:dyDescent="0.2">
      <c r="P800" s="52">
        <v>5.2</v>
      </c>
      <c r="Q800" s="33" t="s">
        <v>19</v>
      </c>
      <c r="R800" s="48">
        <v>1</v>
      </c>
      <c r="S800" s="33" t="s">
        <v>28</v>
      </c>
      <c r="T800" s="50">
        <v>9</v>
      </c>
    </row>
    <row r="801" spans="16:20" x14ac:dyDescent="0.2">
      <c r="P801" s="51">
        <v>8.6</v>
      </c>
      <c r="Q801" s="36" t="s">
        <v>19</v>
      </c>
      <c r="R801" s="47">
        <v>3</v>
      </c>
      <c r="S801" s="36" t="s">
        <v>24</v>
      </c>
      <c r="T801" s="49">
        <v>3</v>
      </c>
    </row>
    <row r="802" spans="16:20" x14ac:dyDescent="0.2">
      <c r="P802" s="51">
        <v>8.5</v>
      </c>
      <c r="Q802" s="36" t="s">
        <v>28</v>
      </c>
      <c r="R802" s="47">
        <v>5</v>
      </c>
      <c r="S802" s="36" t="s">
        <v>21</v>
      </c>
      <c r="T802" s="49">
        <v>7</v>
      </c>
    </row>
    <row r="803" spans="16:20" x14ac:dyDescent="0.2">
      <c r="P803" s="52">
        <v>5.4</v>
      </c>
      <c r="Q803" s="33" t="s">
        <v>24</v>
      </c>
      <c r="R803" s="48">
        <v>5</v>
      </c>
      <c r="S803" s="33" t="s">
        <v>28</v>
      </c>
      <c r="T803" s="50">
        <v>6</v>
      </c>
    </row>
    <row r="804" spans="16:20" x14ac:dyDescent="0.2">
      <c r="P804" s="51">
        <v>6.7</v>
      </c>
      <c r="Q804" s="36" t="s">
        <v>28</v>
      </c>
      <c r="R804" s="47">
        <v>3</v>
      </c>
      <c r="S804" s="36" t="s">
        <v>21</v>
      </c>
      <c r="T804" s="49">
        <v>4</v>
      </c>
    </row>
    <row r="805" spans="16:20" x14ac:dyDescent="0.2">
      <c r="P805" s="51">
        <v>5.7</v>
      </c>
      <c r="Q805" s="36" t="s">
        <v>28</v>
      </c>
      <c r="R805" s="47">
        <v>2</v>
      </c>
      <c r="S805" s="36" t="s">
        <v>24</v>
      </c>
      <c r="T805" s="49">
        <v>5</v>
      </c>
    </row>
    <row r="806" spans="16:20" x14ac:dyDescent="0.2">
      <c r="P806" s="51">
        <v>7.2</v>
      </c>
      <c r="Q806" s="36" t="s">
        <v>24</v>
      </c>
      <c r="R806" s="47">
        <v>1</v>
      </c>
      <c r="S806" s="36" t="s">
        <v>21</v>
      </c>
      <c r="T806" s="49">
        <v>10</v>
      </c>
    </row>
    <row r="807" spans="16:20" x14ac:dyDescent="0.2">
      <c r="P807" s="52">
        <v>7.1</v>
      </c>
      <c r="Q807" s="33" t="s">
        <v>24</v>
      </c>
      <c r="R807" s="48">
        <v>2</v>
      </c>
      <c r="S807" s="33" t="s">
        <v>21</v>
      </c>
      <c r="T807" s="50">
        <v>2</v>
      </c>
    </row>
    <row r="808" spans="16:20" x14ac:dyDescent="0.2">
      <c r="P808" s="51">
        <v>7.5</v>
      </c>
      <c r="Q808" s="36" t="s">
        <v>24</v>
      </c>
      <c r="R808" s="47">
        <v>4</v>
      </c>
      <c r="S808" s="36" t="s">
        <v>28</v>
      </c>
      <c r="T808" s="49">
        <v>7</v>
      </c>
    </row>
    <row r="809" spans="16:20" x14ac:dyDescent="0.2">
      <c r="P809" s="51">
        <v>6.9</v>
      </c>
      <c r="Q809" s="36" t="s">
        <v>19</v>
      </c>
      <c r="R809" s="47">
        <v>1</v>
      </c>
      <c r="S809" s="36" t="s">
        <v>24</v>
      </c>
      <c r="T809" s="49">
        <v>4</v>
      </c>
    </row>
    <row r="810" spans="16:20" x14ac:dyDescent="0.2">
      <c r="P810" s="52">
        <v>10</v>
      </c>
      <c r="Q810" s="33" t="s">
        <v>19</v>
      </c>
      <c r="R810" s="48">
        <v>4</v>
      </c>
      <c r="S810" s="33" t="s">
        <v>24</v>
      </c>
      <c r="T810" s="50">
        <v>2</v>
      </c>
    </row>
    <row r="811" spans="16:20" x14ac:dyDescent="0.2">
      <c r="P811" s="51">
        <v>5.3</v>
      </c>
      <c r="Q811" s="36" t="s">
        <v>24</v>
      </c>
      <c r="R811" s="47">
        <v>0</v>
      </c>
      <c r="S811" s="36" t="s">
        <v>24</v>
      </c>
      <c r="T811" s="49">
        <v>6</v>
      </c>
    </row>
    <row r="812" spans="16:20" x14ac:dyDescent="0.2">
      <c r="P812" s="51">
        <v>4.4000000000000004</v>
      </c>
      <c r="Q812" s="36" t="s">
        <v>24</v>
      </c>
      <c r="R812" s="47">
        <v>2</v>
      </c>
      <c r="S812" s="36" t="s">
        <v>21</v>
      </c>
      <c r="T812" s="49">
        <v>2</v>
      </c>
    </row>
    <row r="813" spans="16:20" x14ac:dyDescent="0.2">
      <c r="P813" s="51">
        <v>6</v>
      </c>
      <c r="Q813" s="36" t="s">
        <v>19</v>
      </c>
      <c r="R813" s="47">
        <v>3</v>
      </c>
      <c r="S813" s="36" t="s">
        <v>21</v>
      </c>
      <c r="T813" s="49">
        <v>10</v>
      </c>
    </row>
    <row r="814" spans="16:20" x14ac:dyDescent="0.2">
      <c r="P814" s="52">
        <v>4.5999999999999996</v>
      </c>
      <c r="Q814" s="33" t="s">
        <v>24</v>
      </c>
      <c r="R814" s="48">
        <v>1</v>
      </c>
      <c r="S814" s="33" t="s">
        <v>24</v>
      </c>
      <c r="T814" s="50">
        <v>2</v>
      </c>
    </row>
    <row r="815" spans="16:20" x14ac:dyDescent="0.2">
      <c r="P815" s="51">
        <v>4.7</v>
      </c>
      <c r="Q815" s="36" t="s">
        <v>28</v>
      </c>
      <c r="R815" s="47">
        <v>2</v>
      </c>
      <c r="S815" s="36" t="s">
        <v>21</v>
      </c>
      <c r="T815" s="49">
        <v>7</v>
      </c>
    </row>
    <row r="816" spans="16:20" x14ac:dyDescent="0.2">
      <c r="P816" s="51">
        <v>5.3</v>
      </c>
      <c r="Q816" s="36" t="s">
        <v>24</v>
      </c>
      <c r="R816" s="47">
        <v>3</v>
      </c>
      <c r="S816" s="36" t="s">
        <v>24</v>
      </c>
      <c r="T816" s="49">
        <v>1</v>
      </c>
    </row>
    <row r="817" spans="16:20" x14ac:dyDescent="0.2">
      <c r="P817" s="52">
        <v>5.4</v>
      </c>
      <c r="Q817" s="33" t="s">
        <v>24</v>
      </c>
      <c r="R817" s="48">
        <v>0</v>
      </c>
      <c r="S817" s="33" t="s">
        <v>24</v>
      </c>
      <c r="T817" s="50">
        <v>7</v>
      </c>
    </row>
    <row r="818" spans="16:20" x14ac:dyDescent="0.2">
      <c r="P818" s="51">
        <v>5.4</v>
      </c>
      <c r="Q818" s="36" t="s">
        <v>24</v>
      </c>
      <c r="R818" s="47">
        <v>1</v>
      </c>
      <c r="S818" s="36" t="s">
        <v>21</v>
      </c>
      <c r="T818" s="49">
        <v>10</v>
      </c>
    </row>
    <row r="819" spans="16:20" x14ac:dyDescent="0.2">
      <c r="P819" s="51">
        <v>7.1</v>
      </c>
      <c r="Q819" s="36" t="s">
        <v>24</v>
      </c>
      <c r="R819" s="47">
        <v>4</v>
      </c>
      <c r="S819" s="36" t="s">
        <v>21</v>
      </c>
      <c r="T819" s="49">
        <v>5</v>
      </c>
    </row>
    <row r="820" spans="16:20" x14ac:dyDescent="0.2">
      <c r="P820" s="51">
        <v>5.9</v>
      </c>
      <c r="Q820" s="36" t="s">
        <v>24</v>
      </c>
      <c r="R820" s="47">
        <v>0</v>
      </c>
      <c r="S820" s="36" t="s">
        <v>24</v>
      </c>
      <c r="T820" s="49">
        <v>1</v>
      </c>
    </row>
    <row r="821" spans="16:20" x14ac:dyDescent="0.2">
      <c r="P821" s="52">
        <v>6.3</v>
      </c>
      <c r="Q821" s="33" t="s">
        <v>28</v>
      </c>
      <c r="R821" s="48">
        <v>5</v>
      </c>
      <c r="S821" s="33" t="s">
        <v>21</v>
      </c>
      <c r="T821" s="50">
        <v>6</v>
      </c>
    </row>
    <row r="822" spans="16:20" x14ac:dyDescent="0.2">
      <c r="P822" s="51">
        <v>7.6</v>
      </c>
      <c r="Q822" s="36" t="s">
        <v>19</v>
      </c>
      <c r="R822" s="47">
        <v>3</v>
      </c>
      <c r="S822" s="36" t="s">
        <v>21</v>
      </c>
      <c r="T822" s="49">
        <v>7</v>
      </c>
    </row>
    <row r="823" spans="16:20" x14ac:dyDescent="0.2">
      <c r="P823" s="51">
        <v>5.6</v>
      </c>
      <c r="Q823" s="36" t="s">
        <v>28</v>
      </c>
      <c r="R823" s="47">
        <v>1</v>
      </c>
      <c r="S823" s="36" t="s">
        <v>24</v>
      </c>
      <c r="T823" s="49">
        <v>1</v>
      </c>
    </row>
    <row r="824" spans="16:20" x14ac:dyDescent="0.2">
      <c r="P824" s="52">
        <v>6.2</v>
      </c>
      <c r="Q824" s="33" t="s">
        <v>19</v>
      </c>
      <c r="R824" s="48">
        <v>1</v>
      </c>
      <c r="S824" s="33" t="s">
        <v>21</v>
      </c>
      <c r="T824" s="50">
        <v>9</v>
      </c>
    </row>
    <row r="825" spans="16:20" x14ac:dyDescent="0.2">
      <c r="P825" s="51">
        <v>6.9</v>
      </c>
      <c r="Q825" s="36" t="s">
        <v>24</v>
      </c>
      <c r="R825" s="47">
        <v>6</v>
      </c>
      <c r="S825" s="36" t="s">
        <v>24</v>
      </c>
      <c r="T825" s="49">
        <v>7</v>
      </c>
    </row>
    <row r="826" spans="16:20" x14ac:dyDescent="0.2">
      <c r="P826" s="51">
        <v>4.2</v>
      </c>
      <c r="Q826" s="36" t="s">
        <v>19</v>
      </c>
      <c r="R826" s="47">
        <v>6</v>
      </c>
      <c r="S826" s="36" t="s">
        <v>28</v>
      </c>
      <c r="T826" s="49">
        <v>1</v>
      </c>
    </row>
    <row r="827" spans="16:20" x14ac:dyDescent="0.2">
      <c r="P827" s="51">
        <v>3.6</v>
      </c>
      <c r="Q827" s="36" t="s">
        <v>19</v>
      </c>
      <c r="R827" s="47">
        <v>0</v>
      </c>
      <c r="S827" s="36" t="s">
        <v>24</v>
      </c>
      <c r="T827" s="49">
        <v>3</v>
      </c>
    </row>
    <row r="828" spans="16:20" x14ac:dyDescent="0.2">
      <c r="P828" s="52">
        <v>6.9</v>
      </c>
      <c r="Q828" s="33" t="s">
        <v>19</v>
      </c>
      <c r="R828" s="48">
        <v>1</v>
      </c>
      <c r="S828" s="33" t="s">
        <v>28</v>
      </c>
      <c r="T828" s="50">
        <v>5</v>
      </c>
    </row>
    <row r="829" spans="16:20" x14ac:dyDescent="0.2">
      <c r="P829" s="51">
        <v>7.1</v>
      </c>
      <c r="Q829" s="36" t="s">
        <v>24</v>
      </c>
      <c r="R829" s="47">
        <v>3</v>
      </c>
      <c r="S829" s="36" t="s">
        <v>28</v>
      </c>
      <c r="T829" s="49">
        <v>4</v>
      </c>
    </row>
    <row r="830" spans="16:20" x14ac:dyDescent="0.2">
      <c r="P830" s="51">
        <v>9</v>
      </c>
      <c r="Q830" s="36" t="s">
        <v>28</v>
      </c>
      <c r="R830" s="47">
        <v>0</v>
      </c>
      <c r="S830" s="36" t="s">
        <v>24</v>
      </c>
      <c r="T830" s="49">
        <v>2</v>
      </c>
    </row>
    <row r="831" spans="16:20" x14ac:dyDescent="0.2">
      <c r="P831" s="52">
        <v>6.7</v>
      </c>
      <c r="Q831" s="33" t="s">
        <v>19</v>
      </c>
      <c r="R831" s="48">
        <v>4</v>
      </c>
      <c r="S831" s="33" t="s">
        <v>24</v>
      </c>
      <c r="T831" s="50">
        <v>1</v>
      </c>
    </row>
    <row r="832" spans="16:20" x14ac:dyDescent="0.2">
      <c r="P832" s="51">
        <v>7.5</v>
      </c>
      <c r="Q832" s="36" t="s">
        <v>28</v>
      </c>
      <c r="R832" s="47">
        <v>0</v>
      </c>
      <c r="S832" s="36" t="s">
        <v>21</v>
      </c>
      <c r="T832" s="49">
        <v>4</v>
      </c>
    </row>
    <row r="833" spans="16:20" x14ac:dyDescent="0.2">
      <c r="P833" s="51">
        <v>6.3</v>
      </c>
      <c r="Q833" s="36" t="s">
        <v>24</v>
      </c>
      <c r="R833" s="47">
        <v>0</v>
      </c>
      <c r="S833" s="36" t="s">
        <v>21</v>
      </c>
      <c r="T833" s="49">
        <v>7</v>
      </c>
    </row>
    <row r="834" spans="16:20" x14ac:dyDescent="0.2">
      <c r="P834" s="51">
        <v>6.9</v>
      </c>
      <c r="Q834" s="36" t="s">
        <v>28</v>
      </c>
      <c r="R834" s="47">
        <v>4</v>
      </c>
      <c r="S834" s="36" t="s">
        <v>24</v>
      </c>
      <c r="T834" s="49">
        <v>4</v>
      </c>
    </row>
    <row r="835" spans="16:20" x14ac:dyDescent="0.2">
      <c r="P835" s="52">
        <v>8.5</v>
      </c>
      <c r="Q835" s="33" t="s">
        <v>24</v>
      </c>
      <c r="R835" s="48">
        <v>5</v>
      </c>
      <c r="S835" s="33" t="s">
        <v>21</v>
      </c>
      <c r="T835" s="50">
        <v>9</v>
      </c>
    </row>
    <row r="836" spans="16:20" x14ac:dyDescent="0.2">
      <c r="P836" s="51">
        <v>4</v>
      </c>
      <c r="Q836" s="36" t="s">
        <v>19</v>
      </c>
      <c r="R836" s="47">
        <v>6</v>
      </c>
      <c r="S836" s="36" t="s">
        <v>24</v>
      </c>
      <c r="T836" s="49">
        <v>8</v>
      </c>
    </row>
    <row r="837" spans="16:20" x14ac:dyDescent="0.2">
      <c r="P837" s="51">
        <v>7</v>
      </c>
      <c r="Q837" s="36" t="s">
        <v>28</v>
      </c>
      <c r="R837" s="47">
        <v>3</v>
      </c>
      <c r="S837" s="36" t="s">
        <v>24</v>
      </c>
      <c r="T837" s="49">
        <v>8</v>
      </c>
    </row>
    <row r="838" spans="16:20" x14ac:dyDescent="0.2">
      <c r="P838" s="52">
        <v>9.1</v>
      </c>
      <c r="Q838" s="33" t="s">
        <v>24</v>
      </c>
      <c r="R838" s="48">
        <v>5</v>
      </c>
      <c r="S838" s="33" t="s">
        <v>24</v>
      </c>
      <c r="T838" s="50">
        <v>5</v>
      </c>
    </row>
    <row r="839" spans="16:20" x14ac:dyDescent="0.2">
      <c r="P839" s="51">
        <v>6.8</v>
      </c>
      <c r="Q839" s="36" t="s">
        <v>28</v>
      </c>
      <c r="R839" s="47">
        <v>5</v>
      </c>
      <c r="S839" s="36" t="s">
        <v>21</v>
      </c>
      <c r="T839" s="49">
        <v>1</v>
      </c>
    </row>
    <row r="840" spans="16:20" x14ac:dyDescent="0.2">
      <c r="P840" s="51">
        <v>8.5</v>
      </c>
      <c r="Q840" s="36" t="s">
        <v>19</v>
      </c>
      <c r="R840" s="47">
        <v>5</v>
      </c>
      <c r="S840" s="36" t="s">
        <v>21</v>
      </c>
      <c r="T840" s="49">
        <v>9</v>
      </c>
    </row>
    <row r="841" spans="16:20" x14ac:dyDescent="0.2">
      <c r="P841" s="51">
        <v>5.7</v>
      </c>
      <c r="Q841" s="36" t="s">
        <v>28</v>
      </c>
      <c r="R841" s="47">
        <v>6</v>
      </c>
      <c r="S841" s="36" t="s">
        <v>24</v>
      </c>
      <c r="T841" s="49">
        <v>2</v>
      </c>
    </row>
    <row r="842" spans="16:20" x14ac:dyDescent="0.2">
      <c r="P842" s="52">
        <v>6.5</v>
      </c>
      <c r="Q842" s="33" t="s">
        <v>19</v>
      </c>
      <c r="R842" s="48">
        <v>2</v>
      </c>
      <c r="S842" s="33" t="s">
        <v>28</v>
      </c>
      <c r="T842" s="50">
        <v>6</v>
      </c>
    </row>
    <row r="843" spans="16:20" x14ac:dyDescent="0.2">
      <c r="P843" s="51">
        <v>6.5</v>
      </c>
      <c r="Q843" s="36" t="s">
        <v>19</v>
      </c>
      <c r="R843" s="47">
        <v>6</v>
      </c>
      <c r="S843" s="36" t="s">
        <v>21</v>
      </c>
      <c r="T843" s="49">
        <v>10</v>
      </c>
    </row>
    <row r="844" spans="16:20" x14ac:dyDescent="0.2">
      <c r="P844" s="51">
        <v>3.8</v>
      </c>
      <c r="Q844" s="36" t="s">
        <v>19</v>
      </c>
      <c r="R844" s="47">
        <v>5</v>
      </c>
      <c r="S844" s="36" t="s">
        <v>28</v>
      </c>
      <c r="T844" s="49">
        <v>5</v>
      </c>
    </row>
    <row r="845" spans="16:20" x14ac:dyDescent="0.2">
      <c r="P845" s="52">
        <v>5.0999999999999996</v>
      </c>
      <c r="Q845" s="33" t="s">
        <v>28</v>
      </c>
      <c r="R845" s="48">
        <v>2</v>
      </c>
      <c r="S845" s="33" t="s">
        <v>28</v>
      </c>
      <c r="T845" s="50">
        <v>10</v>
      </c>
    </row>
    <row r="846" spans="16:20" x14ac:dyDescent="0.2">
      <c r="P846" s="51">
        <v>5.2</v>
      </c>
      <c r="Q846" s="36" t="s">
        <v>19</v>
      </c>
      <c r="R846" s="47">
        <v>4</v>
      </c>
      <c r="S846" s="36" t="s">
        <v>21</v>
      </c>
      <c r="T846" s="49">
        <v>8</v>
      </c>
    </row>
    <row r="847" spans="16:20" x14ac:dyDescent="0.2">
      <c r="P847" s="51">
        <v>7.5</v>
      </c>
      <c r="Q847" s="36" t="s">
        <v>24</v>
      </c>
      <c r="R847" s="47">
        <v>6</v>
      </c>
      <c r="S847" s="36" t="s">
        <v>21</v>
      </c>
      <c r="T847" s="49">
        <v>3</v>
      </c>
    </row>
    <row r="848" spans="16:20" x14ac:dyDescent="0.2">
      <c r="P848" s="51">
        <v>7.5</v>
      </c>
      <c r="Q848" s="36" t="s">
        <v>24</v>
      </c>
      <c r="R848" s="47">
        <v>3</v>
      </c>
      <c r="S848" s="36" t="s">
        <v>24</v>
      </c>
      <c r="T848" s="49">
        <v>6</v>
      </c>
    </row>
    <row r="849" spans="16:20" x14ac:dyDescent="0.2">
      <c r="P849" s="52">
        <v>6.9</v>
      </c>
      <c r="Q849" s="33" t="s">
        <v>19</v>
      </c>
      <c r="R849" s="48">
        <v>5</v>
      </c>
      <c r="S849" s="33" t="s">
        <v>21</v>
      </c>
      <c r="T849" s="50">
        <v>6</v>
      </c>
    </row>
    <row r="850" spans="16:20" x14ac:dyDescent="0.2">
      <c r="P850" s="51">
        <v>7.5</v>
      </c>
      <c r="Q850" s="36" t="s">
        <v>19</v>
      </c>
      <c r="R850" s="47">
        <v>1</v>
      </c>
      <c r="S850" s="36" t="s">
        <v>21</v>
      </c>
      <c r="T850" s="49">
        <v>10</v>
      </c>
    </row>
    <row r="851" spans="16:20" x14ac:dyDescent="0.2">
      <c r="P851" s="51">
        <v>6.3</v>
      </c>
      <c r="Q851" s="36" t="s">
        <v>19</v>
      </c>
      <c r="R851" s="47">
        <v>4</v>
      </c>
      <c r="S851" s="36" t="s">
        <v>28</v>
      </c>
      <c r="T851" s="49">
        <v>3</v>
      </c>
    </row>
    <row r="852" spans="16:20" x14ac:dyDescent="0.2">
      <c r="P852" s="52">
        <v>7.9</v>
      </c>
      <c r="Q852" s="33" t="s">
        <v>19</v>
      </c>
      <c r="R852" s="48">
        <v>2</v>
      </c>
      <c r="S852" s="33" t="s">
        <v>24</v>
      </c>
      <c r="T852" s="50">
        <v>7</v>
      </c>
    </row>
    <row r="853" spans="16:20" x14ac:dyDescent="0.2">
      <c r="P853" s="51">
        <v>6.5</v>
      </c>
      <c r="Q853" s="36" t="s">
        <v>28</v>
      </c>
      <c r="R853" s="47">
        <v>6</v>
      </c>
      <c r="S853" s="36" t="s">
        <v>21</v>
      </c>
      <c r="T853" s="49">
        <v>4</v>
      </c>
    </row>
    <row r="854" spans="16:20" x14ac:dyDescent="0.2">
      <c r="P854" s="51">
        <v>6.6</v>
      </c>
      <c r="Q854" s="36" t="s">
        <v>19</v>
      </c>
      <c r="R854" s="47">
        <v>3</v>
      </c>
      <c r="S854" s="36" t="s">
        <v>24</v>
      </c>
      <c r="T854" s="49">
        <v>5</v>
      </c>
    </row>
    <row r="855" spans="16:20" x14ac:dyDescent="0.2">
      <c r="P855" s="51">
        <v>6.2</v>
      </c>
      <c r="Q855" s="36" t="s">
        <v>19</v>
      </c>
      <c r="R855" s="47">
        <v>0</v>
      </c>
      <c r="S855" s="36" t="s">
        <v>24</v>
      </c>
      <c r="T855" s="49">
        <v>9</v>
      </c>
    </row>
    <row r="856" spans="16:20" x14ac:dyDescent="0.2">
      <c r="P856" s="52">
        <v>7.3</v>
      </c>
      <c r="Q856" s="33" t="s">
        <v>19</v>
      </c>
      <c r="R856" s="48">
        <v>3</v>
      </c>
      <c r="S856" s="33" t="s">
        <v>28</v>
      </c>
      <c r="T856" s="50">
        <v>6</v>
      </c>
    </row>
    <row r="857" spans="16:20" x14ac:dyDescent="0.2">
      <c r="P857" s="51">
        <v>6</v>
      </c>
      <c r="Q857" s="36" t="s">
        <v>19</v>
      </c>
      <c r="R857" s="47">
        <v>3</v>
      </c>
      <c r="S857" s="36" t="s">
        <v>21</v>
      </c>
      <c r="T857" s="49">
        <v>10</v>
      </c>
    </row>
    <row r="858" spans="16:20" x14ac:dyDescent="0.2">
      <c r="P858" s="51">
        <v>7.7</v>
      </c>
      <c r="Q858" s="36" t="s">
        <v>24</v>
      </c>
      <c r="R858" s="47">
        <v>5</v>
      </c>
      <c r="S858" s="36" t="s">
        <v>21</v>
      </c>
      <c r="T858" s="49">
        <v>4</v>
      </c>
    </row>
    <row r="859" spans="16:20" x14ac:dyDescent="0.2">
      <c r="P859" s="52">
        <v>5.0999999999999996</v>
      </c>
      <c r="Q859" s="33" t="s">
        <v>28</v>
      </c>
      <c r="R859" s="48">
        <v>5</v>
      </c>
      <c r="S859" s="33" t="s">
        <v>24</v>
      </c>
      <c r="T859" s="50">
        <v>8</v>
      </c>
    </row>
    <row r="860" spans="16:20" x14ac:dyDescent="0.2">
      <c r="P860" s="51">
        <v>5.2</v>
      </c>
      <c r="Q860" s="36" t="s">
        <v>24</v>
      </c>
      <c r="R860" s="47">
        <v>6</v>
      </c>
      <c r="S860" s="36" t="s">
        <v>24</v>
      </c>
      <c r="T860" s="49">
        <v>9</v>
      </c>
    </row>
    <row r="861" spans="16:20" x14ac:dyDescent="0.2">
      <c r="P861" s="51">
        <v>7.3</v>
      </c>
      <c r="Q861" s="36" t="s">
        <v>24</v>
      </c>
      <c r="R861" s="47">
        <v>6</v>
      </c>
      <c r="S861" s="36" t="s">
        <v>24</v>
      </c>
      <c r="T861" s="49">
        <v>10</v>
      </c>
    </row>
    <row r="862" spans="16:20" x14ac:dyDescent="0.2">
      <c r="P862" s="51">
        <v>6.4</v>
      </c>
      <c r="Q862" s="36" t="s">
        <v>19</v>
      </c>
      <c r="R862" s="47">
        <v>2</v>
      </c>
      <c r="S862" s="36" t="s">
        <v>21</v>
      </c>
      <c r="T862" s="49">
        <v>5</v>
      </c>
    </row>
    <row r="863" spans="16:20" x14ac:dyDescent="0.2">
      <c r="P863" s="52">
        <v>6</v>
      </c>
      <c r="Q863" s="33" t="s">
        <v>19</v>
      </c>
      <c r="R863" s="48">
        <v>6</v>
      </c>
      <c r="S863" s="33" t="s">
        <v>24</v>
      </c>
      <c r="T863" s="50">
        <v>2</v>
      </c>
    </row>
    <row r="864" spans="16:20" x14ac:dyDescent="0.2">
      <c r="P864" s="51">
        <v>7.6</v>
      </c>
      <c r="Q864" s="36" t="s">
        <v>19</v>
      </c>
      <c r="R864" s="47">
        <v>2</v>
      </c>
      <c r="S864" s="36" t="s">
        <v>28</v>
      </c>
      <c r="T864" s="49">
        <v>6</v>
      </c>
    </row>
    <row r="865" spans="16:20" x14ac:dyDescent="0.2">
      <c r="P865" s="51">
        <v>5.8</v>
      </c>
      <c r="Q865" s="36" t="s">
        <v>28</v>
      </c>
      <c r="R865" s="47">
        <v>5</v>
      </c>
      <c r="S865" s="36" t="s">
        <v>28</v>
      </c>
      <c r="T865" s="49">
        <v>8</v>
      </c>
    </row>
    <row r="866" spans="16:20" x14ac:dyDescent="0.2">
      <c r="P866" s="52">
        <v>6.3</v>
      </c>
      <c r="Q866" s="33" t="s">
        <v>19</v>
      </c>
      <c r="R866" s="48">
        <v>5</v>
      </c>
      <c r="S866" s="33" t="s">
        <v>24</v>
      </c>
      <c r="T866" s="50">
        <v>5</v>
      </c>
    </row>
    <row r="867" spans="16:20" x14ac:dyDescent="0.2">
      <c r="P867" s="51">
        <v>8.1999999999999993</v>
      </c>
      <c r="Q867" s="36" t="s">
        <v>24</v>
      </c>
      <c r="R867" s="47">
        <v>1</v>
      </c>
      <c r="S867" s="36" t="s">
        <v>24</v>
      </c>
      <c r="T867" s="49">
        <v>1</v>
      </c>
    </row>
    <row r="868" spans="16:20" x14ac:dyDescent="0.2">
      <c r="P868" s="51">
        <v>8.3000000000000007</v>
      </c>
      <c r="Q868" s="36" t="s">
        <v>28</v>
      </c>
      <c r="R868" s="47">
        <v>1</v>
      </c>
      <c r="S868" s="36" t="s">
        <v>28</v>
      </c>
      <c r="T868" s="49">
        <v>8</v>
      </c>
    </row>
    <row r="869" spans="16:20" x14ac:dyDescent="0.2">
      <c r="P869" s="51">
        <v>8.4</v>
      </c>
      <c r="Q869" s="36" t="s">
        <v>19</v>
      </c>
      <c r="R869" s="47">
        <v>4</v>
      </c>
      <c r="S869" s="36" t="s">
        <v>28</v>
      </c>
      <c r="T869" s="49">
        <v>9</v>
      </c>
    </row>
    <row r="870" spans="16:20" x14ac:dyDescent="0.2">
      <c r="P870" s="52">
        <v>6.2</v>
      </c>
      <c r="Q870" s="33" t="s">
        <v>24</v>
      </c>
      <c r="R870" s="48">
        <v>5</v>
      </c>
      <c r="S870" s="33" t="s">
        <v>28</v>
      </c>
      <c r="T870" s="50">
        <v>1</v>
      </c>
    </row>
    <row r="871" spans="16:20" x14ac:dyDescent="0.2">
      <c r="P871" s="51">
        <v>8</v>
      </c>
      <c r="Q871" s="36" t="s">
        <v>24</v>
      </c>
      <c r="R871" s="47">
        <v>0</v>
      </c>
      <c r="S871" s="36" t="s">
        <v>28</v>
      </c>
      <c r="T871" s="49">
        <v>8</v>
      </c>
    </row>
    <row r="872" spans="16:20" x14ac:dyDescent="0.2">
      <c r="P872" s="51">
        <v>5.4</v>
      </c>
      <c r="Q872" s="36" t="s">
        <v>19</v>
      </c>
      <c r="R872" s="47">
        <v>1</v>
      </c>
      <c r="S872" s="36" t="s">
        <v>21</v>
      </c>
      <c r="T872" s="49">
        <v>10</v>
      </c>
    </row>
    <row r="873" spans="16:20" x14ac:dyDescent="0.2">
      <c r="P873" s="52">
        <v>5.4</v>
      </c>
      <c r="Q873" s="33" t="s">
        <v>24</v>
      </c>
      <c r="R873" s="48">
        <v>2</v>
      </c>
      <c r="S873" s="33" t="s">
        <v>24</v>
      </c>
      <c r="T873" s="50">
        <v>2</v>
      </c>
    </row>
    <row r="874" spans="16:20" x14ac:dyDescent="0.2">
      <c r="P874" s="51">
        <v>3.7</v>
      </c>
      <c r="Q874" s="36" t="s">
        <v>19</v>
      </c>
      <c r="R874" s="47">
        <v>3</v>
      </c>
      <c r="S874" s="36" t="s">
        <v>24</v>
      </c>
      <c r="T874" s="49">
        <v>4</v>
      </c>
    </row>
    <row r="875" spans="16:20" x14ac:dyDescent="0.2">
      <c r="P875" s="51">
        <v>8.5</v>
      </c>
      <c r="Q875" s="36" t="s">
        <v>28</v>
      </c>
      <c r="R875" s="47">
        <v>6</v>
      </c>
      <c r="S875" s="36" t="s">
        <v>24</v>
      </c>
      <c r="T875" s="49">
        <v>2</v>
      </c>
    </row>
    <row r="876" spans="16:20" x14ac:dyDescent="0.2">
      <c r="P876" s="51">
        <v>5.5</v>
      </c>
      <c r="Q876" s="36" t="s">
        <v>19</v>
      </c>
      <c r="R876" s="47">
        <v>6</v>
      </c>
      <c r="S876" s="36" t="s">
        <v>24</v>
      </c>
      <c r="T876" s="49">
        <v>2</v>
      </c>
    </row>
    <row r="877" spans="16:20" x14ac:dyDescent="0.2">
      <c r="P877" s="52">
        <v>6.3</v>
      </c>
      <c r="Q877" s="33" t="s">
        <v>19</v>
      </c>
      <c r="R877" s="48">
        <v>4</v>
      </c>
      <c r="S877" s="33" t="s">
        <v>21</v>
      </c>
      <c r="T877" s="50">
        <v>10</v>
      </c>
    </row>
    <row r="878" spans="16:20" x14ac:dyDescent="0.2">
      <c r="P878" s="51">
        <v>5.4</v>
      </c>
      <c r="Q878" s="36" t="s">
        <v>24</v>
      </c>
      <c r="R878" s="47">
        <v>1</v>
      </c>
      <c r="S878" s="36" t="s">
        <v>24</v>
      </c>
      <c r="T878" s="49">
        <v>3</v>
      </c>
    </row>
    <row r="879" spans="16:20" x14ac:dyDescent="0.2">
      <c r="P879" s="51">
        <v>7.3</v>
      </c>
      <c r="Q879" s="36" t="s">
        <v>28</v>
      </c>
      <c r="R879" s="47">
        <v>3</v>
      </c>
      <c r="S879" s="36" t="s">
        <v>24</v>
      </c>
      <c r="T879" s="49">
        <v>8</v>
      </c>
    </row>
    <row r="880" spans="16:20" x14ac:dyDescent="0.2">
      <c r="P880" s="52">
        <v>6</v>
      </c>
      <c r="Q880" s="33" t="s">
        <v>19</v>
      </c>
      <c r="R880" s="48">
        <v>3</v>
      </c>
      <c r="S880" s="33" t="s">
        <v>21</v>
      </c>
      <c r="T880" s="50">
        <v>4</v>
      </c>
    </row>
    <row r="881" spans="16:20" x14ac:dyDescent="0.2">
      <c r="P881" s="51">
        <v>4.9000000000000004</v>
      </c>
      <c r="Q881" s="36" t="s">
        <v>19</v>
      </c>
      <c r="R881" s="47">
        <v>1</v>
      </c>
      <c r="S881" s="36" t="s">
        <v>24</v>
      </c>
      <c r="T881" s="49">
        <v>7</v>
      </c>
    </row>
    <row r="882" spans="16:20" x14ac:dyDescent="0.2">
      <c r="P882" s="51">
        <v>7</v>
      </c>
      <c r="Q882" s="36" t="s">
        <v>19</v>
      </c>
      <c r="R882" s="47">
        <v>0</v>
      </c>
      <c r="S882" s="36" t="s">
        <v>21</v>
      </c>
      <c r="T882" s="49">
        <v>10</v>
      </c>
    </row>
    <row r="883" spans="16:20" x14ac:dyDescent="0.2">
      <c r="P883" s="51">
        <v>4.8</v>
      </c>
      <c r="Q883" s="36" t="s">
        <v>28</v>
      </c>
      <c r="R883" s="47">
        <v>0</v>
      </c>
      <c r="S883" s="36" t="s">
        <v>24</v>
      </c>
      <c r="T883" s="49">
        <v>3</v>
      </c>
    </row>
    <row r="884" spans="16:20" x14ac:dyDescent="0.2">
      <c r="P884" s="52">
        <v>5.5</v>
      </c>
      <c r="Q884" s="33" t="s">
        <v>19</v>
      </c>
      <c r="R884" s="48">
        <v>4</v>
      </c>
      <c r="S884" s="33" t="s">
        <v>24</v>
      </c>
      <c r="T884" s="50">
        <v>10</v>
      </c>
    </row>
    <row r="885" spans="16:20" x14ac:dyDescent="0.2">
      <c r="P885" s="51">
        <v>4</v>
      </c>
      <c r="Q885" s="36" t="s">
        <v>24</v>
      </c>
      <c r="R885" s="47">
        <v>0</v>
      </c>
      <c r="S885" s="36" t="s">
        <v>21</v>
      </c>
      <c r="T885" s="49">
        <v>3</v>
      </c>
    </row>
    <row r="886" spans="16:20" x14ac:dyDescent="0.2">
      <c r="P886" s="51">
        <v>4.8</v>
      </c>
      <c r="Q886" s="36" t="s">
        <v>19</v>
      </c>
      <c r="R886" s="47">
        <v>4</v>
      </c>
      <c r="S886" s="36" t="s">
        <v>24</v>
      </c>
      <c r="T886" s="49">
        <v>2</v>
      </c>
    </row>
    <row r="887" spans="16:20" x14ac:dyDescent="0.2">
      <c r="P887" s="52">
        <v>6.7</v>
      </c>
      <c r="Q887" s="33" t="s">
        <v>19</v>
      </c>
      <c r="R887" s="48">
        <v>2</v>
      </c>
      <c r="S887" s="33" t="s">
        <v>28</v>
      </c>
      <c r="T887" s="50">
        <v>6</v>
      </c>
    </row>
    <row r="888" spans="16:20" x14ac:dyDescent="0.2">
      <c r="P888" s="51">
        <v>4.0999999999999996</v>
      </c>
      <c r="Q888" s="36" t="s">
        <v>19</v>
      </c>
      <c r="R888" s="47">
        <v>1</v>
      </c>
      <c r="S888" s="36" t="s">
        <v>24</v>
      </c>
      <c r="T888" s="49">
        <v>6</v>
      </c>
    </row>
    <row r="889" spans="16:20" x14ac:dyDescent="0.2">
      <c r="P889" s="51">
        <v>4.7</v>
      </c>
      <c r="Q889" s="36" t="s">
        <v>19</v>
      </c>
      <c r="R889" s="47">
        <v>3</v>
      </c>
      <c r="S889" s="36" t="s">
        <v>21</v>
      </c>
      <c r="T889" s="49">
        <v>1</v>
      </c>
    </row>
    <row r="890" spans="16:20" x14ac:dyDescent="0.2">
      <c r="P890" s="51">
        <v>6.5</v>
      </c>
      <c r="Q890" s="36" t="s">
        <v>19</v>
      </c>
      <c r="R890" s="47">
        <v>4</v>
      </c>
      <c r="S890" s="36" t="s">
        <v>28</v>
      </c>
      <c r="T890" s="49">
        <v>7</v>
      </c>
    </row>
    <row r="891" spans="16:20" x14ac:dyDescent="0.2">
      <c r="P891" s="52">
        <v>5.8</v>
      </c>
      <c r="Q891" s="33" t="s">
        <v>24</v>
      </c>
      <c r="R891" s="48">
        <v>6</v>
      </c>
      <c r="S891" s="33" t="s">
        <v>21</v>
      </c>
      <c r="T891" s="50">
        <v>4</v>
      </c>
    </row>
    <row r="892" spans="16:20" x14ac:dyDescent="0.2">
      <c r="P892" s="51">
        <v>8.9</v>
      </c>
      <c r="Q892" s="36" t="s">
        <v>24</v>
      </c>
      <c r="R892" s="47">
        <v>0</v>
      </c>
      <c r="S892" s="36" t="s">
        <v>24</v>
      </c>
      <c r="T892" s="49">
        <v>3</v>
      </c>
    </row>
    <row r="893" spans="16:20" x14ac:dyDescent="0.2">
      <c r="P893" s="51">
        <v>8.6999999999999993</v>
      </c>
      <c r="Q893" s="36" t="s">
        <v>19</v>
      </c>
      <c r="R893" s="47">
        <v>6</v>
      </c>
      <c r="S893" s="36" t="s">
        <v>28</v>
      </c>
      <c r="T893" s="49">
        <v>8</v>
      </c>
    </row>
    <row r="894" spans="16:20" x14ac:dyDescent="0.2">
      <c r="P894" s="52">
        <v>5.5</v>
      </c>
      <c r="Q894" s="33" t="s">
        <v>19</v>
      </c>
      <c r="R894" s="48">
        <v>4</v>
      </c>
      <c r="S894" s="33" t="s">
        <v>24</v>
      </c>
      <c r="T894" s="50">
        <v>2</v>
      </c>
    </row>
    <row r="895" spans="16:20" x14ac:dyDescent="0.2">
      <c r="P895" s="51">
        <v>7.2</v>
      </c>
      <c r="Q895" s="36" t="s">
        <v>24</v>
      </c>
      <c r="R895" s="47">
        <v>5</v>
      </c>
      <c r="S895" s="36" t="s">
        <v>28</v>
      </c>
      <c r="T895" s="49">
        <v>9</v>
      </c>
    </row>
    <row r="896" spans="16:20" x14ac:dyDescent="0.2">
      <c r="P896" s="51">
        <v>7.4</v>
      </c>
      <c r="Q896" s="36" t="s">
        <v>19</v>
      </c>
      <c r="R896" s="47">
        <v>4</v>
      </c>
      <c r="S896" s="36" t="s">
        <v>24</v>
      </c>
      <c r="T896" s="49">
        <v>8</v>
      </c>
    </row>
    <row r="897" spans="16:20" x14ac:dyDescent="0.2">
      <c r="P897" s="51">
        <v>5.8</v>
      </c>
      <c r="Q897" s="36" t="s">
        <v>19</v>
      </c>
      <c r="R897" s="47">
        <v>0</v>
      </c>
      <c r="S897" s="36" t="s">
        <v>24</v>
      </c>
      <c r="T897" s="49">
        <v>8</v>
      </c>
    </row>
    <row r="898" spans="16:20" x14ac:dyDescent="0.2">
      <c r="P898" s="52">
        <v>4.7</v>
      </c>
      <c r="Q898" s="33" t="s">
        <v>19</v>
      </c>
      <c r="R898" s="48">
        <v>5</v>
      </c>
      <c r="S898" s="33" t="s">
        <v>21</v>
      </c>
      <c r="T898" s="50">
        <v>3</v>
      </c>
    </row>
    <row r="899" spans="16:20" x14ac:dyDescent="0.2">
      <c r="P899" s="51">
        <v>6.5</v>
      </c>
      <c r="Q899" s="36" t="s">
        <v>24</v>
      </c>
      <c r="R899" s="47">
        <v>5</v>
      </c>
      <c r="S899" s="36" t="s">
        <v>21</v>
      </c>
      <c r="T899" s="49">
        <v>4</v>
      </c>
    </row>
    <row r="900" spans="16:20" x14ac:dyDescent="0.2">
      <c r="P900" s="51">
        <v>6.3</v>
      </c>
      <c r="Q900" s="36" t="s">
        <v>19</v>
      </c>
      <c r="R900" s="47">
        <v>0</v>
      </c>
      <c r="S900" s="36" t="s">
        <v>24</v>
      </c>
      <c r="T900" s="49">
        <v>2</v>
      </c>
    </row>
    <row r="901" spans="16:20" x14ac:dyDescent="0.2">
      <c r="P901" s="52">
        <v>6</v>
      </c>
      <c r="Q901" s="33" t="s">
        <v>24</v>
      </c>
      <c r="R901" s="48">
        <v>5</v>
      </c>
      <c r="S901" s="33" t="s">
        <v>24</v>
      </c>
      <c r="T901" s="50">
        <v>2</v>
      </c>
    </row>
    <row r="902" spans="16:20" x14ac:dyDescent="0.2">
      <c r="P902" s="51">
        <v>7</v>
      </c>
      <c r="Q902" s="36" t="s">
        <v>24</v>
      </c>
      <c r="R902" s="47">
        <v>1</v>
      </c>
      <c r="S902" s="36" t="s">
        <v>24</v>
      </c>
      <c r="T902" s="49">
        <v>4</v>
      </c>
    </row>
    <row r="903" spans="16:20" x14ac:dyDescent="0.2">
      <c r="P903" s="51">
        <v>5.6</v>
      </c>
      <c r="Q903" s="36" t="s">
        <v>19</v>
      </c>
      <c r="R903" s="47">
        <v>3</v>
      </c>
      <c r="S903" s="36" t="s">
        <v>21</v>
      </c>
      <c r="T903" s="49">
        <v>6</v>
      </c>
    </row>
    <row r="904" spans="16:20" x14ac:dyDescent="0.2">
      <c r="P904" s="51">
        <v>5.0999999999999996</v>
      </c>
      <c r="Q904" s="36" t="s">
        <v>24</v>
      </c>
      <c r="R904" s="47">
        <v>6</v>
      </c>
      <c r="S904" s="36" t="s">
        <v>21</v>
      </c>
      <c r="T904" s="49">
        <v>5</v>
      </c>
    </row>
    <row r="905" spans="16:20" x14ac:dyDescent="0.2">
      <c r="P905" s="52">
        <v>6.6</v>
      </c>
      <c r="Q905" s="33" t="s">
        <v>24</v>
      </c>
      <c r="R905" s="48">
        <v>1</v>
      </c>
      <c r="S905" s="33" t="s">
        <v>24</v>
      </c>
      <c r="T905" s="50">
        <v>1</v>
      </c>
    </row>
    <row r="906" spans="16:20" x14ac:dyDescent="0.2">
      <c r="P906" s="51">
        <v>7</v>
      </c>
      <c r="Q906" s="36" t="s">
        <v>19</v>
      </c>
      <c r="R906" s="47">
        <v>1</v>
      </c>
      <c r="S906" s="36" t="s">
        <v>21</v>
      </c>
      <c r="T906" s="49">
        <v>10</v>
      </c>
    </row>
    <row r="907" spans="16:20" x14ac:dyDescent="0.2">
      <c r="P907" s="51">
        <v>5.0999999999999996</v>
      </c>
      <c r="Q907" s="36" t="s">
        <v>28</v>
      </c>
      <c r="R907" s="47">
        <v>0</v>
      </c>
      <c r="S907" s="36" t="s">
        <v>21</v>
      </c>
      <c r="T907" s="49">
        <v>1</v>
      </c>
    </row>
    <row r="908" spans="16:20" x14ac:dyDescent="0.2">
      <c r="P908" s="52">
        <v>7.6</v>
      </c>
      <c r="Q908" s="33" t="s">
        <v>28</v>
      </c>
      <c r="R908" s="48">
        <v>0</v>
      </c>
      <c r="S908" s="33" t="s">
        <v>21</v>
      </c>
      <c r="T908" s="50">
        <v>6</v>
      </c>
    </row>
    <row r="909" spans="16:20" x14ac:dyDescent="0.2">
      <c r="P909" s="51">
        <v>4.4000000000000004</v>
      </c>
      <c r="Q909" s="36" t="s">
        <v>19</v>
      </c>
      <c r="R909" s="47">
        <v>6</v>
      </c>
      <c r="S909" s="36" t="s">
        <v>24</v>
      </c>
      <c r="T909" s="49">
        <v>3</v>
      </c>
    </row>
    <row r="910" spans="16:20" x14ac:dyDescent="0.2">
      <c r="P910" s="51">
        <v>5.8</v>
      </c>
      <c r="Q910" s="36" t="s">
        <v>19</v>
      </c>
      <c r="R910" s="47">
        <v>3</v>
      </c>
      <c r="S910" s="36" t="s">
        <v>24</v>
      </c>
      <c r="T910" s="49">
        <v>3</v>
      </c>
    </row>
    <row r="911" spans="16:20" x14ac:dyDescent="0.2">
      <c r="P911" s="51">
        <v>6.2</v>
      </c>
      <c r="Q911" s="36" t="s">
        <v>19</v>
      </c>
      <c r="R911" s="47">
        <v>4</v>
      </c>
      <c r="S911" s="36" t="s">
        <v>21</v>
      </c>
      <c r="T911" s="49">
        <v>7</v>
      </c>
    </row>
    <row r="912" spans="16:20" x14ac:dyDescent="0.2">
      <c r="P912" s="52">
        <v>5.7</v>
      </c>
      <c r="Q912" s="33" t="s">
        <v>28</v>
      </c>
      <c r="R912" s="48">
        <v>1</v>
      </c>
      <c r="S912" s="33" t="s">
        <v>28</v>
      </c>
      <c r="T912" s="50">
        <v>1</v>
      </c>
    </row>
    <row r="913" spans="16:20" x14ac:dyDescent="0.2">
      <c r="P913" s="51">
        <v>5.8</v>
      </c>
      <c r="Q913" s="36" t="s">
        <v>24</v>
      </c>
      <c r="R913" s="47">
        <v>5</v>
      </c>
      <c r="S913" s="36" t="s">
        <v>28</v>
      </c>
      <c r="T913" s="49">
        <v>1</v>
      </c>
    </row>
    <row r="914" spans="16:20" x14ac:dyDescent="0.2">
      <c r="P914" s="51">
        <v>8.6999999999999993</v>
      </c>
      <c r="Q914" s="36" t="s">
        <v>19</v>
      </c>
      <c r="R914" s="47">
        <v>3</v>
      </c>
      <c r="S914" s="36" t="s">
        <v>21</v>
      </c>
      <c r="T914" s="49">
        <v>10</v>
      </c>
    </row>
    <row r="915" spans="16:20" x14ac:dyDescent="0.2">
      <c r="P915" s="52">
        <v>5.5</v>
      </c>
      <c r="Q915" s="33" t="s">
        <v>19</v>
      </c>
      <c r="R915" s="48">
        <v>1</v>
      </c>
      <c r="S915" s="33" t="s">
        <v>21</v>
      </c>
      <c r="T915" s="50">
        <v>3</v>
      </c>
    </row>
    <row r="916" spans="16:20" x14ac:dyDescent="0.2">
      <c r="P916" s="51">
        <v>9.4</v>
      </c>
      <c r="Q916" s="36" t="s">
        <v>19</v>
      </c>
      <c r="R916" s="47">
        <v>4</v>
      </c>
      <c r="S916" s="36" t="s">
        <v>24</v>
      </c>
      <c r="T916" s="49">
        <v>8</v>
      </c>
    </row>
    <row r="917" spans="16:20" x14ac:dyDescent="0.2">
      <c r="P917" s="51">
        <v>7</v>
      </c>
      <c r="Q917" s="36" t="s">
        <v>19</v>
      </c>
      <c r="R917" s="47">
        <v>5</v>
      </c>
      <c r="S917" s="36" t="s">
        <v>21</v>
      </c>
      <c r="T917" s="49">
        <v>1</v>
      </c>
    </row>
    <row r="918" spans="16:20" x14ac:dyDescent="0.2">
      <c r="P918" s="51">
        <v>6.6</v>
      </c>
      <c r="Q918" s="36" t="s">
        <v>19</v>
      </c>
      <c r="R918" s="47">
        <v>1</v>
      </c>
      <c r="S918" s="36" t="s">
        <v>21</v>
      </c>
      <c r="T918" s="49">
        <v>10</v>
      </c>
    </row>
    <row r="919" spans="16:20" x14ac:dyDescent="0.2">
      <c r="P919" s="52">
        <v>7.1</v>
      </c>
      <c r="Q919" s="33" t="s">
        <v>19</v>
      </c>
      <c r="R919" s="48">
        <v>2</v>
      </c>
      <c r="S919" s="33" t="s">
        <v>24</v>
      </c>
      <c r="T919" s="50">
        <v>4</v>
      </c>
    </row>
    <row r="920" spans="16:20" x14ac:dyDescent="0.2">
      <c r="P920" s="51">
        <v>9.5</v>
      </c>
      <c r="Q920" s="36" t="s">
        <v>28</v>
      </c>
      <c r="R920" s="47">
        <v>6</v>
      </c>
      <c r="S920" s="36" t="s">
        <v>21</v>
      </c>
      <c r="T920" s="49">
        <v>9</v>
      </c>
    </row>
    <row r="921" spans="16:20" x14ac:dyDescent="0.2">
      <c r="P921" s="51">
        <v>5.3</v>
      </c>
      <c r="Q921" s="36" t="s">
        <v>24</v>
      </c>
      <c r="R921" s="47">
        <v>3</v>
      </c>
      <c r="S921" s="36" t="s">
        <v>24</v>
      </c>
      <c r="T921" s="49">
        <v>4</v>
      </c>
    </row>
    <row r="922" spans="16:20" x14ac:dyDescent="0.2">
      <c r="P922" s="52">
        <v>5.2</v>
      </c>
      <c r="Q922" s="33" t="s">
        <v>24</v>
      </c>
      <c r="R922" s="48">
        <v>6</v>
      </c>
      <c r="S922" s="33" t="s">
        <v>28</v>
      </c>
      <c r="T922" s="50">
        <v>10</v>
      </c>
    </row>
    <row r="923" spans="16:20" x14ac:dyDescent="0.2">
      <c r="P923" s="51">
        <v>5.6</v>
      </c>
      <c r="Q923" s="36" t="s">
        <v>19</v>
      </c>
      <c r="R923" s="47">
        <v>0</v>
      </c>
      <c r="S923" s="36" t="s">
        <v>21</v>
      </c>
      <c r="T923" s="49">
        <v>8</v>
      </c>
    </row>
    <row r="924" spans="16:20" x14ac:dyDescent="0.2">
      <c r="P924" s="51">
        <v>6.5</v>
      </c>
      <c r="Q924" s="36" t="s">
        <v>24</v>
      </c>
      <c r="R924" s="47">
        <v>1</v>
      </c>
      <c r="S924" s="36" t="s">
        <v>24</v>
      </c>
      <c r="T924" s="49">
        <v>7</v>
      </c>
    </row>
    <row r="925" spans="16:20" x14ac:dyDescent="0.2">
      <c r="P925" s="51">
        <v>4.4000000000000004</v>
      </c>
      <c r="Q925" s="36" t="s">
        <v>24</v>
      </c>
      <c r="R925" s="47">
        <v>5</v>
      </c>
      <c r="S925" s="36" t="s">
        <v>24</v>
      </c>
      <c r="T925" s="49">
        <v>3</v>
      </c>
    </row>
    <row r="926" spans="16:20" x14ac:dyDescent="0.2">
      <c r="P926" s="52">
        <v>6.5</v>
      </c>
      <c r="Q926" s="33" t="s">
        <v>28</v>
      </c>
      <c r="R926" s="48">
        <v>5</v>
      </c>
      <c r="S926" s="33" t="s">
        <v>21</v>
      </c>
      <c r="T926" s="50">
        <v>7</v>
      </c>
    </row>
    <row r="927" spans="16:20" x14ac:dyDescent="0.2">
      <c r="P927" s="51">
        <v>8.5</v>
      </c>
      <c r="Q927" s="36" t="s">
        <v>24</v>
      </c>
      <c r="R927" s="47">
        <v>3</v>
      </c>
      <c r="S927" s="36" t="s">
        <v>24</v>
      </c>
      <c r="T927" s="49">
        <v>7</v>
      </c>
    </row>
    <row r="928" spans="16:20" x14ac:dyDescent="0.2">
      <c r="P928" s="51">
        <v>6.7</v>
      </c>
      <c r="Q928" s="36" t="s">
        <v>24</v>
      </c>
      <c r="R928" s="47">
        <v>3</v>
      </c>
      <c r="S928" s="36" t="s">
        <v>24</v>
      </c>
      <c r="T928" s="49">
        <v>10</v>
      </c>
    </row>
    <row r="929" spans="16:20" x14ac:dyDescent="0.2">
      <c r="P929" s="52">
        <v>6.1</v>
      </c>
      <c r="Q929" s="33" t="s">
        <v>19</v>
      </c>
      <c r="R929" s="48">
        <v>6</v>
      </c>
      <c r="S929" s="33" t="s">
        <v>21</v>
      </c>
      <c r="T929" s="50">
        <v>3</v>
      </c>
    </row>
    <row r="930" spans="16:20" x14ac:dyDescent="0.2">
      <c r="P930" s="51">
        <v>5.8</v>
      </c>
      <c r="Q930" s="36" t="s">
        <v>28</v>
      </c>
      <c r="R930" s="47">
        <v>5</v>
      </c>
      <c r="S930" s="36" t="s">
        <v>21</v>
      </c>
      <c r="T930" s="49">
        <v>2</v>
      </c>
    </row>
    <row r="931" spans="16:20" x14ac:dyDescent="0.2">
      <c r="P931" s="51">
        <v>7.6</v>
      </c>
      <c r="Q931" s="36" t="s">
        <v>28</v>
      </c>
      <c r="R931" s="47">
        <v>5</v>
      </c>
      <c r="S931" s="36" t="s">
        <v>24</v>
      </c>
      <c r="T931" s="49">
        <v>9</v>
      </c>
    </row>
    <row r="932" spans="16:20" x14ac:dyDescent="0.2">
      <c r="P932" s="51">
        <v>5.5</v>
      </c>
      <c r="Q932" s="36" t="s">
        <v>28</v>
      </c>
      <c r="R932" s="47">
        <v>5</v>
      </c>
      <c r="S932" s="36" t="s">
        <v>21</v>
      </c>
      <c r="T932" s="49">
        <v>1</v>
      </c>
    </row>
    <row r="933" spans="16:20" x14ac:dyDescent="0.2">
      <c r="P933" s="52">
        <v>8.6999999999999993</v>
      </c>
      <c r="Q933" s="33" t="s">
        <v>24</v>
      </c>
      <c r="R933" s="48">
        <v>1</v>
      </c>
      <c r="S933" s="33" t="s">
        <v>24</v>
      </c>
      <c r="T933" s="50">
        <v>7</v>
      </c>
    </row>
    <row r="934" spans="16:20" x14ac:dyDescent="0.2">
      <c r="P934" s="51">
        <v>8.8000000000000007</v>
      </c>
      <c r="Q934" s="36" t="s">
        <v>19</v>
      </c>
      <c r="R934" s="47">
        <v>5</v>
      </c>
      <c r="S934" s="36" t="s">
        <v>24</v>
      </c>
      <c r="T934" s="49">
        <v>4</v>
      </c>
    </row>
    <row r="935" spans="16:20" x14ac:dyDescent="0.2">
      <c r="P935" s="51">
        <v>6.8</v>
      </c>
      <c r="Q935" s="36" t="s">
        <v>24</v>
      </c>
      <c r="R935" s="47">
        <v>0</v>
      </c>
      <c r="S935" s="36" t="s">
        <v>24</v>
      </c>
      <c r="T935" s="49">
        <v>2</v>
      </c>
    </row>
    <row r="936" spans="16:20" x14ac:dyDescent="0.2">
      <c r="P936" s="52">
        <v>6.5</v>
      </c>
      <c r="Q936" s="33" t="s">
        <v>24</v>
      </c>
      <c r="R936" s="48">
        <v>5</v>
      </c>
      <c r="S936" s="33" t="s">
        <v>21</v>
      </c>
      <c r="T936" s="50">
        <v>2</v>
      </c>
    </row>
    <row r="937" spans="16:20" x14ac:dyDescent="0.2">
      <c r="P937" s="51">
        <v>7.7</v>
      </c>
      <c r="Q937" s="36" t="s">
        <v>24</v>
      </c>
      <c r="R937" s="47">
        <v>0</v>
      </c>
      <c r="S937" s="36" t="s">
        <v>21</v>
      </c>
      <c r="T937" s="49">
        <v>8</v>
      </c>
    </row>
    <row r="938" spans="16:20" x14ac:dyDescent="0.2">
      <c r="P938" s="51">
        <v>7.8</v>
      </c>
      <c r="Q938" s="36" t="s">
        <v>24</v>
      </c>
      <c r="R938" s="47">
        <v>1</v>
      </c>
      <c r="S938" s="36" t="s">
        <v>24</v>
      </c>
      <c r="T938" s="49">
        <v>7</v>
      </c>
    </row>
    <row r="939" spans="16:20" x14ac:dyDescent="0.2">
      <c r="P939" s="51">
        <v>5.5</v>
      </c>
      <c r="Q939" s="36" t="s">
        <v>28</v>
      </c>
      <c r="R939" s="47">
        <v>3</v>
      </c>
      <c r="S939" s="36" t="s">
        <v>21</v>
      </c>
      <c r="T939" s="49">
        <v>7</v>
      </c>
    </row>
    <row r="940" spans="16:20" x14ac:dyDescent="0.2">
      <c r="P940" s="52">
        <v>5.9</v>
      </c>
      <c r="Q940" s="33" t="s">
        <v>19</v>
      </c>
      <c r="R940" s="48">
        <v>0</v>
      </c>
      <c r="S940" s="33" t="s">
        <v>21</v>
      </c>
      <c r="T940" s="50">
        <v>5</v>
      </c>
    </row>
    <row r="941" spans="16:20" x14ac:dyDescent="0.2">
      <c r="P941" s="51">
        <v>4.9000000000000004</v>
      </c>
      <c r="Q941" s="36" t="s">
        <v>24</v>
      </c>
      <c r="R941" s="47">
        <v>1</v>
      </c>
      <c r="S941" s="36" t="s">
        <v>21</v>
      </c>
      <c r="T941" s="49">
        <v>10</v>
      </c>
    </row>
    <row r="942" spans="16:20" x14ac:dyDescent="0.2">
      <c r="P942" s="51">
        <v>7</v>
      </c>
      <c r="Q942" s="36" t="s">
        <v>28</v>
      </c>
      <c r="R942" s="47">
        <v>5</v>
      </c>
      <c r="S942" s="36" t="s">
        <v>28</v>
      </c>
      <c r="T942" s="49">
        <v>8</v>
      </c>
    </row>
    <row r="943" spans="16:20" x14ac:dyDescent="0.2">
      <c r="P943" s="52">
        <v>7.3</v>
      </c>
      <c r="Q943" s="33" t="s">
        <v>28</v>
      </c>
      <c r="R943" s="48">
        <v>1</v>
      </c>
      <c r="S943" s="33" t="s">
        <v>24</v>
      </c>
      <c r="T943" s="50">
        <v>2</v>
      </c>
    </row>
    <row r="944" spans="16:20" x14ac:dyDescent="0.2">
      <c r="P944" s="51">
        <v>4.9000000000000004</v>
      </c>
      <c r="Q944" s="36" t="s">
        <v>24</v>
      </c>
      <c r="R944" s="47">
        <v>5</v>
      </c>
      <c r="S944" s="36" t="s">
        <v>21</v>
      </c>
      <c r="T944" s="49">
        <v>2</v>
      </c>
    </row>
    <row r="945" spans="16:20" x14ac:dyDescent="0.2">
      <c r="P945" s="51">
        <v>6</v>
      </c>
      <c r="Q945" s="36" t="s">
        <v>24</v>
      </c>
      <c r="R945" s="47">
        <v>6</v>
      </c>
      <c r="S945" s="36" t="s">
        <v>24</v>
      </c>
      <c r="T945" s="49">
        <v>5</v>
      </c>
    </row>
    <row r="946" spans="16:20" x14ac:dyDescent="0.2">
      <c r="P946" s="51">
        <v>4.9000000000000004</v>
      </c>
      <c r="Q946" s="36" t="s">
        <v>19</v>
      </c>
      <c r="R946" s="47">
        <v>1</v>
      </c>
      <c r="S946" s="36" t="s">
        <v>28</v>
      </c>
      <c r="T946" s="49">
        <v>1</v>
      </c>
    </row>
    <row r="947" spans="16:20" x14ac:dyDescent="0.2">
      <c r="P947" s="52">
        <v>5.4</v>
      </c>
      <c r="Q947" s="33" t="s">
        <v>24</v>
      </c>
      <c r="R947" s="48">
        <v>3</v>
      </c>
      <c r="S947" s="33" t="s">
        <v>24</v>
      </c>
      <c r="T947" s="50">
        <v>6</v>
      </c>
    </row>
    <row r="948" spans="16:20" x14ac:dyDescent="0.2">
      <c r="P948" s="51">
        <v>7.2</v>
      </c>
      <c r="Q948" s="36" t="s">
        <v>24</v>
      </c>
      <c r="R948" s="47">
        <v>0</v>
      </c>
      <c r="S948" s="36" t="s">
        <v>21</v>
      </c>
      <c r="T948" s="49">
        <v>4</v>
      </c>
    </row>
    <row r="949" spans="16:20" x14ac:dyDescent="0.2">
      <c r="P949" s="51">
        <v>5.6</v>
      </c>
      <c r="Q949" s="36" t="s">
        <v>19</v>
      </c>
      <c r="R949" s="47">
        <v>6</v>
      </c>
      <c r="S949" s="36" t="s">
        <v>24</v>
      </c>
      <c r="T949" s="49">
        <v>6</v>
      </c>
    </row>
    <row r="950" spans="16:20" x14ac:dyDescent="0.2">
      <c r="P950" s="52">
        <v>6.1</v>
      </c>
      <c r="Q950" s="33" t="s">
        <v>28</v>
      </c>
      <c r="R950" s="48">
        <v>3</v>
      </c>
      <c r="S950" s="33" t="s">
        <v>24</v>
      </c>
      <c r="T950" s="50">
        <v>7</v>
      </c>
    </row>
    <row r="951" spans="16:20" x14ac:dyDescent="0.2">
      <c r="P951" s="51">
        <v>4.5</v>
      </c>
      <c r="Q951" s="36" t="s">
        <v>24</v>
      </c>
      <c r="R951" s="47">
        <v>2</v>
      </c>
      <c r="S951" s="36" t="s">
        <v>28</v>
      </c>
      <c r="T951" s="49">
        <v>3</v>
      </c>
    </row>
    <row r="952" spans="16:20" x14ac:dyDescent="0.2">
      <c r="P952" s="51">
        <v>6.7</v>
      </c>
      <c r="Q952" s="36" t="s">
        <v>19</v>
      </c>
      <c r="R952" s="47">
        <v>5</v>
      </c>
      <c r="S952" s="36" t="s">
        <v>24</v>
      </c>
      <c r="T952" s="49">
        <v>8</v>
      </c>
    </row>
    <row r="953" spans="16:20" x14ac:dyDescent="0.2">
      <c r="P953" s="51">
        <v>6.4</v>
      </c>
      <c r="Q953" s="36" t="s">
        <v>28</v>
      </c>
      <c r="R953" s="47">
        <v>0</v>
      </c>
      <c r="S953" s="36" t="s">
        <v>21</v>
      </c>
      <c r="T953" s="49">
        <v>7</v>
      </c>
    </row>
    <row r="954" spans="16:20" x14ac:dyDescent="0.2">
      <c r="P954" s="52">
        <v>5.6</v>
      </c>
      <c r="Q954" s="33" t="s">
        <v>19</v>
      </c>
      <c r="R954" s="48">
        <v>3</v>
      </c>
      <c r="S954" s="33" t="s">
        <v>24</v>
      </c>
      <c r="T954" s="50">
        <v>1</v>
      </c>
    </row>
    <row r="955" spans="16:20" x14ac:dyDescent="0.2">
      <c r="P955" s="51">
        <v>6.3</v>
      </c>
      <c r="Q955" s="36" t="s">
        <v>24</v>
      </c>
      <c r="R955" s="47">
        <v>0</v>
      </c>
      <c r="S955" s="36" t="s">
        <v>24</v>
      </c>
      <c r="T955" s="49">
        <v>6</v>
      </c>
    </row>
    <row r="956" spans="16:20" x14ac:dyDescent="0.2">
      <c r="P956" s="51">
        <v>6.7</v>
      </c>
      <c r="Q956" s="36" t="s">
        <v>19</v>
      </c>
      <c r="R956" s="47">
        <v>2</v>
      </c>
      <c r="S956" s="36" t="s">
        <v>24</v>
      </c>
      <c r="T956" s="49">
        <v>7</v>
      </c>
    </row>
    <row r="957" spans="16:20" x14ac:dyDescent="0.2">
      <c r="P957" s="52">
        <v>5.5</v>
      </c>
      <c r="Q957" s="33" t="s">
        <v>19</v>
      </c>
      <c r="R957" s="48">
        <v>4</v>
      </c>
      <c r="S957" s="33" t="s">
        <v>24</v>
      </c>
      <c r="T957" s="50">
        <v>4</v>
      </c>
    </row>
    <row r="958" spans="16:20" x14ac:dyDescent="0.2">
      <c r="P958" s="51">
        <v>4.7</v>
      </c>
      <c r="Q958" s="36" t="s">
        <v>19</v>
      </c>
      <c r="R958" s="47">
        <v>5</v>
      </c>
      <c r="S958" s="36" t="s">
        <v>21</v>
      </c>
      <c r="T958" s="49">
        <v>2</v>
      </c>
    </row>
    <row r="959" spans="16:20" x14ac:dyDescent="0.2">
      <c r="P959" s="51">
        <v>8.6999999999999993</v>
      </c>
      <c r="Q959" s="36" t="s">
        <v>24</v>
      </c>
      <c r="R959" s="47">
        <v>5</v>
      </c>
      <c r="S959" s="36" t="s">
        <v>28</v>
      </c>
      <c r="T959" s="49">
        <v>10</v>
      </c>
    </row>
    <row r="960" spans="16:20" x14ac:dyDescent="0.2">
      <c r="P960" s="51">
        <v>5.7</v>
      </c>
      <c r="Q960" s="36" t="s">
        <v>28</v>
      </c>
      <c r="R960" s="47">
        <v>1</v>
      </c>
      <c r="S960" s="36" t="s">
        <v>21</v>
      </c>
      <c r="T960" s="49">
        <v>9</v>
      </c>
    </row>
    <row r="961" spans="16:20" x14ac:dyDescent="0.2">
      <c r="P961" s="52">
        <v>6.4</v>
      </c>
      <c r="Q961" s="33" t="s">
        <v>19</v>
      </c>
      <c r="R961" s="48">
        <v>5</v>
      </c>
      <c r="S961" s="33" t="s">
        <v>21</v>
      </c>
      <c r="T961" s="50">
        <v>7</v>
      </c>
    </row>
    <row r="962" spans="16:20" x14ac:dyDescent="0.2">
      <c r="P962" s="51">
        <v>7.7</v>
      </c>
      <c r="Q962" s="36" t="s">
        <v>24</v>
      </c>
      <c r="R962" s="47">
        <v>5</v>
      </c>
      <c r="S962" s="36" t="s">
        <v>24</v>
      </c>
      <c r="T962" s="49">
        <v>1</v>
      </c>
    </row>
    <row r="963" spans="16:20" x14ac:dyDescent="0.2">
      <c r="P963" s="51">
        <v>10</v>
      </c>
      <c r="Q963" s="36" t="s">
        <v>28</v>
      </c>
      <c r="R963" s="47">
        <v>3</v>
      </c>
      <c r="S963" s="36" t="s">
        <v>21</v>
      </c>
      <c r="T963" s="49">
        <v>8</v>
      </c>
    </row>
    <row r="964" spans="16:20" x14ac:dyDescent="0.2">
      <c r="P964" s="52">
        <v>5</v>
      </c>
      <c r="Q964" s="33" t="s">
        <v>24</v>
      </c>
      <c r="R964" s="48">
        <v>6</v>
      </c>
      <c r="S964" s="33" t="s">
        <v>24</v>
      </c>
      <c r="T964" s="50">
        <v>3</v>
      </c>
    </row>
    <row r="965" spans="16:20" x14ac:dyDescent="0.2">
      <c r="P965" s="51">
        <v>7</v>
      </c>
      <c r="Q965" s="36" t="s">
        <v>24</v>
      </c>
      <c r="R965" s="47">
        <v>5</v>
      </c>
      <c r="S965" s="36" t="s">
        <v>21</v>
      </c>
      <c r="T965" s="49">
        <v>4</v>
      </c>
    </row>
    <row r="966" spans="16:20" x14ac:dyDescent="0.2">
      <c r="P966" s="51">
        <v>5.7</v>
      </c>
      <c r="Q966" s="36" t="s">
        <v>24</v>
      </c>
      <c r="R966" s="47">
        <v>5</v>
      </c>
      <c r="S966" s="36" t="s">
        <v>21</v>
      </c>
      <c r="T966" s="49">
        <v>5</v>
      </c>
    </row>
    <row r="967" spans="16:20" x14ac:dyDescent="0.2">
      <c r="P967" s="51">
        <v>5.9</v>
      </c>
      <c r="Q967" s="36" t="s">
        <v>19</v>
      </c>
      <c r="R967" s="47">
        <v>2</v>
      </c>
      <c r="S967" s="36" t="s">
        <v>24</v>
      </c>
      <c r="T967" s="49">
        <v>1</v>
      </c>
    </row>
    <row r="968" spans="16:20" x14ac:dyDescent="0.2">
      <c r="P968" s="52">
        <v>5.6</v>
      </c>
      <c r="Q968" s="33" t="s">
        <v>24</v>
      </c>
      <c r="R968" s="48">
        <v>6</v>
      </c>
      <c r="S968" s="33" t="s">
        <v>21</v>
      </c>
      <c r="T968" s="50">
        <v>6</v>
      </c>
    </row>
    <row r="969" spans="16:20" x14ac:dyDescent="0.2">
      <c r="P969" s="51">
        <v>5.0999999999999996</v>
      </c>
      <c r="Q969" s="36" t="s">
        <v>24</v>
      </c>
      <c r="R969" s="47">
        <v>2</v>
      </c>
      <c r="S969" s="36" t="s">
        <v>24</v>
      </c>
      <c r="T969" s="49">
        <v>10</v>
      </c>
    </row>
    <row r="970" spans="16:20" x14ac:dyDescent="0.2">
      <c r="P970" s="51">
        <v>6.5</v>
      </c>
      <c r="Q970" s="36" t="s">
        <v>24</v>
      </c>
      <c r="R970" s="47">
        <v>0</v>
      </c>
      <c r="S970" s="36" t="s">
        <v>21</v>
      </c>
      <c r="T970" s="49">
        <v>6</v>
      </c>
    </row>
    <row r="971" spans="16:20" x14ac:dyDescent="0.2">
      <c r="P971" s="52">
        <v>4.7</v>
      </c>
      <c r="Q971" s="33" t="s">
        <v>28</v>
      </c>
      <c r="R971" s="48">
        <v>0</v>
      </c>
      <c r="S971" s="33" t="s">
        <v>24</v>
      </c>
      <c r="T971" s="50">
        <v>2</v>
      </c>
    </row>
    <row r="972" spans="16:20" x14ac:dyDescent="0.2">
      <c r="P972" s="51">
        <v>7.6</v>
      </c>
      <c r="Q972" s="36" t="s">
        <v>24</v>
      </c>
      <c r="R972" s="47">
        <v>5</v>
      </c>
      <c r="S972" s="36" t="s">
        <v>28</v>
      </c>
      <c r="T972" s="49">
        <v>10</v>
      </c>
    </row>
    <row r="973" spans="16:20" x14ac:dyDescent="0.2">
      <c r="P973" s="51">
        <v>6.6</v>
      </c>
      <c r="Q973" s="36" t="s">
        <v>19</v>
      </c>
      <c r="R973" s="47">
        <v>5</v>
      </c>
      <c r="S973" s="36" t="s">
        <v>21</v>
      </c>
      <c r="T973" s="49">
        <v>6</v>
      </c>
    </row>
    <row r="974" spans="16:20" x14ac:dyDescent="0.2">
      <c r="P974" s="51">
        <v>7</v>
      </c>
      <c r="Q974" s="36" t="s">
        <v>28</v>
      </c>
      <c r="R974" s="47">
        <v>1</v>
      </c>
      <c r="S974" s="36" t="s">
        <v>24</v>
      </c>
      <c r="T974" s="49">
        <v>8</v>
      </c>
    </row>
    <row r="975" spans="16:20" x14ac:dyDescent="0.2">
      <c r="P975" s="52">
        <v>5.9</v>
      </c>
      <c r="Q975" s="33" t="s">
        <v>19</v>
      </c>
      <c r="R975" s="48">
        <v>0</v>
      </c>
      <c r="S975" s="33" t="s">
        <v>24</v>
      </c>
      <c r="T975" s="50">
        <v>6</v>
      </c>
    </row>
    <row r="976" spans="16:20" x14ac:dyDescent="0.2">
      <c r="P976" s="51">
        <v>6.1</v>
      </c>
      <c r="Q976" s="36" t="s">
        <v>24</v>
      </c>
      <c r="R976" s="47">
        <v>3</v>
      </c>
      <c r="S976" s="36" t="s">
        <v>21</v>
      </c>
      <c r="T976" s="49">
        <v>4</v>
      </c>
    </row>
    <row r="977" spans="16:20" x14ac:dyDescent="0.2">
      <c r="P977" s="51">
        <v>6.8</v>
      </c>
      <c r="Q977" s="36" t="s">
        <v>19</v>
      </c>
      <c r="R977" s="47">
        <v>5</v>
      </c>
      <c r="S977" s="36" t="s">
        <v>21</v>
      </c>
      <c r="T977" s="49">
        <v>4</v>
      </c>
    </row>
    <row r="978" spans="16:20" x14ac:dyDescent="0.2">
      <c r="P978" s="52">
        <v>5.0999999999999996</v>
      </c>
      <c r="Q978" s="33" t="s">
        <v>19</v>
      </c>
      <c r="R978" s="48">
        <v>3</v>
      </c>
      <c r="S978" s="33" t="s">
        <v>21</v>
      </c>
      <c r="T978" s="50">
        <v>9</v>
      </c>
    </row>
    <row r="979" spans="16:20" x14ac:dyDescent="0.2">
      <c r="P979" s="51">
        <v>6.1</v>
      </c>
      <c r="Q979" s="36" t="s">
        <v>24</v>
      </c>
      <c r="R979" s="47">
        <v>5</v>
      </c>
      <c r="S979" s="36" t="s">
        <v>21</v>
      </c>
      <c r="T979" s="49">
        <v>6</v>
      </c>
    </row>
    <row r="980" spans="16:20" x14ac:dyDescent="0.2">
      <c r="P980" s="51">
        <v>5.5</v>
      </c>
      <c r="Q980" s="36" t="s">
        <v>19</v>
      </c>
      <c r="R980" s="47">
        <v>3</v>
      </c>
      <c r="S980" s="36" t="s">
        <v>24</v>
      </c>
      <c r="T980" s="49">
        <v>8</v>
      </c>
    </row>
    <row r="981" spans="16:20" x14ac:dyDescent="0.2">
      <c r="P981" s="51">
        <v>5.4</v>
      </c>
      <c r="Q981" s="36" t="s">
        <v>24</v>
      </c>
      <c r="R981" s="47">
        <v>4</v>
      </c>
      <c r="S981" s="36" t="s">
        <v>24</v>
      </c>
      <c r="T981" s="49">
        <v>8</v>
      </c>
    </row>
    <row r="982" spans="16:20" x14ac:dyDescent="0.2">
      <c r="P982" s="52">
        <v>4</v>
      </c>
      <c r="Q982" s="33" t="s">
        <v>19</v>
      </c>
      <c r="R982" s="48">
        <v>3</v>
      </c>
      <c r="S982" s="33" t="s">
        <v>28</v>
      </c>
      <c r="T982" s="50">
        <v>7</v>
      </c>
    </row>
    <row r="983" spans="16:20" x14ac:dyDescent="0.2">
      <c r="P983" s="51">
        <v>8.1</v>
      </c>
      <c r="Q983" s="36" t="s">
        <v>19</v>
      </c>
      <c r="R983" s="47">
        <v>6</v>
      </c>
      <c r="S983" s="36" t="s">
        <v>21</v>
      </c>
      <c r="T983" s="49">
        <v>3</v>
      </c>
    </row>
    <row r="984" spans="16:20" x14ac:dyDescent="0.2">
      <c r="P984" s="51">
        <v>5.7</v>
      </c>
      <c r="Q984" s="36" t="s">
        <v>24</v>
      </c>
      <c r="R984" s="47">
        <v>0</v>
      </c>
      <c r="S984" s="36" t="s">
        <v>24</v>
      </c>
      <c r="T984" s="49">
        <v>10</v>
      </c>
    </row>
    <row r="985" spans="16:20" x14ac:dyDescent="0.2">
      <c r="P985" s="52">
        <v>7.9</v>
      </c>
      <c r="Q985" s="33" t="s">
        <v>24</v>
      </c>
      <c r="R985" s="48">
        <v>5</v>
      </c>
      <c r="S985" s="33" t="s">
        <v>21</v>
      </c>
      <c r="T985" s="50">
        <v>1</v>
      </c>
    </row>
    <row r="986" spans="16:20" x14ac:dyDescent="0.2">
      <c r="P986" s="51">
        <v>7.8</v>
      </c>
      <c r="Q986" s="36" t="s">
        <v>19</v>
      </c>
      <c r="R986" s="47">
        <v>0</v>
      </c>
      <c r="S986" s="36" t="s">
        <v>24</v>
      </c>
      <c r="T986" s="49">
        <v>5</v>
      </c>
    </row>
    <row r="987" spans="16:20" x14ac:dyDescent="0.2">
      <c r="P987" s="51">
        <v>5</v>
      </c>
      <c r="Q987" s="36" t="s">
        <v>24</v>
      </c>
      <c r="R987" s="47">
        <v>6</v>
      </c>
      <c r="S987" s="36" t="s">
        <v>28</v>
      </c>
      <c r="T987" s="49">
        <v>10</v>
      </c>
    </row>
    <row r="988" spans="16:20" x14ac:dyDescent="0.2">
      <c r="P988" s="51">
        <v>5.2</v>
      </c>
      <c r="Q988" s="36" t="s">
        <v>28</v>
      </c>
      <c r="R988" s="47">
        <v>6</v>
      </c>
      <c r="S988" s="36" t="s">
        <v>24</v>
      </c>
      <c r="T988" s="49">
        <v>10</v>
      </c>
    </row>
    <row r="989" spans="16:20" x14ac:dyDescent="0.2">
      <c r="P989" s="52">
        <v>9.6</v>
      </c>
      <c r="Q989" s="33" t="s">
        <v>19</v>
      </c>
      <c r="R989" s="48">
        <v>3</v>
      </c>
      <c r="S989" s="33" t="s">
        <v>21</v>
      </c>
      <c r="T989" s="50">
        <v>2</v>
      </c>
    </row>
    <row r="990" spans="16:20" x14ac:dyDescent="0.2">
      <c r="P990" s="51">
        <v>8.6</v>
      </c>
      <c r="Q990" s="36" t="s">
        <v>19</v>
      </c>
      <c r="R990" s="47">
        <v>2</v>
      </c>
      <c r="S990" s="36" t="s">
        <v>24</v>
      </c>
      <c r="T990" s="49">
        <v>10</v>
      </c>
    </row>
    <row r="991" spans="16:20" x14ac:dyDescent="0.2">
      <c r="P991" s="51">
        <v>6.5</v>
      </c>
      <c r="Q991" s="36" t="s">
        <v>28</v>
      </c>
      <c r="R991" s="47">
        <v>2</v>
      </c>
      <c r="S991" s="36" t="s">
        <v>21</v>
      </c>
      <c r="T991" s="49">
        <v>2</v>
      </c>
    </row>
    <row r="992" spans="16:20" x14ac:dyDescent="0.2">
      <c r="P992" s="52">
        <v>6.8</v>
      </c>
      <c r="Q992" s="33" t="s">
        <v>19</v>
      </c>
      <c r="R992" s="48">
        <v>6</v>
      </c>
      <c r="S992" s="33" t="s">
        <v>21</v>
      </c>
      <c r="T992" s="50">
        <v>7</v>
      </c>
    </row>
    <row r="993" spans="16:20" x14ac:dyDescent="0.2">
      <c r="P993" s="51">
        <v>5.7</v>
      </c>
      <c r="Q993" s="36" t="s">
        <v>19</v>
      </c>
      <c r="R993" s="47">
        <v>2</v>
      </c>
      <c r="S993" s="36" t="s">
        <v>24</v>
      </c>
      <c r="T993" s="49">
        <v>3</v>
      </c>
    </row>
    <row r="994" spans="16:20" x14ac:dyDescent="0.2">
      <c r="P994" s="51">
        <v>7</v>
      </c>
      <c r="Q994" s="36" t="s">
        <v>28</v>
      </c>
      <c r="R994" s="47">
        <v>5</v>
      </c>
      <c r="S994" s="36" t="s">
        <v>28</v>
      </c>
      <c r="T994" s="49">
        <v>8</v>
      </c>
    </row>
    <row r="995" spans="16:20" x14ac:dyDescent="0.2">
      <c r="P995" s="51">
        <v>5.6</v>
      </c>
      <c r="Q995" s="36" t="s">
        <v>19</v>
      </c>
      <c r="R995" s="47">
        <v>1</v>
      </c>
      <c r="S995" s="36" t="s">
        <v>21</v>
      </c>
      <c r="T995" s="49">
        <v>9</v>
      </c>
    </row>
    <row r="996" spans="16:20" x14ac:dyDescent="0.2">
      <c r="P996" s="52">
        <v>4.0999999999999996</v>
      </c>
      <c r="Q996" s="33" t="s">
        <v>19</v>
      </c>
      <c r="R996" s="48">
        <v>4</v>
      </c>
      <c r="S996" s="33" t="s">
        <v>21</v>
      </c>
      <c r="T996" s="50">
        <v>8</v>
      </c>
    </row>
    <row r="997" spans="16:20" x14ac:dyDescent="0.2">
      <c r="P997" s="51">
        <v>4.9000000000000004</v>
      </c>
      <c r="Q997" s="36" t="s">
        <v>19</v>
      </c>
      <c r="R997" s="47">
        <v>3</v>
      </c>
      <c r="S997" s="36" t="s">
        <v>21</v>
      </c>
      <c r="T997" s="49">
        <v>6</v>
      </c>
    </row>
    <row r="998" spans="16:20" x14ac:dyDescent="0.2">
      <c r="P998" s="51">
        <v>6.5</v>
      </c>
      <c r="Q998" s="36" t="s">
        <v>24</v>
      </c>
      <c r="R998" s="47">
        <v>1</v>
      </c>
      <c r="S998" s="36" t="s">
        <v>24</v>
      </c>
      <c r="T998" s="49">
        <v>5</v>
      </c>
    </row>
    <row r="999" spans="16:20" x14ac:dyDescent="0.2">
      <c r="P999" s="52">
        <v>5.0999999999999996</v>
      </c>
      <c r="Q999" s="33" t="s">
        <v>24</v>
      </c>
      <c r="R999" s="48">
        <v>2</v>
      </c>
      <c r="S999" s="33" t="s">
        <v>24</v>
      </c>
      <c r="T999" s="50">
        <v>3</v>
      </c>
    </row>
    <row r="1000" spans="16:20" x14ac:dyDescent="0.2">
      <c r="P1000" s="51">
        <v>6.4</v>
      </c>
      <c r="Q1000" s="36" t="s">
        <v>19</v>
      </c>
      <c r="R1000" s="47">
        <v>3</v>
      </c>
      <c r="S1000" s="36" t="s">
        <v>28</v>
      </c>
      <c r="T1000" s="49">
        <v>3</v>
      </c>
    </row>
    <row r="1001" spans="16:20" x14ac:dyDescent="0.2">
      <c r="P1001" s="51">
        <v>5.2</v>
      </c>
      <c r="Q1001" s="36" t="s">
        <v>24</v>
      </c>
      <c r="R1001" s="47">
        <v>1</v>
      </c>
      <c r="S1001" s="36" t="s">
        <v>24</v>
      </c>
      <c r="T1001" s="49">
        <v>7</v>
      </c>
    </row>
    <row r="1002" spans="16:20" x14ac:dyDescent="0.2">
      <c r="P1002" s="51">
        <v>5.6</v>
      </c>
      <c r="Q1002" s="36" t="s">
        <v>24</v>
      </c>
      <c r="R1002" s="47">
        <v>0</v>
      </c>
      <c r="S1002" s="36" t="s">
        <v>21</v>
      </c>
      <c r="T1002" s="49">
        <v>5</v>
      </c>
    </row>
    <row r="1003" spans="16:20" x14ac:dyDescent="0.2">
      <c r="P1003" s="52">
        <v>7.5</v>
      </c>
      <c r="Q1003" s="33" t="s">
        <v>19</v>
      </c>
      <c r="R1003" s="48">
        <v>2</v>
      </c>
      <c r="S1003" s="33" t="s">
        <v>24</v>
      </c>
      <c r="T1003" s="50">
        <v>6</v>
      </c>
    </row>
    <row r="1004" spans="16:20" x14ac:dyDescent="0.2">
      <c r="P1004" s="51">
        <v>6.8</v>
      </c>
      <c r="Q1004" s="36" t="s">
        <v>28</v>
      </c>
      <c r="R1004" s="47">
        <v>1</v>
      </c>
      <c r="S1004" s="36" t="s">
        <v>21</v>
      </c>
      <c r="T1004" s="49">
        <v>6</v>
      </c>
    </row>
    <row r="1005" spans="16:20" x14ac:dyDescent="0.2">
      <c r="P1005" s="51">
        <v>6.5</v>
      </c>
      <c r="Q1005" s="36" t="s">
        <v>24</v>
      </c>
      <c r="R1005" s="47">
        <v>5</v>
      </c>
      <c r="S1005" s="36" t="s">
        <v>24</v>
      </c>
      <c r="T1005" s="49">
        <v>9</v>
      </c>
    </row>
    <row r="1006" spans="16:20" x14ac:dyDescent="0.2">
      <c r="P1006" s="52">
        <v>7.6</v>
      </c>
      <c r="Q1006" s="33" t="s">
        <v>19</v>
      </c>
      <c r="R1006" s="48">
        <v>0</v>
      </c>
      <c r="S1006" s="33" t="s">
        <v>21</v>
      </c>
      <c r="T1006" s="50">
        <v>1</v>
      </c>
    </row>
    <row r="1007" spans="16:20" x14ac:dyDescent="0.2">
      <c r="P1007" s="51">
        <v>7.1</v>
      </c>
      <c r="Q1007" s="36" t="s">
        <v>24</v>
      </c>
      <c r="R1007" s="47">
        <v>2</v>
      </c>
      <c r="S1007" s="36" t="s">
        <v>21</v>
      </c>
      <c r="T1007" s="49">
        <v>8</v>
      </c>
    </row>
  </sheetData>
  <mergeCells count="10">
    <mergeCell ref="A14:D14"/>
    <mergeCell ref="Q6:S6"/>
    <mergeCell ref="A33:D33"/>
    <mergeCell ref="A6:D6"/>
    <mergeCell ref="F6:I6"/>
    <mergeCell ref="A1:I1"/>
    <mergeCell ref="A2:I2"/>
    <mergeCell ref="A3:G3"/>
    <mergeCell ref="H3:I3"/>
    <mergeCell ref="K6:N6"/>
  </mergeCells>
  <pageMargins left="0.7" right="0.7" top="0.75" bottom="0.75" header="0.3" footer="0.3"/>
  <pageSetup orientation="landscape" horizontalDpi="0" verticalDpi="0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1A7F-E78E-4CC5-B509-E65BA817429B}">
  <dimension ref="A1:N1019"/>
  <sheetViews>
    <sheetView zoomScale="130" zoomScaleNormal="130" workbookViewId="0">
      <selection activeCell="D11" sqref="D11"/>
    </sheetView>
  </sheetViews>
  <sheetFormatPr baseColWidth="10" defaultColWidth="11" defaultRowHeight="16" x14ac:dyDescent="0.2"/>
  <cols>
    <col min="1" max="2" width="11" customWidth="1"/>
    <col min="3" max="3" width="18.33203125" bestFit="1" customWidth="1"/>
    <col min="4" max="4" width="17.33203125" bestFit="1" customWidth="1"/>
    <col min="5" max="5" width="13.83203125" bestFit="1" customWidth="1"/>
    <col min="6" max="6" width="18.33203125" bestFit="1" customWidth="1"/>
    <col min="7" max="7" width="13" bestFit="1" customWidth="1"/>
    <col min="8" max="8" width="12.33203125" bestFit="1" customWidth="1"/>
    <col min="9" max="9" width="13.33203125" bestFit="1" customWidth="1"/>
    <col min="10" max="10" width="12.1640625" bestFit="1" customWidth="1"/>
    <col min="11" max="11" width="11" customWidth="1"/>
    <col min="12" max="12" width="14.5" customWidth="1"/>
    <col min="13" max="13" width="12.33203125" bestFit="1" customWidth="1"/>
  </cols>
  <sheetData>
    <row r="1" spans="1:14" ht="21" thickBot="1" x14ac:dyDescent="0.3">
      <c r="A1" s="171" t="s">
        <v>1101</v>
      </c>
      <c r="B1" s="171"/>
      <c r="C1" s="171"/>
      <c r="D1" s="171"/>
      <c r="E1" s="171"/>
      <c r="F1" s="171"/>
      <c r="G1" s="171"/>
      <c r="H1" s="171"/>
      <c r="I1" s="171"/>
    </row>
    <row r="2" spans="1:14" ht="17" thickTop="1" x14ac:dyDescent="0.2">
      <c r="A2" s="172" t="s">
        <v>1102</v>
      </c>
      <c r="B2" s="173"/>
      <c r="C2" s="173"/>
      <c r="D2" s="173"/>
      <c r="E2" s="173"/>
      <c r="F2" s="173"/>
      <c r="G2" s="173"/>
      <c r="H2" s="173"/>
      <c r="I2" s="173"/>
    </row>
    <row r="3" spans="1:14" x14ac:dyDescent="0.2">
      <c r="A3" s="174"/>
      <c r="B3" s="174"/>
      <c r="C3" s="174"/>
      <c r="D3" s="174"/>
      <c r="E3" s="174"/>
      <c r="F3" s="174"/>
      <c r="G3" s="174"/>
      <c r="H3" s="174"/>
      <c r="I3" s="174"/>
    </row>
    <row r="4" spans="1:14" x14ac:dyDescent="0.2">
      <c r="A4" s="28" t="s">
        <v>1103</v>
      </c>
      <c r="B4" s="29">
        <f ca="1">TODAY()</f>
        <v>45936</v>
      </c>
      <c r="C4" s="28"/>
      <c r="D4" s="30"/>
      <c r="E4" s="70"/>
      <c r="F4" s="111"/>
      <c r="G4" s="111"/>
      <c r="H4" s="111"/>
      <c r="I4" s="111"/>
    </row>
    <row r="5" spans="1:14" ht="16.25" customHeight="1" x14ac:dyDescent="0.2"/>
    <row r="6" spans="1:14" x14ac:dyDescent="0.2">
      <c r="A6" s="175" t="s">
        <v>1196</v>
      </c>
      <c r="B6" s="175"/>
      <c r="C6" s="175"/>
      <c r="D6" s="142">
        <f>'Student Information'!A8</f>
        <v>1000</v>
      </c>
      <c r="E6" s="3"/>
      <c r="F6" s="3"/>
      <c r="G6" s="3"/>
      <c r="H6" s="3"/>
      <c r="I6" s="3"/>
      <c r="K6" s="175"/>
      <c r="L6" s="175"/>
      <c r="M6" s="175"/>
      <c r="N6" s="175"/>
    </row>
    <row r="8" spans="1:14" ht="15.5" customHeight="1" x14ac:dyDescent="0.2">
      <c r="B8" s="177" t="s">
        <v>1200</v>
      </c>
      <c r="C8" s="177"/>
      <c r="D8" s="177"/>
      <c r="E8" s="177"/>
      <c r="H8" s="177" t="s">
        <v>1192</v>
      </c>
      <c r="I8" s="177"/>
      <c r="J8" s="177"/>
      <c r="K8" s="177"/>
    </row>
    <row r="9" spans="1:14" x14ac:dyDescent="0.2">
      <c r="C9" s="143" t="s">
        <v>1201</v>
      </c>
      <c r="D9" s="141" t="s">
        <v>21</v>
      </c>
      <c r="I9" s="138" t="s">
        <v>1193</v>
      </c>
      <c r="J9" s="139" t="s">
        <v>1194</v>
      </c>
      <c r="K9" s="140"/>
    </row>
    <row r="10" spans="1:14" ht="15.5" customHeight="1" x14ac:dyDescent="0.2">
      <c r="A10" s="3"/>
      <c r="C10" s="143" t="s">
        <v>1113</v>
      </c>
      <c r="D10" s="146">
        <f>AVERAGE(Data[Sleep Hours])</f>
        <v>6.4700999999999986</v>
      </c>
      <c r="I10" s="150" t="s">
        <v>19</v>
      </c>
      <c r="J10" s="151">
        <f>COUNTIF(Data[Diet Quality],"Fair")</f>
        <v>437</v>
      </c>
    </row>
    <row r="11" spans="1:14" ht="15.5" customHeight="1" x14ac:dyDescent="0.2">
      <c r="C11" s="144" t="s">
        <v>1114</v>
      </c>
      <c r="D11" s="147" t="str" cm="1">
        <f t="array" ref="D11">INDEX(C20:C1019,MODE(MATCH(C20:C1019,C20:C1019,0)))</f>
        <v>Fair</v>
      </c>
      <c r="I11" s="152" t="s">
        <v>24</v>
      </c>
      <c r="J11" s="151">
        <f>COUNTIF(Data[Diet Quality],"Good")</f>
        <v>378</v>
      </c>
    </row>
    <row r="12" spans="1:14" ht="15.5" customHeight="1" x14ac:dyDescent="0.2">
      <c r="C12" s="144" t="s">
        <v>1115</v>
      </c>
      <c r="D12" s="148">
        <f>AVERAGE(Data[Exercise Frequency])</f>
        <v>3.0419999999999998</v>
      </c>
      <c r="I12" s="153" t="s">
        <v>28</v>
      </c>
      <c r="J12" s="154">
        <f>COUNTIF(Data[Diet Quality],"Poor")</f>
        <v>185</v>
      </c>
    </row>
    <row r="13" spans="1:14" x14ac:dyDescent="0.2">
      <c r="C13" s="144" t="s">
        <v>1116</v>
      </c>
      <c r="D13" s="147" t="str" cm="1">
        <f t="array" ref="D13">INDEX(E20:E1019,MODE(MATCH(E20:E1019,E20:E1019,0)))</f>
        <v>Good</v>
      </c>
    </row>
    <row r="14" spans="1:14" x14ac:dyDescent="0.2">
      <c r="C14" s="145" t="s">
        <v>1117</v>
      </c>
      <c r="D14" s="149">
        <f>AVERAGE(Data[Mental Health Rating])</f>
        <v>5.4379999999999997</v>
      </c>
    </row>
    <row r="18" spans="1:11" ht="15.5" customHeight="1" x14ac:dyDescent="0.2">
      <c r="B18" s="178" t="s">
        <v>1107</v>
      </c>
      <c r="C18" s="178"/>
      <c r="D18" s="178"/>
      <c r="E18" s="178"/>
      <c r="F18" s="178"/>
    </row>
    <row r="19" spans="1:11" x14ac:dyDescent="0.2">
      <c r="B19" s="135" t="s">
        <v>1113</v>
      </c>
      <c r="C19" s="136" t="s">
        <v>1114</v>
      </c>
      <c r="D19" s="137" t="s">
        <v>1115</v>
      </c>
      <c r="E19" s="136" t="s">
        <v>1116</v>
      </c>
      <c r="F19" s="137" t="s">
        <v>1117</v>
      </c>
      <c r="H19" s="177" t="s">
        <v>1195</v>
      </c>
      <c r="I19" s="177"/>
      <c r="J19" s="177"/>
      <c r="K19" s="177"/>
    </row>
    <row r="20" spans="1:11" x14ac:dyDescent="0.2">
      <c r="B20" s="51">
        <v>8</v>
      </c>
      <c r="C20" s="36" t="s">
        <v>19</v>
      </c>
      <c r="D20" s="47">
        <v>6</v>
      </c>
      <c r="E20" s="36" t="s">
        <v>21</v>
      </c>
      <c r="F20" s="49">
        <v>8</v>
      </c>
      <c r="I20" s="138" t="s">
        <v>1193</v>
      </c>
      <c r="J20" s="139" t="s">
        <v>1194</v>
      </c>
    </row>
    <row r="21" spans="1:11" x14ac:dyDescent="0.2">
      <c r="B21" s="52">
        <v>4.5999999999999996</v>
      </c>
      <c r="C21" s="33" t="s">
        <v>24</v>
      </c>
      <c r="D21" s="48">
        <v>6</v>
      </c>
      <c r="E21" s="33" t="s">
        <v>21</v>
      </c>
      <c r="F21" s="50">
        <v>8</v>
      </c>
      <c r="I21" s="150" t="s">
        <v>21</v>
      </c>
      <c r="J21" s="151">
        <f>COUNTIF(Data[Internet Quality],"Average")</f>
        <v>391</v>
      </c>
    </row>
    <row r="22" spans="1:11" x14ac:dyDescent="0.2">
      <c r="B22" s="51">
        <v>8</v>
      </c>
      <c r="C22" s="36" t="s">
        <v>28</v>
      </c>
      <c r="D22" s="47">
        <v>1</v>
      </c>
      <c r="E22" s="36" t="s">
        <v>28</v>
      </c>
      <c r="F22" s="49">
        <v>1</v>
      </c>
      <c r="I22" s="152" t="s">
        <v>24</v>
      </c>
      <c r="J22" s="151">
        <f>COUNTIF(Data[Internet Quality],"Good")</f>
        <v>447</v>
      </c>
    </row>
    <row r="23" spans="1:11" x14ac:dyDescent="0.2">
      <c r="B23" s="51">
        <v>9.1999999999999993</v>
      </c>
      <c r="C23" s="36" t="s">
        <v>28</v>
      </c>
      <c r="D23" s="47">
        <v>4</v>
      </c>
      <c r="E23" s="36" t="s">
        <v>24</v>
      </c>
      <c r="F23" s="49">
        <v>1</v>
      </c>
      <c r="I23" s="153" t="s">
        <v>28</v>
      </c>
      <c r="J23" s="154">
        <f>COUNTIF(Data[Internet Quality],"Poor")</f>
        <v>162</v>
      </c>
    </row>
    <row r="24" spans="1:11" x14ac:dyDescent="0.2">
      <c r="B24" s="52">
        <v>4.9000000000000004</v>
      </c>
      <c r="C24" s="33" t="s">
        <v>19</v>
      </c>
      <c r="D24" s="48">
        <v>3</v>
      </c>
      <c r="E24" s="33" t="s">
        <v>24</v>
      </c>
      <c r="F24" s="50">
        <v>1</v>
      </c>
    </row>
    <row r="25" spans="1:11" x14ac:dyDescent="0.2">
      <c r="B25" s="51">
        <v>7.4</v>
      </c>
      <c r="C25" s="36" t="s">
        <v>19</v>
      </c>
      <c r="D25" s="47">
        <v>1</v>
      </c>
      <c r="E25" s="36" t="s">
        <v>21</v>
      </c>
      <c r="F25" s="49">
        <v>4</v>
      </c>
    </row>
    <row r="26" spans="1:11" x14ac:dyDescent="0.2">
      <c r="B26" s="51">
        <v>6.5</v>
      </c>
      <c r="C26" s="36" t="s">
        <v>24</v>
      </c>
      <c r="D26" s="47">
        <v>2</v>
      </c>
      <c r="E26" s="36" t="s">
        <v>28</v>
      </c>
      <c r="F26" s="49">
        <v>4</v>
      </c>
    </row>
    <row r="27" spans="1:11" x14ac:dyDescent="0.2">
      <c r="B27" s="51">
        <v>4.5999999999999996</v>
      </c>
      <c r="C27" s="36" t="s">
        <v>19</v>
      </c>
      <c r="D27" s="47">
        <v>0</v>
      </c>
      <c r="E27" s="36" t="s">
        <v>21</v>
      </c>
      <c r="F27" s="49">
        <v>8</v>
      </c>
    </row>
    <row r="28" spans="1:11" x14ac:dyDescent="0.2">
      <c r="B28" s="52">
        <v>7.1</v>
      </c>
      <c r="C28" s="33" t="s">
        <v>24</v>
      </c>
      <c r="D28" s="48">
        <v>3</v>
      </c>
      <c r="E28" s="33" t="s">
        <v>24</v>
      </c>
      <c r="F28" s="50">
        <v>1</v>
      </c>
    </row>
    <row r="29" spans="1:11" x14ac:dyDescent="0.2">
      <c r="B29" s="51">
        <v>7.5</v>
      </c>
      <c r="C29" s="36" t="s">
        <v>24</v>
      </c>
      <c r="D29" s="47">
        <v>5</v>
      </c>
      <c r="E29" s="36" t="s">
        <v>24</v>
      </c>
      <c r="F29" s="49">
        <v>10</v>
      </c>
    </row>
    <row r="30" spans="1:11" x14ac:dyDescent="0.2">
      <c r="B30" s="51">
        <v>5.8</v>
      </c>
      <c r="C30" s="36" t="s">
        <v>19</v>
      </c>
      <c r="D30" s="47">
        <v>1</v>
      </c>
      <c r="E30" s="36" t="s">
        <v>24</v>
      </c>
      <c r="F30" s="49">
        <v>3</v>
      </c>
      <c r="H30" s="177" t="s">
        <v>1197</v>
      </c>
      <c r="I30" s="177"/>
      <c r="J30" s="177"/>
      <c r="K30" s="177"/>
    </row>
    <row r="31" spans="1:11" x14ac:dyDescent="0.2">
      <c r="B31" s="52">
        <v>7.9</v>
      </c>
      <c r="C31" s="33" t="s">
        <v>19</v>
      </c>
      <c r="D31" s="48">
        <v>2</v>
      </c>
      <c r="E31" s="33" t="s">
        <v>21</v>
      </c>
      <c r="F31" s="50">
        <v>1</v>
      </c>
      <c r="I31" s="138" t="s">
        <v>1198</v>
      </c>
      <c r="J31" s="139" t="s">
        <v>1194</v>
      </c>
    </row>
    <row r="32" spans="1:11" x14ac:dyDescent="0.2">
      <c r="A32" s="110"/>
      <c r="B32" s="51">
        <v>4.5</v>
      </c>
      <c r="C32" s="36" t="s">
        <v>19</v>
      </c>
      <c r="D32" s="47">
        <v>1</v>
      </c>
      <c r="E32" s="36" t="s">
        <v>24</v>
      </c>
      <c r="F32" s="49">
        <v>9</v>
      </c>
      <c r="I32" s="150">
        <v>1</v>
      </c>
      <c r="J32" s="151">
        <f>COUNTIF(Data[Exercise Frequency],"1")</f>
        <v>146</v>
      </c>
    </row>
    <row r="33" spans="2:11" x14ac:dyDescent="0.2">
      <c r="B33" s="51">
        <v>4.7</v>
      </c>
      <c r="C33" s="36" t="s">
        <v>19</v>
      </c>
      <c r="D33" s="47">
        <v>4</v>
      </c>
      <c r="E33" s="36" t="s">
        <v>24</v>
      </c>
      <c r="F33" s="49">
        <v>10</v>
      </c>
      <c r="I33" s="152">
        <v>2</v>
      </c>
      <c r="J33" s="151">
        <f>COUNTIF(Data[Exercise Frequency],"2")</f>
        <v>122</v>
      </c>
    </row>
    <row r="34" spans="2:11" x14ac:dyDescent="0.2">
      <c r="B34" s="51">
        <v>6.7</v>
      </c>
      <c r="C34" s="36" t="s">
        <v>28</v>
      </c>
      <c r="D34" s="47">
        <v>6</v>
      </c>
      <c r="E34" s="36" t="s">
        <v>21</v>
      </c>
      <c r="F34" s="49">
        <v>9</v>
      </c>
      <c r="I34" s="152">
        <v>3</v>
      </c>
      <c r="J34" s="151">
        <f>COUNTIF(Data[Exercise Frequency],"3")</f>
        <v>153</v>
      </c>
    </row>
    <row r="35" spans="2:11" x14ac:dyDescent="0.2">
      <c r="B35" s="52">
        <v>6.5</v>
      </c>
      <c r="C35" s="33" t="s">
        <v>24</v>
      </c>
      <c r="D35" s="48">
        <v>6</v>
      </c>
      <c r="E35" s="33" t="s">
        <v>21</v>
      </c>
      <c r="F35" s="50">
        <v>7</v>
      </c>
      <c r="I35" s="152">
        <v>4</v>
      </c>
      <c r="J35" s="147">
        <f>COUNTIF(Data[Exercise Frequency],"4")</f>
        <v>134</v>
      </c>
    </row>
    <row r="36" spans="2:11" x14ac:dyDescent="0.2">
      <c r="B36" s="51">
        <v>5.6</v>
      </c>
      <c r="C36" s="36" t="s">
        <v>28</v>
      </c>
      <c r="D36" s="47">
        <v>3</v>
      </c>
      <c r="E36" s="36" t="s">
        <v>28</v>
      </c>
      <c r="F36" s="49">
        <v>8</v>
      </c>
      <c r="I36" s="152">
        <v>5</v>
      </c>
      <c r="J36" s="147">
        <f>COUNTIF(Data[Exercise Frequency],"5")</f>
        <v>149</v>
      </c>
    </row>
    <row r="37" spans="2:11" x14ac:dyDescent="0.2">
      <c r="B37" s="51">
        <v>7.5</v>
      </c>
      <c r="C37" s="36" t="s">
        <v>28</v>
      </c>
      <c r="D37" s="47">
        <v>0</v>
      </c>
      <c r="E37" s="36" t="s">
        <v>21</v>
      </c>
      <c r="F37" s="49">
        <v>1</v>
      </c>
      <c r="I37" s="152">
        <v>6</v>
      </c>
      <c r="J37" s="147">
        <f>COUNTIF(Data[Exercise Frequency],"6")</f>
        <v>152</v>
      </c>
    </row>
    <row r="38" spans="2:11" x14ac:dyDescent="0.2">
      <c r="B38" s="52">
        <v>7.1</v>
      </c>
      <c r="C38" s="33" t="s">
        <v>24</v>
      </c>
      <c r="D38" s="48">
        <v>2</v>
      </c>
      <c r="E38" s="33" t="s">
        <v>24</v>
      </c>
      <c r="F38" s="50">
        <v>5</v>
      </c>
      <c r="I38" s="153">
        <v>7</v>
      </c>
      <c r="J38" s="155">
        <f>COUNTIF(Data[Exercise Frequency],"7")</f>
        <v>0</v>
      </c>
    </row>
    <row r="39" spans="2:11" x14ac:dyDescent="0.2">
      <c r="B39" s="51">
        <v>7.5</v>
      </c>
      <c r="C39" s="36" t="s">
        <v>19</v>
      </c>
      <c r="D39" s="47">
        <v>1</v>
      </c>
      <c r="E39" s="36" t="s">
        <v>21</v>
      </c>
      <c r="F39" s="49">
        <v>2</v>
      </c>
    </row>
    <row r="40" spans="2:11" x14ac:dyDescent="0.2">
      <c r="B40" s="51">
        <v>6.4</v>
      </c>
      <c r="C40" s="36" t="s">
        <v>24</v>
      </c>
      <c r="D40" s="47">
        <v>3</v>
      </c>
      <c r="E40" s="36" t="s">
        <v>24</v>
      </c>
      <c r="F40" s="49">
        <v>1</v>
      </c>
    </row>
    <row r="41" spans="2:11" x14ac:dyDescent="0.2">
      <c r="B41" s="51">
        <v>7.2</v>
      </c>
      <c r="C41" s="36" t="s">
        <v>19</v>
      </c>
      <c r="D41" s="47">
        <v>1</v>
      </c>
      <c r="E41" s="36" t="s">
        <v>24</v>
      </c>
      <c r="F41" s="49">
        <v>3</v>
      </c>
    </row>
    <row r="42" spans="2:11" x14ac:dyDescent="0.2">
      <c r="B42" s="52">
        <v>6</v>
      </c>
      <c r="C42" s="33" t="s">
        <v>19</v>
      </c>
      <c r="D42" s="48">
        <v>3</v>
      </c>
      <c r="E42" s="33" t="s">
        <v>21</v>
      </c>
      <c r="F42" s="50">
        <v>7</v>
      </c>
      <c r="H42" s="177" t="s">
        <v>1199</v>
      </c>
      <c r="I42" s="177"/>
      <c r="J42" s="177"/>
      <c r="K42" s="177"/>
    </row>
    <row r="43" spans="2:11" x14ac:dyDescent="0.2">
      <c r="B43" s="51">
        <v>9</v>
      </c>
      <c r="C43" s="36" t="s">
        <v>19</v>
      </c>
      <c r="D43" s="47">
        <v>6</v>
      </c>
      <c r="E43" s="36" t="s">
        <v>24</v>
      </c>
      <c r="F43" s="49">
        <v>1</v>
      </c>
      <c r="I43" s="138" t="s">
        <v>1123</v>
      </c>
      <c r="J43" s="139" t="s">
        <v>1194</v>
      </c>
    </row>
    <row r="44" spans="2:11" x14ac:dyDescent="0.2">
      <c r="B44" s="51">
        <v>5.5</v>
      </c>
      <c r="C44" s="36" t="s">
        <v>19</v>
      </c>
      <c r="D44" s="47">
        <v>4</v>
      </c>
      <c r="E44" s="36" t="s">
        <v>21</v>
      </c>
      <c r="F44" s="49">
        <v>2</v>
      </c>
      <c r="I44" s="150">
        <v>1</v>
      </c>
      <c r="J44" s="151">
        <f>COUNTIF(Data[Mental Health Rating],"1")</f>
        <v>102</v>
      </c>
    </row>
    <row r="45" spans="2:11" x14ac:dyDescent="0.2">
      <c r="B45" s="52">
        <v>9</v>
      </c>
      <c r="C45" s="33" t="s">
        <v>19</v>
      </c>
      <c r="D45" s="48">
        <v>1</v>
      </c>
      <c r="E45" s="33" t="s">
        <v>21</v>
      </c>
      <c r="F45" s="50">
        <v>2</v>
      </c>
      <c r="I45" s="152">
        <v>2</v>
      </c>
      <c r="J45" s="151">
        <f>COUNTIF(Data[Mental Health Rating],"2")</f>
        <v>94</v>
      </c>
    </row>
    <row r="46" spans="2:11" x14ac:dyDescent="0.2">
      <c r="B46" s="51">
        <v>6.5</v>
      </c>
      <c r="C46" s="36" t="s">
        <v>24</v>
      </c>
      <c r="D46" s="47">
        <v>4</v>
      </c>
      <c r="E46" s="36" t="s">
        <v>28</v>
      </c>
      <c r="F46" s="49">
        <v>4</v>
      </c>
      <c r="I46" s="152">
        <v>3</v>
      </c>
      <c r="J46" s="151">
        <f>COUNTIF(Data[Mental Health Rating],"3")</f>
        <v>105</v>
      </c>
    </row>
    <row r="47" spans="2:11" x14ac:dyDescent="0.2">
      <c r="B47" s="51">
        <v>4.8</v>
      </c>
      <c r="C47" s="36" t="s">
        <v>19</v>
      </c>
      <c r="D47" s="47">
        <v>5</v>
      </c>
      <c r="E47" s="36" t="s">
        <v>21</v>
      </c>
      <c r="F47" s="49">
        <v>3</v>
      </c>
      <c r="I47" s="152">
        <v>4</v>
      </c>
      <c r="J47" s="147">
        <f>COUNTIF(Data[Mental Health Rating],"4")</f>
        <v>110</v>
      </c>
    </row>
    <row r="48" spans="2:11" x14ac:dyDescent="0.2">
      <c r="B48" s="51">
        <v>8.1</v>
      </c>
      <c r="C48" s="36" t="s">
        <v>24</v>
      </c>
      <c r="D48" s="47">
        <v>5</v>
      </c>
      <c r="E48" s="36" t="s">
        <v>28</v>
      </c>
      <c r="F48" s="49">
        <v>3</v>
      </c>
      <c r="I48" s="152">
        <v>5</v>
      </c>
      <c r="J48" s="147">
        <f>COUNTIF(Data[Mental Health Rating],"5")</f>
        <v>99</v>
      </c>
    </row>
    <row r="49" spans="2:10" x14ac:dyDescent="0.2">
      <c r="B49" s="52">
        <v>6.7</v>
      </c>
      <c r="C49" s="33" t="s">
        <v>28</v>
      </c>
      <c r="D49" s="48">
        <v>6</v>
      </c>
      <c r="E49" s="33" t="s">
        <v>28</v>
      </c>
      <c r="F49" s="50">
        <v>10</v>
      </c>
      <c r="I49" s="156">
        <v>6</v>
      </c>
      <c r="J49" s="147">
        <f>COUNTIF(Data[Mental Health Rating],"6")</f>
        <v>108</v>
      </c>
    </row>
    <row r="50" spans="2:10" x14ac:dyDescent="0.2">
      <c r="B50" s="51">
        <v>7.5</v>
      </c>
      <c r="C50" s="36" t="s">
        <v>19</v>
      </c>
      <c r="D50" s="47">
        <v>2</v>
      </c>
      <c r="E50" s="36" t="s">
        <v>21</v>
      </c>
      <c r="F50" s="49">
        <v>5</v>
      </c>
      <c r="I50" s="156">
        <v>7</v>
      </c>
      <c r="J50" s="147">
        <f>COUNTIF(Data[Mental Health Rating],"7")</f>
        <v>91</v>
      </c>
    </row>
    <row r="51" spans="2:10" x14ac:dyDescent="0.2">
      <c r="B51" s="51">
        <v>8</v>
      </c>
      <c r="C51" s="36" t="s">
        <v>19</v>
      </c>
      <c r="D51" s="47">
        <v>4</v>
      </c>
      <c r="E51" s="36" t="s">
        <v>21</v>
      </c>
      <c r="F51" s="49">
        <v>3</v>
      </c>
      <c r="I51" s="156">
        <v>8</v>
      </c>
      <c r="J51" s="147">
        <f>COUNTIF(Data[Mental Health Rating],"8")</f>
        <v>105</v>
      </c>
    </row>
    <row r="52" spans="2:10" x14ac:dyDescent="0.2">
      <c r="B52" s="52">
        <v>6.9</v>
      </c>
      <c r="C52" s="33" t="s">
        <v>24</v>
      </c>
      <c r="D52" s="48">
        <v>3</v>
      </c>
      <c r="E52" s="33" t="s">
        <v>24</v>
      </c>
      <c r="F52" s="50">
        <v>7</v>
      </c>
      <c r="I52" s="156">
        <v>9</v>
      </c>
      <c r="J52" s="147">
        <f>COUNTIF(Data[Mental Health Rating],"9")</f>
        <v>87</v>
      </c>
    </row>
    <row r="53" spans="2:10" x14ac:dyDescent="0.2">
      <c r="B53" s="51">
        <v>5.8</v>
      </c>
      <c r="C53" s="36" t="s">
        <v>28</v>
      </c>
      <c r="D53" s="47">
        <v>2</v>
      </c>
      <c r="E53" s="36" t="s">
        <v>21</v>
      </c>
      <c r="F53" s="49">
        <v>5</v>
      </c>
      <c r="I53" s="157">
        <v>10</v>
      </c>
      <c r="J53" s="155">
        <f>COUNTIF(Data[Mental Health Rating],"10")</f>
        <v>99</v>
      </c>
    </row>
    <row r="54" spans="2:10" x14ac:dyDescent="0.2">
      <c r="B54" s="51">
        <v>7.7</v>
      </c>
      <c r="C54" s="36" t="s">
        <v>19</v>
      </c>
      <c r="D54" s="47">
        <v>1</v>
      </c>
      <c r="E54" s="36" t="s">
        <v>24</v>
      </c>
      <c r="F54" s="49">
        <v>4</v>
      </c>
    </row>
    <row r="55" spans="2:10" x14ac:dyDescent="0.2">
      <c r="B55" s="51">
        <v>6.5</v>
      </c>
      <c r="C55" s="36" t="s">
        <v>24</v>
      </c>
      <c r="D55" s="47">
        <v>1</v>
      </c>
      <c r="E55" s="36" t="s">
        <v>21</v>
      </c>
      <c r="F55" s="49">
        <v>3</v>
      </c>
    </row>
    <row r="56" spans="2:10" x14ac:dyDescent="0.2">
      <c r="B56" s="52">
        <v>7.3</v>
      </c>
      <c r="C56" s="33" t="s">
        <v>19</v>
      </c>
      <c r="D56" s="48">
        <v>3</v>
      </c>
      <c r="E56" s="33" t="s">
        <v>24</v>
      </c>
      <c r="F56" s="50">
        <v>4</v>
      </c>
    </row>
    <row r="57" spans="2:10" x14ac:dyDescent="0.2">
      <c r="B57" s="51">
        <v>3.9</v>
      </c>
      <c r="C57" s="36" t="s">
        <v>24</v>
      </c>
      <c r="D57" s="47">
        <v>0</v>
      </c>
      <c r="E57" s="36" t="s">
        <v>21</v>
      </c>
      <c r="F57" s="49">
        <v>2</v>
      </c>
    </row>
    <row r="58" spans="2:10" x14ac:dyDescent="0.2">
      <c r="B58" s="51">
        <v>7</v>
      </c>
      <c r="C58" s="36" t="s">
        <v>28</v>
      </c>
      <c r="D58" s="47">
        <v>0</v>
      </c>
      <c r="E58" s="36" t="s">
        <v>24</v>
      </c>
      <c r="F58" s="49">
        <v>1</v>
      </c>
    </row>
    <row r="59" spans="2:10" x14ac:dyDescent="0.2">
      <c r="B59" s="52">
        <v>5.7</v>
      </c>
      <c r="C59" s="33" t="s">
        <v>24</v>
      </c>
      <c r="D59" s="48">
        <v>1</v>
      </c>
      <c r="E59" s="33" t="s">
        <v>21</v>
      </c>
      <c r="F59" s="50">
        <v>3</v>
      </c>
    </row>
    <row r="60" spans="2:10" x14ac:dyDescent="0.2">
      <c r="B60" s="51">
        <v>8.5</v>
      </c>
      <c r="C60" s="36" t="s">
        <v>24</v>
      </c>
      <c r="D60" s="47">
        <v>6</v>
      </c>
      <c r="E60" s="36" t="s">
        <v>24</v>
      </c>
      <c r="F60" s="49">
        <v>2</v>
      </c>
    </row>
    <row r="61" spans="2:10" x14ac:dyDescent="0.2">
      <c r="B61" s="51">
        <v>7.2</v>
      </c>
      <c r="C61" s="36" t="s">
        <v>24</v>
      </c>
      <c r="D61" s="47">
        <v>6</v>
      </c>
      <c r="E61" s="36" t="s">
        <v>21</v>
      </c>
      <c r="F61" s="49">
        <v>1</v>
      </c>
    </row>
    <row r="62" spans="2:10" x14ac:dyDescent="0.2">
      <c r="B62" s="51">
        <v>6.8</v>
      </c>
      <c r="C62" s="36" t="s">
        <v>19</v>
      </c>
      <c r="D62" s="47">
        <v>3</v>
      </c>
      <c r="E62" s="36" t="s">
        <v>28</v>
      </c>
      <c r="F62" s="49">
        <v>1</v>
      </c>
    </row>
    <row r="63" spans="2:10" x14ac:dyDescent="0.2">
      <c r="B63" s="52">
        <v>7.1</v>
      </c>
      <c r="C63" s="33" t="s">
        <v>28</v>
      </c>
      <c r="D63" s="48">
        <v>0</v>
      </c>
      <c r="E63" s="33" t="s">
        <v>24</v>
      </c>
      <c r="F63" s="50">
        <v>2</v>
      </c>
    </row>
    <row r="64" spans="2:10" x14ac:dyDescent="0.2">
      <c r="B64" s="51">
        <v>5.3</v>
      </c>
      <c r="C64" s="36" t="s">
        <v>24</v>
      </c>
      <c r="D64" s="47">
        <v>4</v>
      </c>
      <c r="E64" s="36" t="s">
        <v>28</v>
      </c>
      <c r="F64" s="49">
        <v>9</v>
      </c>
    </row>
    <row r="65" spans="2:10" x14ac:dyDescent="0.2">
      <c r="B65" s="51">
        <v>8.4</v>
      </c>
      <c r="C65" s="36" t="s">
        <v>19</v>
      </c>
      <c r="D65" s="47">
        <v>1</v>
      </c>
      <c r="E65" s="36" t="s">
        <v>21</v>
      </c>
      <c r="F65" s="49">
        <v>5</v>
      </c>
      <c r="I65" s="89"/>
      <c r="J65" s="89"/>
    </row>
    <row r="66" spans="2:10" x14ac:dyDescent="0.2">
      <c r="B66" s="52">
        <v>8.9</v>
      </c>
      <c r="C66" s="33" t="s">
        <v>28</v>
      </c>
      <c r="D66" s="48">
        <v>5</v>
      </c>
      <c r="E66" s="33" t="s">
        <v>21</v>
      </c>
      <c r="F66" s="50">
        <v>9</v>
      </c>
      <c r="I66" s="89"/>
      <c r="J66" s="89"/>
    </row>
    <row r="67" spans="2:10" x14ac:dyDescent="0.2">
      <c r="B67" s="51">
        <v>7</v>
      </c>
      <c r="C67" s="36" t="s">
        <v>24</v>
      </c>
      <c r="D67" s="47">
        <v>4</v>
      </c>
      <c r="E67" s="36" t="s">
        <v>24</v>
      </c>
      <c r="F67" s="49">
        <v>8</v>
      </c>
      <c r="I67" s="89"/>
      <c r="J67" s="89"/>
    </row>
    <row r="68" spans="2:10" x14ac:dyDescent="0.2">
      <c r="B68" s="51">
        <v>8.4</v>
      </c>
      <c r="C68" s="36" t="s">
        <v>19</v>
      </c>
      <c r="D68" s="47">
        <v>3</v>
      </c>
      <c r="E68" s="36" t="s">
        <v>24</v>
      </c>
      <c r="F68" s="49">
        <v>6</v>
      </c>
      <c r="I68" s="89"/>
      <c r="J68" s="89"/>
    </row>
    <row r="69" spans="2:10" x14ac:dyDescent="0.2">
      <c r="B69" s="51">
        <v>5.8</v>
      </c>
      <c r="C69" s="36" t="s">
        <v>28</v>
      </c>
      <c r="D69" s="47">
        <v>5</v>
      </c>
      <c r="E69" s="36" t="s">
        <v>21</v>
      </c>
      <c r="F69" s="49">
        <v>1</v>
      </c>
      <c r="I69" s="89"/>
      <c r="J69" s="89"/>
    </row>
    <row r="70" spans="2:10" x14ac:dyDescent="0.2">
      <c r="B70" s="52">
        <v>5.5</v>
      </c>
      <c r="C70" s="33" t="s">
        <v>19</v>
      </c>
      <c r="D70" s="48">
        <v>4</v>
      </c>
      <c r="E70" s="33" t="s">
        <v>24</v>
      </c>
      <c r="F70" s="50">
        <v>10</v>
      </c>
      <c r="I70" s="72"/>
      <c r="J70" s="89"/>
    </row>
    <row r="71" spans="2:10" x14ac:dyDescent="0.2">
      <c r="B71" s="51">
        <v>6.5</v>
      </c>
      <c r="C71" s="36" t="s">
        <v>28</v>
      </c>
      <c r="D71" s="47">
        <v>0</v>
      </c>
      <c r="E71" s="36" t="s">
        <v>21</v>
      </c>
      <c r="F71" s="49">
        <v>5</v>
      </c>
      <c r="I71" s="72"/>
      <c r="J71" s="89"/>
    </row>
    <row r="72" spans="2:10" x14ac:dyDescent="0.2">
      <c r="B72" s="51">
        <v>7</v>
      </c>
      <c r="C72" s="36" t="s">
        <v>19</v>
      </c>
      <c r="D72" s="47">
        <v>6</v>
      </c>
      <c r="E72" s="36" t="s">
        <v>21</v>
      </c>
      <c r="F72" s="49">
        <v>1</v>
      </c>
      <c r="I72" s="72"/>
      <c r="J72" s="89"/>
    </row>
    <row r="73" spans="2:10" x14ac:dyDescent="0.2">
      <c r="B73" s="52">
        <v>6</v>
      </c>
      <c r="C73" s="33" t="s">
        <v>24</v>
      </c>
      <c r="D73" s="48">
        <v>0</v>
      </c>
      <c r="E73" s="33" t="s">
        <v>24</v>
      </c>
      <c r="F73" s="50">
        <v>7</v>
      </c>
      <c r="I73" s="72"/>
      <c r="J73" s="89"/>
    </row>
    <row r="74" spans="2:10" x14ac:dyDescent="0.2">
      <c r="B74" s="51">
        <v>7.1</v>
      </c>
      <c r="C74" s="36" t="s">
        <v>19</v>
      </c>
      <c r="D74" s="47">
        <v>5</v>
      </c>
      <c r="E74" s="36" t="s">
        <v>24</v>
      </c>
      <c r="F74" s="49">
        <v>10</v>
      </c>
      <c r="I74" s="72"/>
      <c r="J74" s="89"/>
    </row>
    <row r="75" spans="2:10" x14ac:dyDescent="0.2">
      <c r="B75" s="51">
        <v>6.9</v>
      </c>
      <c r="C75" s="36" t="s">
        <v>24</v>
      </c>
      <c r="D75" s="47">
        <v>2</v>
      </c>
      <c r="E75" s="36" t="s">
        <v>24</v>
      </c>
      <c r="F75" s="49">
        <v>8</v>
      </c>
    </row>
    <row r="76" spans="2:10" x14ac:dyDescent="0.2">
      <c r="B76" s="51">
        <v>5.3</v>
      </c>
      <c r="C76" s="36" t="s">
        <v>24</v>
      </c>
      <c r="D76" s="47">
        <v>6</v>
      </c>
      <c r="E76" s="36" t="s">
        <v>21</v>
      </c>
      <c r="F76" s="49">
        <v>8</v>
      </c>
    </row>
    <row r="77" spans="2:10" x14ac:dyDescent="0.2">
      <c r="B77" s="52">
        <v>7.1</v>
      </c>
      <c r="C77" s="33" t="s">
        <v>24</v>
      </c>
      <c r="D77" s="48">
        <v>1</v>
      </c>
      <c r="E77" s="33" t="s">
        <v>21</v>
      </c>
      <c r="F77" s="50">
        <v>7</v>
      </c>
    </row>
    <row r="78" spans="2:10" x14ac:dyDescent="0.2">
      <c r="B78" s="51">
        <v>7.5</v>
      </c>
      <c r="C78" s="36" t="s">
        <v>28</v>
      </c>
      <c r="D78" s="47">
        <v>5</v>
      </c>
      <c r="E78" s="36" t="s">
        <v>21</v>
      </c>
      <c r="F78" s="49">
        <v>2</v>
      </c>
    </row>
    <row r="79" spans="2:10" x14ac:dyDescent="0.2">
      <c r="B79" s="51">
        <v>6.7</v>
      </c>
      <c r="C79" s="36" t="s">
        <v>24</v>
      </c>
      <c r="D79" s="47">
        <v>3</v>
      </c>
      <c r="E79" s="36" t="s">
        <v>21</v>
      </c>
      <c r="F79" s="49">
        <v>5</v>
      </c>
    </row>
    <row r="80" spans="2:10" x14ac:dyDescent="0.2">
      <c r="B80" s="52">
        <v>7.9</v>
      </c>
      <c r="C80" s="33" t="s">
        <v>19</v>
      </c>
      <c r="D80" s="48">
        <v>1</v>
      </c>
      <c r="E80" s="33" t="s">
        <v>21</v>
      </c>
      <c r="F80" s="50">
        <v>4</v>
      </c>
    </row>
    <row r="81" spans="2:6" x14ac:dyDescent="0.2">
      <c r="B81" s="51">
        <v>5</v>
      </c>
      <c r="C81" s="36" t="s">
        <v>19</v>
      </c>
      <c r="D81" s="47">
        <v>4</v>
      </c>
      <c r="E81" s="36" t="s">
        <v>24</v>
      </c>
      <c r="F81" s="49">
        <v>5</v>
      </c>
    </row>
    <row r="82" spans="2:6" x14ac:dyDescent="0.2">
      <c r="B82" s="51">
        <v>7.1</v>
      </c>
      <c r="C82" s="36" t="s">
        <v>24</v>
      </c>
      <c r="D82" s="47">
        <v>6</v>
      </c>
      <c r="E82" s="36" t="s">
        <v>24</v>
      </c>
      <c r="F82" s="49">
        <v>10</v>
      </c>
    </row>
    <row r="83" spans="2:6" x14ac:dyDescent="0.2">
      <c r="B83" s="51">
        <v>5.0999999999999996</v>
      </c>
      <c r="C83" s="36" t="s">
        <v>19</v>
      </c>
      <c r="D83" s="47">
        <v>3</v>
      </c>
      <c r="E83" s="36" t="s">
        <v>21</v>
      </c>
      <c r="F83" s="49">
        <v>9</v>
      </c>
    </row>
    <row r="84" spans="2:6" x14ac:dyDescent="0.2">
      <c r="B84" s="52">
        <v>5.2</v>
      </c>
      <c r="C84" s="33" t="s">
        <v>24</v>
      </c>
      <c r="D84" s="48">
        <v>3</v>
      </c>
      <c r="E84" s="33" t="s">
        <v>28</v>
      </c>
      <c r="F84" s="50">
        <v>4</v>
      </c>
    </row>
    <row r="85" spans="2:6" x14ac:dyDescent="0.2">
      <c r="B85" s="51">
        <v>5.7</v>
      </c>
      <c r="C85" s="36" t="s">
        <v>28</v>
      </c>
      <c r="D85" s="47">
        <v>0</v>
      </c>
      <c r="E85" s="36" t="s">
        <v>24</v>
      </c>
      <c r="F85" s="49">
        <v>8</v>
      </c>
    </row>
    <row r="86" spans="2:6" x14ac:dyDescent="0.2">
      <c r="B86" s="51">
        <v>5.4</v>
      </c>
      <c r="C86" s="36" t="s">
        <v>24</v>
      </c>
      <c r="D86" s="47">
        <v>4</v>
      </c>
      <c r="E86" s="36" t="s">
        <v>21</v>
      </c>
      <c r="F86" s="49">
        <v>8</v>
      </c>
    </row>
    <row r="87" spans="2:6" x14ac:dyDescent="0.2">
      <c r="B87" s="52">
        <v>5.8</v>
      </c>
      <c r="C87" s="33" t="s">
        <v>28</v>
      </c>
      <c r="D87" s="48">
        <v>0</v>
      </c>
      <c r="E87" s="33" t="s">
        <v>24</v>
      </c>
      <c r="F87" s="50">
        <v>2</v>
      </c>
    </row>
    <row r="88" spans="2:6" x14ac:dyDescent="0.2">
      <c r="B88" s="51">
        <v>6.2</v>
      </c>
      <c r="C88" s="36" t="s">
        <v>24</v>
      </c>
      <c r="D88" s="47">
        <v>0</v>
      </c>
      <c r="E88" s="36" t="s">
        <v>28</v>
      </c>
      <c r="F88" s="49">
        <v>6</v>
      </c>
    </row>
    <row r="89" spans="2:6" x14ac:dyDescent="0.2">
      <c r="B89" s="51">
        <v>7.5</v>
      </c>
      <c r="C89" s="36" t="s">
        <v>28</v>
      </c>
      <c r="D89" s="47">
        <v>6</v>
      </c>
      <c r="E89" s="36" t="s">
        <v>21</v>
      </c>
      <c r="F89" s="49">
        <v>5</v>
      </c>
    </row>
    <row r="90" spans="2:6" x14ac:dyDescent="0.2">
      <c r="B90" s="51">
        <v>6.1</v>
      </c>
      <c r="C90" s="36" t="s">
        <v>28</v>
      </c>
      <c r="D90" s="47">
        <v>2</v>
      </c>
      <c r="E90" s="36" t="s">
        <v>24</v>
      </c>
      <c r="F90" s="49">
        <v>2</v>
      </c>
    </row>
    <row r="91" spans="2:6" x14ac:dyDescent="0.2">
      <c r="B91" s="52">
        <v>4.5999999999999996</v>
      </c>
      <c r="C91" s="33" t="s">
        <v>19</v>
      </c>
      <c r="D91" s="48">
        <v>0</v>
      </c>
      <c r="E91" s="33" t="s">
        <v>28</v>
      </c>
      <c r="F91" s="50">
        <v>10</v>
      </c>
    </row>
    <row r="92" spans="2:6" x14ac:dyDescent="0.2">
      <c r="B92" s="51">
        <v>7.9</v>
      </c>
      <c r="C92" s="36" t="s">
        <v>19</v>
      </c>
      <c r="D92" s="47">
        <v>1</v>
      </c>
      <c r="E92" s="36" t="s">
        <v>21</v>
      </c>
      <c r="F92" s="49">
        <v>4</v>
      </c>
    </row>
    <row r="93" spans="2:6" x14ac:dyDescent="0.2">
      <c r="B93" s="51">
        <v>5.5</v>
      </c>
      <c r="C93" s="36" t="s">
        <v>19</v>
      </c>
      <c r="D93" s="47">
        <v>3</v>
      </c>
      <c r="E93" s="36" t="s">
        <v>21</v>
      </c>
      <c r="F93" s="49">
        <v>7</v>
      </c>
    </row>
    <row r="94" spans="2:6" x14ac:dyDescent="0.2">
      <c r="B94" s="52">
        <v>6.4</v>
      </c>
      <c r="C94" s="33" t="s">
        <v>19</v>
      </c>
      <c r="D94" s="48">
        <v>6</v>
      </c>
      <c r="E94" s="33" t="s">
        <v>24</v>
      </c>
      <c r="F94" s="50">
        <v>1</v>
      </c>
    </row>
    <row r="95" spans="2:6" x14ac:dyDescent="0.2">
      <c r="B95" s="51">
        <v>7</v>
      </c>
      <c r="C95" s="36" t="s">
        <v>19</v>
      </c>
      <c r="D95" s="47">
        <v>0</v>
      </c>
      <c r="E95" s="36" t="s">
        <v>24</v>
      </c>
      <c r="F95" s="49">
        <v>9</v>
      </c>
    </row>
    <row r="96" spans="2:6" x14ac:dyDescent="0.2">
      <c r="B96" s="51">
        <v>6.7</v>
      </c>
      <c r="C96" s="36" t="s">
        <v>28</v>
      </c>
      <c r="D96" s="47">
        <v>5</v>
      </c>
      <c r="E96" s="36" t="s">
        <v>21</v>
      </c>
      <c r="F96" s="49">
        <v>10</v>
      </c>
    </row>
    <row r="97" spans="2:6" x14ac:dyDescent="0.2">
      <c r="B97" s="51">
        <v>7.8</v>
      </c>
      <c r="C97" s="36" t="s">
        <v>19</v>
      </c>
      <c r="D97" s="47">
        <v>1</v>
      </c>
      <c r="E97" s="36" t="s">
        <v>28</v>
      </c>
      <c r="F97" s="49">
        <v>1</v>
      </c>
    </row>
    <row r="98" spans="2:6" x14ac:dyDescent="0.2">
      <c r="B98" s="52">
        <v>7.1</v>
      </c>
      <c r="C98" s="33" t="s">
        <v>24</v>
      </c>
      <c r="D98" s="48">
        <v>4</v>
      </c>
      <c r="E98" s="33" t="s">
        <v>24</v>
      </c>
      <c r="F98" s="50">
        <v>5</v>
      </c>
    </row>
    <row r="99" spans="2:6" x14ac:dyDescent="0.2">
      <c r="B99" s="51">
        <v>5.5</v>
      </c>
      <c r="C99" s="36" t="s">
        <v>24</v>
      </c>
      <c r="D99" s="47">
        <v>3</v>
      </c>
      <c r="E99" s="36" t="s">
        <v>21</v>
      </c>
      <c r="F99" s="49">
        <v>7</v>
      </c>
    </row>
    <row r="100" spans="2:6" x14ac:dyDescent="0.2">
      <c r="B100" s="51">
        <v>9.1</v>
      </c>
      <c r="C100" s="36" t="s">
        <v>24</v>
      </c>
      <c r="D100" s="47">
        <v>6</v>
      </c>
      <c r="E100" s="36" t="s">
        <v>24</v>
      </c>
      <c r="F100" s="49">
        <v>8</v>
      </c>
    </row>
    <row r="101" spans="2:6" x14ac:dyDescent="0.2">
      <c r="B101" s="52">
        <v>6.7</v>
      </c>
      <c r="C101" s="33" t="s">
        <v>24</v>
      </c>
      <c r="D101" s="48">
        <v>5</v>
      </c>
      <c r="E101" s="33" t="s">
        <v>28</v>
      </c>
      <c r="F101" s="50">
        <v>2</v>
      </c>
    </row>
    <row r="102" spans="2:6" x14ac:dyDescent="0.2">
      <c r="B102" s="51">
        <v>6.3</v>
      </c>
      <c r="C102" s="36" t="s">
        <v>19</v>
      </c>
      <c r="D102" s="47">
        <v>6</v>
      </c>
      <c r="E102" s="36" t="s">
        <v>28</v>
      </c>
      <c r="F102" s="49">
        <v>4</v>
      </c>
    </row>
    <row r="103" spans="2:6" x14ac:dyDescent="0.2">
      <c r="B103" s="51">
        <v>7.7</v>
      </c>
      <c r="C103" s="36" t="s">
        <v>28</v>
      </c>
      <c r="D103" s="47">
        <v>6</v>
      </c>
      <c r="E103" s="36" t="s">
        <v>24</v>
      </c>
      <c r="F103" s="49">
        <v>2</v>
      </c>
    </row>
    <row r="104" spans="2:6" x14ac:dyDescent="0.2">
      <c r="B104" s="51">
        <v>6.8</v>
      </c>
      <c r="C104" s="36" t="s">
        <v>19</v>
      </c>
      <c r="D104" s="47">
        <v>5</v>
      </c>
      <c r="E104" s="36" t="s">
        <v>21</v>
      </c>
      <c r="F104" s="49">
        <v>4</v>
      </c>
    </row>
    <row r="105" spans="2:6" x14ac:dyDescent="0.2">
      <c r="B105" s="52">
        <v>7</v>
      </c>
      <c r="C105" s="33" t="s">
        <v>24</v>
      </c>
      <c r="D105" s="48">
        <v>4</v>
      </c>
      <c r="E105" s="33" t="s">
        <v>24</v>
      </c>
      <c r="F105" s="50">
        <v>6</v>
      </c>
    </row>
    <row r="106" spans="2:6" x14ac:dyDescent="0.2">
      <c r="B106" s="51">
        <v>9.5</v>
      </c>
      <c r="C106" s="36" t="s">
        <v>24</v>
      </c>
      <c r="D106" s="47">
        <v>5</v>
      </c>
      <c r="E106" s="36" t="s">
        <v>28</v>
      </c>
      <c r="F106" s="49">
        <v>6</v>
      </c>
    </row>
    <row r="107" spans="2:6" x14ac:dyDescent="0.2">
      <c r="B107" s="51">
        <v>6.2</v>
      </c>
      <c r="C107" s="36" t="s">
        <v>19</v>
      </c>
      <c r="D107" s="47">
        <v>1</v>
      </c>
      <c r="E107" s="36" t="s">
        <v>21</v>
      </c>
      <c r="F107" s="49">
        <v>2</v>
      </c>
    </row>
    <row r="108" spans="2:6" x14ac:dyDescent="0.2">
      <c r="B108" s="52">
        <v>6.1</v>
      </c>
      <c r="C108" s="33" t="s">
        <v>28</v>
      </c>
      <c r="D108" s="48">
        <v>6</v>
      </c>
      <c r="E108" s="33" t="s">
        <v>24</v>
      </c>
      <c r="F108" s="50">
        <v>4</v>
      </c>
    </row>
    <row r="109" spans="2:6" x14ac:dyDescent="0.2">
      <c r="B109" s="51">
        <v>6.6</v>
      </c>
      <c r="C109" s="36" t="s">
        <v>28</v>
      </c>
      <c r="D109" s="47">
        <v>4</v>
      </c>
      <c r="E109" s="36" t="s">
        <v>21</v>
      </c>
      <c r="F109" s="49">
        <v>4</v>
      </c>
    </row>
    <row r="110" spans="2:6" x14ac:dyDescent="0.2">
      <c r="B110" s="51">
        <v>7.8</v>
      </c>
      <c r="C110" s="36" t="s">
        <v>19</v>
      </c>
      <c r="D110" s="47">
        <v>6</v>
      </c>
      <c r="E110" s="36" t="s">
        <v>24</v>
      </c>
      <c r="F110" s="49">
        <v>1</v>
      </c>
    </row>
    <row r="111" spans="2:6" x14ac:dyDescent="0.2">
      <c r="B111" s="51">
        <v>4.7</v>
      </c>
      <c r="C111" s="36" t="s">
        <v>19</v>
      </c>
      <c r="D111" s="47">
        <v>5</v>
      </c>
      <c r="E111" s="36" t="s">
        <v>21</v>
      </c>
      <c r="F111" s="49">
        <v>2</v>
      </c>
    </row>
    <row r="112" spans="2:6" x14ac:dyDescent="0.2">
      <c r="B112" s="52">
        <v>4.0999999999999996</v>
      </c>
      <c r="C112" s="33" t="s">
        <v>28</v>
      </c>
      <c r="D112" s="48">
        <v>4</v>
      </c>
      <c r="E112" s="33" t="s">
        <v>24</v>
      </c>
      <c r="F112" s="50">
        <v>3</v>
      </c>
    </row>
    <row r="113" spans="2:6" x14ac:dyDescent="0.2">
      <c r="B113" s="51">
        <v>5.8</v>
      </c>
      <c r="C113" s="36" t="s">
        <v>24</v>
      </c>
      <c r="D113" s="47">
        <v>4</v>
      </c>
      <c r="E113" s="36" t="s">
        <v>24</v>
      </c>
      <c r="F113" s="49">
        <v>5</v>
      </c>
    </row>
    <row r="114" spans="2:6" x14ac:dyDescent="0.2">
      <c r="B114" s="51">
        <v>4.5</v>
      </c>
      <c r="C114" s="36" t="s">
        <v>19</v>
      </c>
      <c r="D114" s="47">
        <v>0</v>
      </c>
      <c r="E114" s="36" t="s">
        <v>21</v>
      </c>
      <c r="F114" s="49">
        <v>8</v>
      </c>
    </row>
    <row r="115" spans="2:6" x14ac:dyDescent="0.2">
      <c r="B115" s="52">
        <v>6</v>
      </c>
      <c r="C115" s="33" t="s">
        <v>24</v>
      </c>
      <c r="D115" s="48">
        <v>0</v>
      </c>
      <c r="E115" s="33" t="s">
        <v>24</v>
      </c>
      <c r="F115" s="50">
        <v>6</v>
      </c>
    </row>
    <row r="116" spans="2:6" x14ac:dyDescent="0.2">
      <c r="B116" s="51">
        <v>7.1</v>
      </c>
      <c r="C116" s="36" t="s">
        <v>24</v>
      </c>
      <c r="D116" s="47">
        <v>0</v>
      </c>
      <c r="E116" s="36" t="s">
        <v>24</v>
      </c>
      <c r="F116" s="49">
        <v>3</v>
      </c>
    </row>
    <row r="117" spans="2:6" x14ac:dyDescent="0.2">
      <c r="B117" s="51">
        <v>5.4</v>
      </c>
      <c r="C117" s="36" t="s">
        <v>24</v>
      </c>
      <c r="D117" s="47">
        <v>5</v>
      </c>
      <c r="E117" s="36" t="s">
        <v>21</v>
      </c>
      <c r="F117" s="49">
        <v>6</v>
      </c>
    </row>
    <row r="118" spans="2:6" x14ac:dyDescent="0.2">
      <c r="B118" s="51">
        <v>4.8</v>
      </c>
      <c r="C118" s="36" t="s">
        <v>24</v>
      </c>
      <c r="D118" s="47">
        <v>3</v>
      </c>
      <c r="E118" s="36" t="s">
        <v>24</v>
      </c>
      <c r="F118" s="49">
        <v>7</v>
      </c>
    </row>
    <row r="119" spans="2:6" x14ac:dyDescent="0.2">
      <c r="B119" s="52">
        <v>6.6</v>
      </c>
      <c r="C119" s="33" t="s">
        <v>24</v>
      </c>
      <c r="D119" s="48">
        <v>1</v>
      </c>
      <c r="E119" s="33" t="s">
        <v>24</v>
      </c>
      <c r="F119" s="50">
        <v>6</v>
      </c>
    </row>
    <row r="120" spans="2:6" x14ac:dyDescent="0.2">
      <c r="B120" s="51">
        <v>7.5</v>
      </c>
      <c r="C120" s="36" t="s">
        <v>24</v>
      </c>
      <c r="D120" s="47">
        <v>5</v>
      </c>
      <c r="E120" s="36" t="s">
        <v>21</v>
      </c>
      <c r="F120" s="49">
        <v>10</v>
      </c>
    </row>
    <row r="121" spans="2:6" x14ac:dyDescent="0.2">
      <c r="B121" s="51">
        <v>4.5</v>
      </c>
      <c r="C121" s="36" t="s">
        <v>24</v>
      </c>
      <c r="D121" s="47">
        <v>6</v>
      </c>
      <c r="E121" s="36" t="s">
        <v>21</v>
      </c>
      <c r="F121" s="49">
        <v>6</v>
      </c>
    </row>
    <row r="122" spans="2:6" x14ac:dyDescent="0.2">
      <c r="B122" s="52">
        <v>7.5</v>
      </c>
      <c r="C122" s="33" t="s">
        <v>19</v>
      </c>
      <c r="D122" s="48">
        <v>0</v>
      </c>
      <c r="E122" s="33" t="s">
        <v>21</v>
      </c>
      <c r="F122" s="50">
        <v>1</v>
      </c>
    </row>
    <row r="123" spans="2:6" x14ac:dyDescent="0.2">
      <c r="B123" s="51">
        <v>7.5</v>
      </c>
      <c r="C123" s="36" t="s">
        <v>24</v>
      </c>
      <c r="D123" s="47">
        <v>4</v>
      </c>
      <c r="E123" s="36" t="s">
        <v>21</v>
      </c>
      <c r="F123" s="49">
        <v>3</v>
      </c>
    </row>
    <row r="124" spans="2:6" x14ac:dyDescent="0.2">
      <c r="B124" s="51">
        <v>7.6</v>
      </c>
      <c r="C124" s="36" t="s">
        <v>24</v>
      </c>
      <c r="D124" s="47">
        <v>5</v>
      </c>
      <c r="E124" s="36" t="s">
        <v>24</v>
      </c>
      <c r="F124" s="49">
        <v>7</v>
      </c>
    </row>
    <row r="125" spans="2:6" x14ac:dyDescent="0.2">
      <c r="B125" s="51">
        <v>8</v>
      </c>
      <c r="C125" s="36" t="s">
        <v>24</v>
      </c>
      <c r="D125" s="47">
        <v>4</v>
      </c>
      <c r="E125" s="36" t="s">
        <v>21</v>
      </c>
      <c r="F125" s="49">
        <v>4</v>
      </c>
    </row>
    <row r="126" spans="2:6" x14ac:dyDescent="0.2">
      <c r="B126" s="52">
        <v>9.1</v>
      </c>
      <c r="C126" s="33" t="s">
        <v>24</v>
      </c>
      <c r="D126" s="48">
        <v>6</v>
      </c>
      <c r="E126" s="33" t="s">
        <v>24</v>
      </c>
      <c r="F126" s="50">
        <v>4</v>
      </c>
    </row>
    <row r="127" spans="2:6" x14ac:dyDescent="0.2">
      <c r="B127" s="51">
        <v>6.1</v>
      </c>
      <c r="C127" s="36" t="s">
        <v>19</v>
      </c>
      <c r="D127" s="47">
        <v>4</v>
      </c>
      <c r="E127" s="36" t="s">
        <v>21</v>
      </c>
      <c r="F127" s="49">
        <v>7</v>
      </c>
    </row>
    <row r="128" spans="2:6" x14ac:dyDescent="0.2">
      <c r="B128" s="51">
        <v>6.6</v>
      </c>
      <c r="C128" s="36" t="s">
        <v>28</v>
      </c>
      <c r="D128" s="47">
        <v>4</v>
      </c>
      <c r="E128" s="36" t="s">
        <v>21</v>
      </c>
      <c r="F128" s="49">
        <v>9</v>
      </c>
    </row>
    <row r="129" spans="2:6" x14ac:dyDescent="0.2">
      <c r="B129" s="52">
        <v>6</v>
      </c>
      <c r="C129" s="33" t="s">
        <v>19</v>
      </c>
      <c r="D129" s="48">
        <v>2</v>
      </c>
      <c r="E129" s="33" t="s">
        <v>24</v>
      </c>
      <c r="F129" s="50">
        <v>2</v>
      </c>
    </row>
    <row r="130" spans="2:6" x14ac:dyDescent="0.2">
      <c r="B130" s="51">
        <v>6.5</v>
      </c>
      <c r="C130" s="36" t="s">
        <v>19</v>
      </c>
      <c r="D130" s="47">
        <v>3</v>
      </c>
      <c r="E130" s="36" t="s">
        <v>21</v>
      </c>
      <c r="F130" s="49">
        <v>9</v>
      </c>
    </row>
    <row r="131" spans="2:6" x14ac:dyDescent="0.2">
      <c r="B131" s="51">
        <v>8.3000000000000007</v>
      </c>
      <c r="C131" s="36" t="s">
        <v>24</v>
      </c>
      <c r="D131" s="47">
        <v>1</v>
      </c>
      <c r="E131" s="36" t="s">
        <v>21</v>
      </c>
      <c r="F131" s="49">
        <v>3</v>
      </c>
    </row>
    <row r="132" spans="2:6" x14ac:dyDescent="0.2">
      <c r="B132" s="51">
        <v>4.9000000000000004</v>
      </c>
      <c r="C132" s="36" t="s">
        <v>19</v>
      </c>
      <c r="D132" s="47">
        <v>1</v>
      </c>
      <c r="E132" s="36" t="s">
        <v>28</v>
      </c>
      <c r="F132" s="49">
        <v>6</v>
      </c>
    </row>
    <row r="133" spans="2:6" x14ac:dyDescent="0.2">
      <c r="B133" s="52">
        <v>5.5</v>
      </c>
      <c r="C133" s="33" t="s">
        <v>19</v>
      </c>
      <c r="D133" s="48">
        <v>0</v>
      </c>
      <c r="E133" s="33" t="s">
        <v>21</v>
      </c>
      <c r="F133" s="50">
        <v>4</v>
      </c>
    </row>
    <row r="134" spans="2:6" x14ac:dyDescent="0.2">
      <c r="B134" s="51">
        <v>8.1999999999999993</v>
      </c>
      <c r="C134" s="36" t="s">
        <v>19</v>
      </c>
      <c r="D134" s="47">
        <v>2</v>
      </c>
      <c r="E134" s="36" t="s">
        <v>21</v>
      </c>
      <c r="F134" s="49">
        <v>1</v>
      </c>
    </row>
    <row r="135" spans="2:6" x14ac:dyDescent="0.2">
      <c r="B135" s="51">
        <v>7.7</v>
      </c>
      <c r="C135" s="36" t="s">
        <v>28</v>
      </c>
      <c r="D135" s="47">
        <v>5</v>
      </c>
      <c r="E135" s="36" t="s">
        <v>24</v>
      </c>
      <c r="F135" s="49">
        <v>9</v>
      </c>
    </row>
    <row r="136" spans="2:6" x14ac:dyDescent="0.2">
      <c r="B136" s="52">
        <v>6.1</v>
      </c>
      <c r="C136" s="33" t="s">
        <v>24</v>
      </c>
      <c r="D136" s="48">
        <v>5</v>
      </c>
      <c r="E136" s="33" t="s">
        <v>21</v>
      </c>
      <c r="F136" s="50">
        <v>6</v>
      </c>
    </row>
    <row r="137" spans="2:6" x14ac:dyDescent="0.2">
      <c r="B137" s="51">
        <v>7.5</v>
      </c>
      <c r="C137" s="36" t="s">
        <v>24</v>
      </c>
      <c r="D137" s="47">
        <v>1</v>
      </c>
      <c r="E137" s="36" t="s">
        <v>24</v>
      </c>
      <c r="F137" s="49">
        <v>8</v>
      </c>
    </row>
    <row r="138" spans="2:6" x14ac:dyDescent="0.2">
      <c r="B138" s="51">
        <v>6.9</v>
      </c>
      <c r="C138" s="36" t="s">
        <v>28</v>
      </c>
      <c r="D138" s="47">
        <v>3</v>
      </c>
      <c r="E138" s="36" t="s">
        <v>24</v>
      </c>
      <c r="F138" s="49">
        <v>2</v>
      </c>
    </row>
    <row r="139" spans="2:6" x14ac:dyDescent="0.2">
      <c r="B139" s="51">
        <v>8.3000000000000007</v>
      </c>
      <c r="C139" s="36" t="s">
        <v>19</v>
      </c>
      <c r="D139" s="47">
        <v>4</v>
      </c>
      <c r="E139" s="36" t="s">
        <v>21</v>
      </c>
      <c r="F139" s="49">
        <v>7</v>
      </c>
    </row>
    <row r="140" spans="2:6" x14ac:dyDescent="0.2">
      <c r="B140" s="52">
        <v>6.6</v>
      </c>
      <c r="C140" s="33" t="s">
        <v>19</v>
      </c>
      <c r="D140" s="48">
        <v>6</v>
      </c>
      <c r="E140" s="33" t="s">
        <v>21</v>
      </c>
      <c r="F140" s="50">
        <v>6</v>
      </c>
    </row>
    <row r="141" spans="2:6" x14ac:dyDescent="0.2">
      <c r="B141" s="51">
        <v>7.7</v>
      </c>
      <c r="C141" s="36" t="s">
        <v>28</v>
      </c>
      <c r="D141" s="47">
        <v>0</v>
      </c>
      <c r="E141" s="36" t="s">
        <v>24</v>
      </c>
      <c r="F141" s="49">
        <v>2</v>
      </c>
    </row>
    <row r="142" spans="2:6" x14ac:dyDescent="0.2">
      <c r="B142" s="51">
        <v>9.6999999999999993</v>
      </c>
      <c r="C142" s="36" t="s">
        <v>28</v>
      </c>
      <c r="D142" s="47">
        <v>3</v>
      </c>
      <c r="E142" s="36" t="s">
        <v>24</v>
      </c>
      <c r="F142" s="49">
        <v>2</v>
      </c>
    </row>
    <row r="143" spans="2:6" x14ac:dyDescent="0.2">
      <c r="B143" s="52">
        <v>7.2</v>
      </c>
      <c r="C143" s="33" t="s">
        <v>24</v>
      </c>
      <c r="D143" s="48">
        <v>1</v>
      </c>
      <c r="E143" s="33" t="s">
        <v>21</v>
      </c>
      <c r="F143" s="50">
        <v>4</v>
      </c>
    </row>
    <row r="144" spans="2:6" x14ac:dyDescent="0.2">
      <c r="B144" s="51">
        <v>6.6</v>
      </c>
      <c r="C144" s="36" t="s">
        <v>19</v>
      </c>
      <c r="D144" s="47">
        <v>2</v>
      </c>
      <c r="E144" s="36" t="s">
        <v>21</v>
      </c>
      <c r="F144" s="49">
        <v>4</v>
      </c>
    </row>
    <row r="145" spans="2:6" x14ac:dyDescent="0.2">
      <c r="B145" s="51">
        <v>7.4</v>
      </c>
      <c r="C145" s="36" t="s">
        <v>19</v>
      </c>
      <c r="D145" s="47">
        <v>0</v>
      </c>
      <c r="E145" s="36" t="s">
        <v>21</v>
      </c>
      <c r="F145" s="49">
        <v>3</v>
      </c>
    </row>
    <row r="146" spans="2:6" x14ac:dyDescent="0.2">
      <c r="B146" s="51">
        <v>6.1</v>
      </c>
      <c r="C146" s="36" t="s">
        <v>28</v>
      </c>
      <c r="D146" s="47">
        <v>1</v>
      </c>
      <c r="E146" s="36" t="s">
        <v>28</v>
      </c>
      <c r="F146" s="49">
        <v>8</v>
      </c>
    </row>
    <row r="147" spans="2:6" x14ac:dyDescent="0.2">
      <c r="B147" s="52">
        <v>9.4</v>
      </c>
      <c r="C147" s="33" t="s">
        <v>24</v>
      </c>
      <c r="D147" s="48">
        <v>5</v>
      </c>
      <c r="E147" s="33" t="s">
        <v>24</v>
      </c>
      <c r="F147" s="50">
        <v>7</v>
      </c>
    </row>
    <row r="148" spans="2:6" x14ac:dyDescent="0.2">
      <c r="B148" s="51">
        <v>6.7</v>
      </c>
      <c r="C148" s="36" t="s">
        <v>24</v>
      </c>
      <c r="D148" s="47">
        <v>0</v>
      </c>
      <c r="E148" s="36" t="s">
        <v>24</v>
      </c>
      <c r="F148" s="49">
        <v>2</v>
      </c>
    </row>
    <row r="149" spans="2:6" x14ac:dyDescent="0.2">
      <c r="B149" s="51">
        <v>6.2</v>
      </c>
      <c r="C149" s="36" t="s">
        <v>24</v>
      </c>
      <c r="D149" s="47">
        <v>1</v>
      </c>
      <c r="E149" s="36" t="s">
        <v>21</v>
      </c>
      <c r="F149" s="49">
        <v>3</v>
      </c>
    </row>
    <row r="150" spans="2:6" x14ac:dyDescent="0.2">
      <c r="B150" s="52">
        <v>5.5</v>
      </c>
      <c r="C150" s="33" t="s">
        <v>28</v>
      </c>
      <c r="D150" s="48">
        <v>5</v>
      </c>
      <c r="E150" s="33" t="s">
        <v>24</v>
      </c>
      <c r="F150" s="50">
        <v>10</v>
      </c>
    </row>
    <row r="151" spans="2:6" x14ac:dyDescent="0.2">
      <c r="B151" s="51">
        <v>7.8</v>
      </c>
      <c r="C151" s="36" t="s">
        <v>24</v>
      </c>
      <c r="D151" s="47">
        <v>6</v>
      </c>
      <c r="E151" s="36" t="s">
        <v>24</v>
      </c>
      <c r="F151" s="49">
        <v>9</v>
      </c>
    </row>
    <row r="152" spans="2:6" x14ac:dyDescent="0.2">
      <c r="B152" s="51">
        <v>7.5</v>
      </c>
      <c r="C152" s="36" t="s">
        <v>19</v>
      </c>
      <c r="D152" s="47">
        <v>5</v>
      </c>
      <c r="E152" s="36" t="s">
        <v>21</v>
      </c>
      <c r="F152" s="49">
        <v>5</v>
      </c>
    </row>
    <row r="153" spans="2:6" x14ac:dyDescent="0.2">
      <c r="B153" s="51">
        <v>5.9</v>
      </c>
      <c r="C153" s="36" t="s">
        <v>19</v>
      </c>
      <c r="D153" s="47">
        <v>4</v>
      </c>
      <c r="E153" s="36" t="s">
        <v>28</v>
      </c>
      <c r="F153" s="49">
        <v>2</v>
      </c>
    </row>
    <row r="154" spans="2:6" x14ac:dyDescent="0.2">
      <c r="B154" s="52">
        <v>7.2</v>
      </c>
      <c r="C154" s="33" t="s">
        <v>19</v>
      </c>
      <c r="D154" s="48">
        <v>2</v>
      </c>
      <c r="E154" s="33" t="s">
        <v>24</v>
      </c>
      <c r="F154" s="50">
        <v>3</v>
      </c>
    </row>
    <row r="155" spans="2:6" x14ac:dyDescent="0.2">
      <c r="B155" s="51">
        <v>4.7</v>
      </c>
      <c r="C155" s="36" t="s">
        <v>19</v>
      </c>
      <c r="D155" s="47">
        <v>4</v>
      </c>
      <c r="E155" s="36" t="s">
        <v>24</v>
      </c>
      <c r="F155" s="49">
        <v>8</v>
      </c>
    </row>
    <row r="156" spans="2:6" x14ac:dyDescent="0.2">
      <c r="B156" s="51">
        <v>6.7</v>
      </c>
      <c r="C156" s="36" t="s">
        <v>24</v>
      </c>
      <c r="D156" s="47">
        <v>1</v>
      </c>
      <c r="E156" s="36" t="s">
        <v>24</v>
      </c>
      <c r="F156" s="49">
        <v>4</v>
      </c>
    </row>
    <row r="157" spans="2:6" x14ac:dyDescent="0.2">
      <c r="B157" s="52">
        <v>7</v>
      </c>
      <c r="C157" s="33" t="s">
        <v>24</v>
      </c>
      <c r="D157" s="48">
        <v>6</v>
      </c>
      <c r="E157" s="33" t="s">
        <v>28</v>
      </c>
      <c r="F157" s="50">
        <v>2</v>
      </c>
    </row>
    <row r="158" spans="2:6" x14ac:dyDescent="0.2">
      <c r="B158" s="51">
        <v>8.5</v>
      </c>
      <c r="C158" s="36" t="s">
        <v>19</v>
      </c>
      <c r="D158" s="47">
        <v>3</v>
      </c>
      <c r="E158" s="36" t="s">
        <v>21</v>
      </c>
      <c r="F158" s="49">
        <v>2</v>
      </c>
    </row>
    <row r="159" spans="2:6" x14ac:dyDescent="0.2">
      <c r="B159" s="51">
        <v>5.6</v>
      </c>
      <c r="C159" s="36" t="s">
        <v>24</v>
      </c>
      <c r="D159" s="47">
        <v>6</v>
      </c>
      <c r="E159" s="36" t="s">
        <v>28</v>
      </c>
      <c r="F159" s="49">
        <v>6</v>
      </c>
    </row>
    <row r="160" spans="2:6" x14ac:dyDescent="0.2">
      <c r="B160" s="51">
        <v>5</v>
      </c>
      <c r="C160" s="36" t="s">
        <v>24</v>
      </c>
      <c r="D160" s="47">
        <v>6</v>
      </c>
      <c r="E160" s="36" t="s">
        <v>24</v>
      </c>
      <c r="F160" s="49">
        <v>8</v>
      </c>
    </row>
    <row r="161" spans="2:6" x14ac:dyDescent="0.2">
      <c r="B161" s="52">
        <v>5.4</v>
      </c>
      <c r="C161" s="33" t="s">
        <v>24</v>
      </c>
      <c r="D161" s="48">
        <v>6</v>
      </c>
      <c r="E161" s="33" t="s">
        <v>24</v>
      </c>
      <c r="F161" s="50">
        <v>7</v>
      </c>
    </row>
    <row r="162" spans="2:6" x14ac:dyDescent="0.2">
      <c r="B162" s="51">
        <v>4.9000000000000004</v>
      </c>
      <c r="C162" s="36" t="s">
        <v>19</v>
      </c>
      <c r="D162" s="47">
        <v>4</v>
      </c>
      <c r="E162" s="36" t="s">
        <v>28</v>
      </c>
      <c r="F162" s="49">
        <v>4</v>
      </c>
    </row>
    <row r="163" spans="2:6" x14ac:dyDescent="0.2">
      <c r="B163" s="51">
        <v>8.1</v>
      </c>
      <c r="C163" s="36" t="s">
        <v>19</v>
      </c>
      <c r="D163" s="47">
        <v>3</v>
      </c>
      <c r="E163" s="36" t="s">
        <v>24</v>
      </c>
      <c r="F163" s="49">
        <v>2</v>
      </c>
    </row>
    <row r="164" spans="2:6" x14ac:dyDescent="0.2">
      <c r="B164" s="52">
        <v>8.4</v>
      </c>
      <c r="C164" s="33" t="s">
        <v>19</v>
      </c>
      <c r="D164" s="48">
        <v>5</v>
      </c>
      <c r="E164" s="33" t="s">
        <v>24</v>
      </c>
      <c r="F164" s="50">
        <v>9</v>
      </c>
    </row>
    <row r="165" spans="2:6" x14ac:dyDescent="0.2">
      <c r="B165" s="51">
        <v>6.9</v>
      </c>
      <c r="C165" s="36" t="s">
        <v>24</v>
      </c>
      <c r="D165" s="47">
        <v>1</v>
      </c>
      <c r="E165" s="36" t="s">
        <v>24</v>
      </c>
      <c r="F165" s="49">
        <v>4</v>
      </c>
    </row>
    <row r="166" spans="2:6" x14ac:dyDescent="0.2">
      <c r="B166" s="51">
        <v>8</v>
      </c>
      <c r="C166" s="36" t="s">
        <v>28</v>
      </c>
      <c r="D166" s="47">
        <v>2</v>
      </c>
      <c r="E166" s="36" t="s">
        <v>24</v>
      </c>
      <c r="F166" s="49">
        <v>9</v>
      </c>
    </row>
    <row r="167" spans="2:6" x14ac:dyDescent="0.2">
      <c r="B167" s="51">
        <v>6.7</v>
      </c>
      <c r="C167" s="36" t="s">
        <v>19</v>
      </c>
      <c r="D167" s="47">
        <v>3</v>
      </c>
      <c r="E167" s="36" t="s">
        <v>28</v>
      </c>
      <c r="F167" s="49">
        <v>5</v>
      </c>
    </row>
    <row r="168" spans="2:6" x14ac:dyDescent="0.2">
      <c r="B168" s="52">
        <v>6.4</v>
      </c>
      <c r="C168" s="33" t="s">
        <v>19</v>
      </c>
      <c r="D168" s="48">
        <v>1</v>
      </c>
      <c r="E168" s="33" t="s">
        <v>24</v>
      </c>
      <c r="F168" s="50">
        <v>7</v>
      </c>
    </row>
    <row r="169" spans="2:6" x14ac:dyDescent="0.2">
      <c r="B169" s="51">
        <v>6.1</v>
      </c>
      <c r="C169" s="36" t="s">
        <v>19</v>
      </c>
      <c r="D169" s="47">
        <v>3</v>
      </c>
      <c r="E169" s="36" t="s">
        <v>28</v>
      </c>
      <c r="F169" s="49">
        <v>5</v>
      </c>
    </row>
    <row r="170" spans="2:6" x14ac:dyDescent="0.2">
      <c r="B170" s="51">
        <v>6.1</v>
      </c>
      <c r="C170" s="36" t="s">
        <v>24</v>
      </c>
      <c r="D170" s="47">
        <v>4</v>
      </c>
      <c r="E170" s="36" t="s">
        <v>21</v>
      </c>
      <c r="F170" s="49">
        <v>2</v>
      </c>
    </row>
    <row r="171" spans="2:6" x14ac:dyDescent="0.2">
      <c r="B171" s="52">
        <v>4.5999999999999996</v>
      </c>
      <c r="C171" s="33" t="s">
        <v>24</v>
      </c>
      <c r="D171" s="48">
        <v>1</v>
      </c>
      <c r="E171" s="33" t="s">
        <v>24</v>
      </c>
      <c r="F171" s="50">
        <v>6</v>
      </c>
    </row>
    <row r="172" spans="2:6" x14ac:dyDescent="0.2">
      <c r="B172" s="51">
        <v>6.8</v>
      </c>
      <c r="C172" s="36" t="s">
        <v>24</v>
      </c>
      <c r="D172" s="47">
        <v>4</v>
      </c>
      <c r="E172" s="36" t="s">
        <v>24</v>
      </c>
      <c r="F172" s="49">
        <v>7</v>
      </c>
    </row>
    <row r="173" spans="2:6" x14ac:dyDescent="0.2">
      <c r="B173" s="51">
        <v>6.5</v>
      </c>
      <c r="C173" s="36" t="s">
        <v>24</v>
      </c>
      <c r="D173" s="47">
        <v>0</v>
      </c>
      <c r="E173" s="36" t="s">
        <v>21</v>
      </c>
      <c r="F173" s="49">
        <v>6</v>
      </c>
    </row>
    <row r="174" spans="2:6" x14ac:dyDescent="0.2">
      <c r="B174" s="51">
        <v>7.4</v>
      </c>
      <c r="C174" s="36" t="s">
        <v>19</v>
      </c>
      <c r="D174" s="47">
        <v>1</v>
      </c>
      <c r="E174" s="36" t="s">
        <v>24</v>
      </c>
      <c r="F174" s="49">
        <v>3</v>
      </c>
    </row>
    <row r="175" spans="2:6" x14ac:dyDescent="0.2">
      <c r="B175" s="52">
        <v>6.6</v>
      </c>
      <c r="C175" s="33" t="s">
        <v>19</v>
      </c>
      <c r="D175" s="48">
        <v>3</v>
      </c>
      <c r="E175" s="33" t="s">
        <v>24</v>
      </c>
      <c r="F175" s="50">
        <v>10</v>
      </c>
    </row>
    <row r="176" spans="2:6" x14ac:dyDescent="0.2">
      <c r="B176" s="51">
        <v>6.3</v>
      </c>
      <c r="C176" s="36" t="s">
        <v>19</v>
      </c>
      <c r="D176" s="47">
        <v>0</v>
      </c>
      <c r="E176" s="36" t="s">
        <v>24</v>
      </c>
      <c r="F176" s="49">
        <v>8</v>
      </c>
    </row>
    <row r="177" spans="2:6" x14ac:dyDescent="0.2">
      <c r="B177" s="51">
        <v>5.5</v>
      </c>
      <c r="C177" s="36" t="s">
        <v>28</v>
      </c>
      <c r="D177" s="47">
        <v>4</v>
      </c>
      <c r="E177" s="36" t="s">
        <v>28</v>
      </c>
      <c r="F177" s="49">
        <v>3</v>
      </c>
    </row>
    <row r="178" spans="2:6" x14ac:dyDescent="0.2">
      <c r="B178" s="52">
        <v>6.6</v>
      </c>
      <c r="C178" s="33" t="s">
        <v>19</v>
      </c>
      <c r="D178" s="48">
        <v>4</v>
      </c>
      <c r="E178" s="33" t="s">
        <v>24</v>
      </c>
      <c r="F178" s="50">
        <v>5</v>
      </c>
    </row>
    <row r="179" spans="2:6" x14ac:dyDescent="0.2">
      <c r="B179" s="51">
        <v>7.4</v>
      </c>
      <c r="C179" s="36" t="s">
        <v>24</v>
      </c>
      <c r="D179" s="47">
        <v>3</v>
      </c>
      <c r="E179" s="36" t="s">
        <v>21</v>
      </c>
      <c r="F179" s="49">
        <v>9</v>
      </c>
    </row>
    <row r="180" spans="2:6" x14ac:dyDescent="0.2">
      <c r="B180" s="51">
        <v>5.0999999999999996</v>
      </c>
      <c r="C180" s="36" t="s">
        <v>19</v>
      </c>
      <c r="D180" s="47">
        <v>0</v>
      </c>
      <c r="E180" s="36" t="s">
        <v>21</v>
      </c>
      <c r="F180" s="49">
        <v>5</v>
      </c>
    </row>
    <row r="181" spans="2:6" x14ac:dyDescent="0.2">
      <c r="B181" s="51">
        <v>6.6</v>
      </c>
      <c r="C181" s="36" t="s">
        <v>24</v>
      </c>
      <c r="D181" s="47">
        <v>6</v>
      </c>
      <c r="E181" s="36" t="s">
        <v>21</v>
      </c>
      <c r="F181" s="49">
        <v>7</v>
      </c>
    </row>
    <row r="182" spans="2:6" x14ac:dyDescent="0.2">
      <c r="B182" s="52">
        <v>6.8</v>
      </c>
      <c r="C182" s="33" t="s">
        <v>19</v>
      </c>
      <c r="D182" s="48">
        <v>5</v>
      </c>
      <c r="E182" s="33" t="s">
        <v>21</v>
      </c>
      <c r="F182" s="50">
        <v>7</v>
      </c>
    </row>
    <row r="183" spans="2:6" x14ac:dyDescent="0.2">
      <c r="B183" s="51">
        <v>5.6</v>
      </c>
      <c r="C183" s="36" t="s">
        <v>28</v>
      </c>
      <c r="D183" s="47">
        <v>2</v>
      </c>
      <c r="E183" s="36" t="s">
        <v>24</v>
      </c>
      <c r="F183" s="49">
        <v>5</v>
      </c>
    </row>
    <row r="184" spans="2:6" x14ac:dyDescent="0.2">
      <c r="B184" s="51">
        <v>5.8</v>
      </c>
      <c r="C184" s="36" t="s">
        <v>28</v>
      </c>
      <c r="D184" s="47">
        <v>3</v>
      </c>
      <c r="E184" s="36" t="s">
        <v>21</v>
      </c>
      <c r="F184" s="49">
        <v>2</v>
      </c>
    </row>
    <row r="185" spans="2:6" x14ac:dyDescent="0.2">
      <c r="B185" s="52">
        <v>6.8</v>
      </c>
      <c r="C185" s="33" t="s">
        <v>19</v>
      </c>
      <c r="D185" s="48">
        <v>4</v>
      </c>
      <c r="E185" s="33" t="s">
        <v>24</v>
      </c>
      <c r="F185" s="50">
        <v>5</v>
      </c>
    </row>
    <row r="186" spans="2:6" x14ac:dyDescent="0.2">
      <c r="B186" s="51">
        <v>5.0999999999999996</v>
      </c>
      <c r="C186" s="36" t="s">
        <v>19</v>
      </c>
      <c r="D186" s="47">
        <v>1</v>
      </c>
      <c r="E186" s="36" t="s">
        <v>21</v>
      </c>
      <c r="F186" s="49">
        <v>7</v>
      </c>
    </row>
    <row r="187" spans="2:6" x14ac:dyDescent="0.2">
      <c r="B187" s="51">
        <v>6.9</v>
      </c>
      <c r="C187" s="36" t="s">
        <v>28</v>
      </c>
      <c r="D187" s="47">
        <v>0</v>
      </c>
      <c r="E187" s="36" t="s">
        <v>24</v>
      </c>
      <c r="F187" s="49">
        <v>7</v>
      </c>
    </row>
    <row r="188" spans="2:6" x14ac:dyDescent="0.2">
      <c r="B188" s="51">
        <v>5.4</v>
      </c>
      <c r="C188" s="36" t="s">
        <v>19</v>
      </c>
      <c r="D188" s="47">
        <v>5</v>
      </c>
      <c r="E188" s="36" t="s">
        <v>24</v>
      </c>
      <c r="F188" s="49">
        <v>4</v>
      </c>
    </row>
    <row r="189" spans="2:6" x14ac:dyDescent="0.2">
      <c r="B189" s="52">
        <v>7.8</v>
      </c>
      <c r="C189" s="33" t="s">
        <v>19</v>
      </c>
      <c r="D189" s="48">
        <v>2</v>
      </c>
      <c r="E189" s="33" t="s">
        <v>24</v>
      </c>
      <c r="F189" s="50">
        <v>1</v>
      </c>
    </row>
    <row r="190" spans="2:6" x14ac:dyDescent="0.2">
      <c r="B190" s="51">
        <v>9.3000000000000007</v>
      </c>
      <c r="C190" s="36" t="s">
        <v>19</v>
      </c>
      <c r="D190" s="47">
        <v>1</v>
      </c>
      <c r="E190" s="36" t="s">
        <v>24</v>
      </c>
      <c r="F190" s="49">
        <v>6</v>
      </c>
    </row>
    <row r="191" spans="2:6" x14ac:dyDescent="0.2">
      <c r="B191" s="51">
        <v>5.5</v>
      </c>
      <c r="C191" s="36" t="s">
        <v>24</v>
      </c>
      <c r="D191" s="47">
        <v>0</v>
      </c>
      <c r="E191" s="36" t="s">
        <v>24</v>
      </c>
      <c r="F191" s="49">
        <v>3</v>
      </c>
    </row>
    <row r="192" spans="2:6" x14ac:dyDescent="0.2">
      <c r="B192" s="52">
        <v>7.1</v>
      </c>
      <c r="C192" s="33" t="s">
        <v>24</v>
      </c>
      <c r="D192" s="48">
        <v>5</v>
      </c>
      <c r="E192" s="33" t="s">
        <v>24</v>
      </c>
      <c r="F192" s="50">
        <v>5</v>
      </c>
    </row>
    <row r="193" spans="2:6" x14ac:dyDescent="0.2">
      <c r="B193" s="51">
        <v>5.6</v>
      </c>
      <c r="C193" s="36" t="s">
        <v>19</v>
      </c>
      <c r="D193" s="47">
        <v>3</v>
      </c>
      <c r="E193" s="36" t="s">
        <v>24</v>
      </c>
      <c r="F193" s="49">
        <v>4</v>
      </c>
    </row>
    <row r="194" spans="2:6" x14ac:dyDescent="0.2">
      <c r="B194" s="51">
        <v>7.7</v>
      </c>
      <c r="C194" s="36" t="s">
        <v>24</v>
      </c>
      <c r="D194" s="47">
        <v>5</v>
      </c>
      <c r="E194" s="36" t="s">
        <v>28</v>
      </c>
      <c r="F194" s="49">
        <v>2</v>
      </c>
    </row>
    <row r="195" spans="2:6" x14ac:dyDescent="0.2">
      <c r="B195" s="51">
        <v>5</v>
      </c>
      <c r="C195" s="36" t="s">
        <v>24</v>
      </c>
      <c r="D195" s="47">
        <v>3</v>
      </c>
      <c r="E195" s="36" t="s">
        <v>24</v>
      </c>
      <c r="F195" s="49">
        <v>7</v>
      </c>
    </row>
    <row r="196" spans="2:6" x14ac:dyDescent="0.2">
      <c r="B196" s="52">
        <v>7.1</v>
      </c>
      <c r="C196" s="33" t="s">
        <v>24</v>
      </c>
      <c r="D196" s="48">
        <v>6</v>
      </c>
      <c r="E196" s="33" t="s">
        <v>21</v>
      </c>
      <c r="F196" s="50">
        <v>5</v>
      </c>
    </row>
    <row r="197" spans="2:6" x14ac:dyDescent="0.2">
      <c r="B197" s="51">
        <v>5.5</v>
      </c>
      <c r="C197" s="36" t="s">
        <v>19</v>
      </c>
      <c r="D197" s="47">
        <v>0</v>
      </c>
      <c r="E197" s="36" t="s">
        <v>21</v>
      </c>
      <c r="F197" s="49">
        <v>7</v>
      </c>
    </row>
    <row r="198" spans="2:6" x14ac:dyDescent="0.2">
      <c r="B198" s="51">
        <v>6.3</v>
      </c>
      <c r="C198" s="36" t="s">
        <v>28</v>
      </c>
      <c r="D198" s="47">
        <v>5</v>
      </c>
      <c r="E198" s="36" t="s">
        <v>24</v>
      </c>
      <c r="F198" s="49">
        <v>9</v>
      </c>
    </row>
    <row r="199" spans="2:6" x14ac:dyDescent="0.2">
      <c r="B199" s="52">
        <v>5.3</v>
      </c>
      <c r="C199" s="33" t="s">
        <v>24</v>
      </c>
      <c r="D199" s="48">
        <v>2</v>
      </c>
      <c r="E199" s="33" t="s">
        <v>21</v>
      </c>
      <c r="F199" s="50">
        <v>4</v>
      </c>
    </row>
    <row r="200" spans="2:6" x14ac:dyDescent="0.2">
      <c r="B200" s="51">
        <v>7.5</v>
      </c>
      <c r="C200" s="36" t="s">
        <v>19</v>
      </c>
      <c r="D200" s="47">
        <v>5</v>
      </c>
      <c r="E200" s="36" t="s">
        <v>24</v>
      </c>
      <c r="F200" s="49">
        <v>5</v>
      </c>
    </row>
    <row r="201" spans="2:6" x14ac:dyDescent="0.2">
      <c r="B201" s="51">
        <v>5.5</v>
      </c>
      <c r="C201" s="36" t="s">
        <v>24</v>
      </c>
      <c r="D201" s="47">
        <v>0</v>
      </c>
      <c r="E201" s="36" t="s">
        <v>21</v>
      </c>
      <c r="F201" s="49">
        <v>9</v>
      </c>
    </row>
    <row r="202" spans="2:6" x14ac:dyDescent="0.2">
      <c r="B202" s="51">
        <v>7.2</v>
      </c>
      <c r="C202" s="36" t="s">
        <v>24</v>
      </c>
      <c r="D202" s="47">
        <v>1</v>
      </c>
      <c r="E202" s="36" t="s">
        <v>28</v>
      </c>
      <c r="F202" s="49">
        <v>10</v>
      </c>
    </row>
    <row r="203" spans="2:6" x14ac:dyDescent="0.2">
      <c r="B203" s="52">
        <v>6.1</v>
      </c>
      <c r="C203" s="33" t="s">
        <v>19</v>
      </c>
      <c r="D203" s="48">
        <v>1</v>
      </c>
      <c r="E203" s="33" t="s">
        <v>21</v>
      </c>
      <c r="F203" s="50">
        <v>4</v>
      </c>
    </row>
    <row r="204" spans="2:6" x14ac:dyDescent="0.2">
      <c r="B204" s="51">
        <v>6.4</v>
      </c>
      <c r="C204" s="36" t="s">
        <v>19</v>
      </c>
      <c r="D204" s="47">
        <v>5</v>
      </c>
      <c r="E204" s="36" t="s">
        <v>28</v>
      </c>
      <c r="F204" s="49">
        <v>5</v>
      </c>
    </row>
    <row r="205" spans="2:6" x14ac:dyDescent="0.2">
      <c r="B205" s="51">
        <v>6.7</v>
      </c>
      <c r="C205" s="36" t="s">
        <v>19</v>
      </c>
      <c r="D205" s="47">
        <v>5</v>
      </c>
      <c r="E205" s="36" t="s">
        <v>24</v>
      </c>
      <c r="F205" s="49">
        <v>5</v>
      </c>
    </row>
    <row r="206" spans="2:6" x14ac:dyDescent="0.2">
      <c r="B206" s="52">
        <v>5.6</v>
      </c>
      <c r="C206" s="33" t="s">
        <v>19</v>
      </c>
      <c r="D206" s="48">
        <v>3</v>
      </c>
      <c r="E206" s="33" t="s">
        <v>21</v>
      </c>
      <c r="F206" s="50">
        <v>8</v>
      </c>
    </row>
    <row r="207" spans="2:6" x14ac:dyDescent="0.2">
      <c r="B207" s="51">
        <v>6.8</v>
      </c>
      <c r="C207" s="36" t="s">
        <v>19</v>
      </c>
      <c r="D207" s="47">
        <v>0</v>
      </c>
      <c r="E207" s="36" t="s">
        <v>21</v>
      </c>
      <c r="F207" s="49">
        <v>4</v>
      </c>
    </row>
    <row r="208" spans="2:6" x14ac:dyDescent="0.2">
      <c r="B208" s="51">
        <v>8.3000000000000007</v>
      </c>
      <c r="C208" s="36" t="s">
        <v>19</v>
      </c>
      <c r="D208" s="47">
        <v>3</v>
      </c>
      <c r="E208" s="36" t="s">
        <v>28</v>
      </c>
      <c r="F208" s="49">
        <v>4</v>
      </c>
    </row>
    <row r="209" spans="2:6" x14ac:dyDescent="0.2">
      <c r="B209" s="51">
        <v>5.6</v>
      </c>
      <c r="C209" s="36" t="s">
        <v>19</v>
      </c>
      <c r="D209" s="47">
        <v>2</v>
      </c>
      <c r="E209" s="36" t="s">
        <v>21</v>
      </c>
      <c r="F209" s="49">
        <v>7</v>
      </c>
    </row>
    <row r="210" spans="2:6" x14ac:dyDescent="0.2">
      <c r="B210" s="52">
        <v>7.9</v>
      </c>
      <c r="C210" s="33" t="s">
        <v>28</v>
      </c>
      <c r="D210" s="48">
        <v>6</v>
      </c>
      <c r="E210" s="33" t="s">
        <v>24</v>
      </c>
      <c r="F210" s="50">
        <v>5</v>
      </c>
    </row>
    <row r="211" spans="2:6" x14ac:dyDescent="0.2">
      <c r="B211" s="51">
        <v>8.3000000000000007</v>
      </c>
      <c r="C211" s="36" t="s">
        <v>24</v>
      </c>
      <c r="D211" s="47">
        <v>1</v>
      </c>
      <c r="E211" s="36" t="s">
        <v>21</v>
      </c>
      <c r="F211" s="49">
        <v>6</v>
      </c>
    </row>
    <row r="212" spans="2:6" x14ac:dyDescent="0.2">
      <c r="B212" s="51">
        <v>5.5</v>
      </c>
      <c r="C212" s="36" t="s">
        <v>28</v>
      </c>
      <c r="D212" s="47">
        <v>4</v>
      </c>
      <c r="E212" s="36" t="s">
        <v>24</v>
      </c>
      <c r="F212" s="49">
        <v>6</v>
      </c>
    </row>
    <row r="213" spans="2:6" x14ac:dyDescent="0.2">
      <c r="B213" s="52">
        <v>4.8</v>
      </c>
      <c r="C213" s="33" t="s">
        <v>24</v>
      </c>
      <c r="D213" s="48">
        <v>4</v>
      </c>
      <c r="E213" s="33" t="s">
        <v>24</v>
      </c>
      <c r="F213" s="50">
        <v>6</v>
      </c>
    </row>
    <row r="214" spans="2:6" x14ac:dyDescent="0.2">
      <c r="B214" s="51">
        <v>6.9</v>
      </c>
      <c r="C214" s="36" t="s">
        <v>24</v>
      </c>
      <c r="D214" s="47">
        <v>0</v>
      </c>
      <c r="E214" s="36" t="s">
        <v>24</v>
      </c>
      <c r="F214" s="49">
        <v>10</v>
      </c>
    </row>
    <row r="215" spans="2:6" x14ac:dyDescent="0.2">
      <c r="B215" s="51">
        <v>5.8</v>
      </c>
      <c r="C215" s="36" t="s">
        <v>19</v>
      </c>
      <c r="D215" s="47">
        <v>0</v>
      </c>
      <c r="E215" s="36" t="s">
        <v>24</v>
      </c>
      <c r="F215" s="49">
        <v>5</v>
      </c>
    </row>
    <row r="216" spans="2:6" x14ac:dyDescent="0.2">
      <c r="B216" s="51">
        <v>8.6999999999999993</v>
      </c>
      <c r="C216" s="36" t="s">
        <v>24</v>
      </c>
      <c r="D216" s="47">
        <v>4</v>
      </c>
      <c r="E216" s="36" t="s">
        <v>28</v>
      </c>
      <c r="F216" s="49">
        <v>5</v>
      </c>
    </row>
    <row r="217" spans="2:6" x14ac:dyDescent="0.2">
      <c r="B217" s="52">
        <v>6.5</v>
      </c>
      <c r="C217" s="33" t="s">
        <v>19</v>
      </c>
      <c r="D217" s="48">
        <v>0</v>
      </c>
      <c r="E217" s="33" t="s">
        <v>21</v>
      </c>
      <c r="F217" s="50">
        <v>9</v>
      </c>
    </row>
    <row r="218" spans="2:6" x14ac:dyDescent="0.2">
      <c r="B218" s="51">
        <v>5.5</v>
      </c>
      <c r="C218" s="36" t="s">
        <v>24</v>
      </c>
      <c r="D218" s="47">
        <v>1</v>
      </c>
      <c r="E218" s="36" t="s">
        <v>24</v>
      </c>
      <c r="F218" s="49">
        <v>8</v>
      </c>
    </row>
    <row r="219" spans="2:6" x14ac:dyDescent="0.2">
      <c r="B219" s="51">
        <v>5.0999999999999996</v>
      </c>
      <c r="C219" s="36" t="s">
        <v>19</v>
      </c>
      <c r="D219" s="47">
        <v>2</v>
      </c>
      <c r="E219" s="36" t="s">
        <v>24</v>
      </c>
      <c r="F219" s="49">
        <v>4</v>
      </c>
    </row>
    <row r="220" spans="2:6" x14ac:dyDescent="0.2">
      <c r="B220" s="52">
        <v>7.8</v>
      </c>
      <c r="C220" s="33" t="s">
        <v>19</v>
      </c>
      <c r="D220" s="48">
        <v>2</v>
      </c>
      <c r="E220" s="33" t="s">
        <v>24</v>
      </c>
      <c r="F220" s="50">
        <v>7</v>
      </c>
    </row>
    <row r="221" spans="2:6" x14ac:dyDescent="0.2">
      <c r="B221" s="51">
        <v>5.8</v>
      </c>
      <c r="C221" s="36" t="s">
        <v>19</v>
      </c>
      <c r="D221" s="47">
        <v>3</v>
      </c>
      <c r="E221" s="36" t="s">
        <v>24</v>
      </c>
      <c r="F221" s="49">
        <v>8</v>
      </c>
    </row>
    <row r="222" spans="2:6" x14ac:dyDescent="0.2">
      <c r="B222" s="51">
        <v>6.6</v>
      </c>
      <c r="C222" s="36" t="s">
        <v>19</v>
      </c>
      <c r="D222" s="47">
        <v>1</v>
      </c>
      <c r="E222" s="36" t="s">
        <v>21</v>
      </c>
      <c r="F222" s="49">
        <v>9</v>
      </c>
    </row>
    <row r="223" spans="2:6" x14ac:dyDescent="0.2">
      <c r="B223" s="51">
        <v>7.6</v>
      </c>
      <c r="C223" s="36" t="s">
        <v>19</v>
      </c>
      <c r="D223" s="47">
        <v>6</v>
      </c>
      <c r="E223" s="36" t="s">
        <v>28</v>
      </c>
      <c r="F223" s="49">
        <v>5</v>
      </c>
    </row>
    <row r="224" spans="2:6" x14ac:dyDescent="0.2">
      <c r="B224" s="52">
        <v>5.9</v>
      </c>
      <c r="C224" s="33" t="s">
        <v>19</v>
      </c>
      <c r="D224" s="48">
        <v>0</v>
      </c>
      <c r="E224" s="33" t="s">
        <v>24</v>
      </c>
      <c r="F224" s="50">
        <v>3</v>
      </c>
    </row>
    <row r="225" spans="2:6" x14ac:dyDescent="0.2">
      <c r="B225" s="51">
        <v>6.4</v>
      </c>
      <c r="C225" s="36" t="s">
        <v>19</v>
      </c>
      <c r="D225" s="47">
        <v>0</v>
      </c>
      <c r="E225" s="36" t="s">
        <v>24</v>
      </c>
      <c r="F225" s="49">
        <v>4</v>
      </c>
    </row>
    <row r="226" spans="2:6" x14ac:dyDescent="0.2">
      <c r="B226" s="51">
        <v>6.5</v>
      </c>
      <c r="C226" s="36" t="s">
        <v>28</v>
      </c>
      <c r="D226" s="47">
        <v>6</v>
      </c>
      <c r="E226" s="36" t="s">
        <v>21</v>
      </c>
      <c r="F226" s="49">
        <v>10</v>
      </c>
    </row>
    <row r="227" spans="2:6" x14ac:dyDescent="0.2">
      <c r="B227" s="52">
        <v>7.3</v>
      </c>
      <c r="C227" s="33" t="s">
        <v>28</v>
      </c>
      <c r="D227" s="48">
        <v>3</v>
      </c>
      <c r="E227" s="33" t="s">
        <v>24</v>
      </c>
      <c r="F227" s="50">
        <v>6</v>
      </c>
    </row>
    <row r="228" spans="2:6" x14ac:dyDescent="0.2">
      <c r="B228" s="51">
        <v>7.2</v>
      </c>
      <c r="C228" s="36" t="s">
        <v>19</v>
      </c>
      <c r="D228" s="47">
        <v>3</v>
      </c>
      <c r="E228" s="36" t="s">
        <v>21</v>
      </c>
      <c r="F228" s="49">
        <v>10</v>
      </c>
    </row>
    <row r="229" spans="2:6" x14ac:dyDescent="0.2">
      <c r="B229" s="51">
        <v>6.2</v>
      </c>
      <c r="C229" s="36" t="s">
        <v>28</v>
      </c>
      <c r="D229" s="47">
        <v>0</v>
      </c>
      <c r="E229" s="36" t="s">
        <v>21</v>
      </c>
      <c r="F229" s="49">
        <v>5</v>
      </c>
    </row>
    <row r="230" spans="2:6" x14ac:dyDescent="0.2">
      <c r="B230" s="51">
        <v>6.6</v>
      </c>
      <c r="C230" s="36" t="s">
        <v>28</v>
      </c>
      <c r="D230" s="47">
        <v>0</v>
      </c>
      <c r="E230" s="36" t="s">
        <v>24</v>
      </c>
      <c r="F230" s="49">
        <v>9</v>
      </c>
    </row>
    <row r="231" spans="2:6" x14ac:dyDescent="0.2">
      <c r="B231" s="52">
        <v>6.1</v>
      </c>
      <c r="C231" s="33" t="s">
        <v>24</v>
      </c>
      <c r="D231" s="48">
        <v>6</v>
      </c>
      <c r="E231" s="33" t="s">
        <v>24</v>
      </c>
      <c r="F231" s="50">
        <v>3</v>
      </c>
    </row>
    <row r="232" spans="2:6" x14ac:dyDescent="0.2">
      <c r="B232" s="51">
        <v>4.7</v>
      </c>
      <c r="C232" s="36" t="s">
        <v>28</v>
      </c>
      <c r="D232" s="47">
        <v>1</v>
      </c>
      <c r="E232" s="36" t="s">
        <v>21</v>
      </c>
      <c r="F232" s="49">
        <v>2</v>
      </c>
    </row>
    <row r="233" spans="2:6" x14ac:dyDescent="0.2">
      <c r="B233" s="51">
        <v>6.8</v>
      </c>
      <c r="C233" s="36" t="s">
        <v>24</v>
      </c>
      <c r="D233" s="47">
        <v>6</v>
      </c>
      <c r="E233" s="36" t="s">
        <v>28</v>
      </c>
      <c r="F233" s="49">
        <v>6</v>
      </c>
    </row>
    <row r="234" spans="2:6" x14ac:dyDescent="0.2">
      <c r="B234" s="52">
        <v>8.8000000000000007</v>
      </c>
      <c r="C234" s="33" t="s">
        <v>19</v>
      </c>
      <c r="D234" s="48">
        <v>3</v>
      </c>
      <c r="E234" s="33" t="s">
        <v>21</v>
      </c>
      <c r="F234" s="50">
        <v>7</v>
      </c>
    </row>
    <row r="235" spans="2:6" x14ac:dyDescent="0.2">
      <c r="B235" s="51">
        <v>5.4</v>
      </c>
      <c r="C235" s="36" t="s">
        <v>24</v>
      </c>
      <c r="D235" s="47">
        <v>6</v>
      </c>
      <c r="E235" s="36" t="s">
        <v>24</v>
      </c>
      <c r="F235" s="49">
        <v>5</v>
      </c>
    </row>
    <row r="236" spans="2:6" x14ac:dyDescent="0.2">
      <c r="B236" s="51">
        <v>5.6</v>
      </c>
      <c r="C236" s="36" t="s">
        <v>19</v>
      </c>
      <c r="D236" s="47">
        <v>6</v>
      </c>
      <c r="E236" s="36" t="s">
        <v>21</v>
      </c>
      <c r="F236" s="49">
        <v>1</v>
      </c>
    </row>
    <row r="237" spans="2:6" x14ac:dyDescent="0.2">
      <c r="B237" s="51">
        <v>5.5</v>
      </c>
      <c r="C237" s="36" t="s">
        <v>19</v>
      </c>
      <c r="D237" s="47">
        <v>6</v>
      </c>
      <c r="E237" s="36" t="s">
        <v>24</v>
      </c>
      <c r="F237" s="49">
        <v>3</v>
      </c>
    </row>
    <row r="238" spans="2:6" x14ac:dyDescent="0.2">
      <c r="B238" s="52">
        <v>7.4</v>
      </c>
      <c r="C238" s="33" t="s">
        <v>19</v>
      </c>
      <c r="D238" s="48">
        <v>1</v>
      </c>
      <c r="E238" s="33" t="s">
        <v>24</v>
      </c>
      <c r="F238" s="50">
        <v>3</v>
      </c>
    </row>
    <row r="239" spans="2:6" x14ac:dyDescent="0.2">
      <c r="B239" s="51">
        <v>7</v>
      </c>
      <c r="C239" s="36" t="s">
        <v>19</v>
      </c>
      <c r="D239" s="47">
        <v>5</v>
      </c>
      <c r="E239" s="36" t="s">
        <v>24</v>
      </c>
      <c r="F239" s="49">
        <v>4</v>
      </c>
    </row>
    <row r="240" spans="2:6" x14ac:dyDescent="0.2">
      <c r="B240" s="51">
        <v>6.3</v>
      </c>
      <c r="C240" s="36" t="s">
        <v>19</v>
      </c>
      <c r="D240" s="47">
        <v>0</v>
      </c>
      <c r="E240" s="36" t="s">
        <v>21</v>
      </c>
      <c r="F240" s="49">
        <v>10</v>
      </c>
    </row>
    <row r="241" spans="2:6" x14ac:dyDescent="0.2">
      <c r="B241" s="52">
        <v>5.4</v>
      </c>
      <c r="C241" s="33" t="s">
        <v>28</v>
      </c>
      <c r="D241" s="48">
        <v>4</v>
      </c>
      <c r="E241" s="33" t="s">
        <v>24</v>
      </c>
      <c r="F241" s="50">
        <v>6</v>
      </c>
    </row>
    <row r="242" spans="2:6" x14ac:dyDescent="0.2">
      <c r="B242" s="51">
        <v>6.6</v>
      </c>
      <c r="C242" s="36" t="s">
        <v>24</v>
      </c>
      <c r="D242" s="47">
        <v>6</v>
      </c>
      <c r="E242" s="36" t="s">
        <v>21</v>
      </c>
      <c r="F242" s="49">
        <v>5</v>
      </c>
    </row>
    <row r="243" spans="2:6" x14ac:dyDescent="0.2">
      <c r="B243" s="51">
        <v>4.5999999999999996</v>
      </c>
      <c r="C243" s="36" t="s">
        <v>19</v>
      </c>
      <c r="D243" s="47">
        <v>4</v>
      </c>
      <c r="E243" s="36" t="s">
        <v>21</v>
      </c>
      <c r="F243" s="49">
        <v>1</v>
      </c>
    </row>
    <row r="244" spans="2:6" x14ac:dyDescent="0.2">
      <c r="B244" s="51">
        <v>6.7</v>
      </c>
      <c r="C244" s="36" t="s">
        <v>19</v>
      </c>
      <c r="D244" s="47">
        <v>5</v>
      </c>
      <c r="E244" s="36" t="s">
        <v>28</v>
      </c>
      <c r="F244" s="49">
        <v>6</v>
      </c>
    </row>
    <row r="245" spans="2:6" x14ac:dyDescent="0.2">
      <c r="B245" s="52">
        <v>7.5</v>
      </c>
      <c r="C245" s="33" t="s">
        <v>24</v>
      </c>
      <c r="D245" s="48">
        <v>0</v>
      </c>
      <c r="E245" s="33" t="s">
        <v>21</v>
      </c>
      <c r="F245" s="50">
        <v>9</v>
      </c>
    </row>
    <row r="246" spans="2:6" x14ac:dyDescent="0.2">
      <c r="B246" s="51">
        <v>5</v>
      </c>
      <c r="C246" s="36" t="s">
        <v>19</v>
      </c>
      <c r="D246" s="47">
        <v>3</v>
      </c>
      <c r="E246" s="36" t="s">
        <v>24</v>
      </c>
      <c r="F246" s="49">
        <v>1</v>
      </c>
    </row>
    <row r="247" spans="2:6" x14ac:dyDescent="0.2">
      <c r="B247" s="51">
        <v>4.7</v>
      </c>
      <c r="C247" s="36" t="s">
        <v>24</v>
      </c>
      <c r="D247" s="47">
        <v>4</v>
      </c>
      <c r="E247" s="36" t="s">
        <v>21</v>
      </c>
      <c r="F247" s="49">
        <v>8</v>
      </c>
    </row>
    <row r="248" spans="2:6" x14ac:dyDescent="0.2">
      <c r="B248" s="52">
        <v>8.4</v>
      </c>
      <c r="C248" s="33" t="s">
        <v>19</v>
      </c>
      <c r="D248" s="48">
        <v>3</v>
      </c>
      <c r="E248" s="33" t="s">
        <v>21</v>
      </c>
      <c r="F248" s="50">
        <v>8</v>
      </c>
    </row>
    <row r="249" spans="2:6" x14ac:dyDescent="0.2">
      <c r="B249" s="51">
        <v>5.8</v>
      </c>
      <c r="C249" s="36" t="s">
        <v>24</v>
      </c>
      <c r="D249" s="47">
        <v>4</v>
      </c>
      <c r="E249" s="36" t="s">
        <v>24</v>
      </c>
      <c r="F249" s="49">
        <v>3</v>
      </c>
    </row>
    <row r="250" spans="2:6" x14ac:dyDescent="0.2">
      <c r="B250" s="51">
        <v>7.9</v>
      </c>
      <c r="C250" s="36" t="s">
        <v>28</v>
      </c>
      <c r="D250" s="47">
        <v>3</v>
      </c>
      <c r="E250" s="36" t="s">
        <v>28</v>
      </c>
      <c r="F250" s="49">
        <v>9</v>
      </c>
    </row>
    <row r="251" spans="2:6" x14ac:dyDescent="0.2">
      <c r="B251" s="51">
        <v>6.3</v>
      </c>
      <c r="C251" s="36" t="s">
        <v>24</v>
      </c>
      <c r="D251" s="47">
        <v>6</v>
      </c>
      <c r="E251" s="36" t="s">
        <v>24</v>
      </c>
      <c r="F251" s="49">
        <v>8</v>
      </c>
    </row>
    <row r="252" spans="2:6" x14ac:dyDescent="0.2">
      <c r="B252" s="52">
        <v>6.3</v>
      </c>
      <c r="C252" s="33" t="s">
        <v>24</v>
      </c>
      <c r="D252" s="48">
        <v>4</v>
      </c>
      <c r="E252" s="33" t="s">
        <v>21</v>
      </c>
      <c r="F252" s="50">
        <v>3</v>
      </c>
    </row>
    <row r="253" spans="2:6" x14ac:dyDescent="0.2">
      <c r="B253" s="51">
        <v>7</v>
      </c>
      <c r="C253" s="36" t="s">
        <v>19</v>
      </c>
      <c r="D253" s="47">
        <v>3</v>
      </c>
      <c r="E253" s="36" t="s">
        <v>28</v>
      </c>
      <c r="F253" s="49">
        <v>10</v>
      </c>
    </row>
    <row r="254" spans="2:6" x14ac:dyDescent="0.2">
      <c r="B254" s="51">
        <v>5.4</v>
      </c>
      <c r="C254" s="36" t="s">
        <v>28</v>
      </c>
      <c r="D254" s="47">
        <v>5</v>
      </c>
      <c r="E254" s="36" t="s">
        <v>24</v>
      </c>
      <c r="F254" s="49">
        <v>5</v>
      </c>
    </row>
    <row r="255" spans="2:6" x14ac:dyDescent="0.2">
      <c r="B255" s="52">
        <v>6.7</v>
      </c>
      <c r="C255" s="33" t="s">
        <v>19</v>
      </c>
      <c r="D255" s="48">
        <v>1</v>
      </c>
      <c r="E255" s="33" t="s">
        <v>28</v>
      </c>
      <c r="F255" s="50">
        <v>3</v>
      </c>
    </row>
    <row r="256" spans="2:6" x14ac:dyDescent="0.2">
      <c r="B256" s="51">
        <v>6</v>
      </c>
      <c r="C256" s="36" t="s">
        <v>24</v>
      </c>
      <c r="D256" s="47">
        <v>3</v>
      </c>
      <c r="E256" s="36" t="s">
        <v>24</v>
      </c>
      <c r="F256" s="49">
        <v>5</v>
      </c>
    </row>
    <row r="257" spans="2:6" x14ac:dyDescent="0.2">
      <c r="B257" s="51">
        <v>4.9000000000000004</v>
      </c>
      <c r="C257" s="36" t="s">
        <v>19</v>
      </c>
      <c r="D257" s="47">
        <v>1</v>
      </c>
      <c r="E257" s="36" t="s">
        <v>21</v>
      </c>
      <c r="F257" s="49">
        <v>9</v>
      </c>
    </row>
    <row r="258" spans="2:6" x14ac:dyDescent="0.2">
      <c r="B258" s="51">
        <v>6.9</v>
      </c>
      <c r="C258" s="36" t="s">
        <v>19</v>
      </c>
      <c r="D258" s="47">
        <v>1</v>
      </c>
      <c r="E258" s="36" t="s">
        <v>28</v>
      </c>
      <c r="F258" s="49">
        <v>4</v>
      </c>
    </row>
    <row r="259" spans="2:6" x14ac:dyDescent="0.2">
      <c r="B259" s="52">
        <v>6.2</v>
      </c>
      <c r="C259" s="33" t="s">
        <v>28</v>
      </c>
      <c r="D259" s="48">
        <v>0</v>
      </c>
      <c r="E259" s="33" t="s">
        <v>28</v>
      </c>
      <c r="F259" s="50">
        <v>6</v>
      </c>
    </row>
    <row r="260" spans="2:6" x14ac:dyDescent="0.2">
      <c r="B260" s="51">
        <v>6.3</v>
      </c>
      <c r="C260" s="36" t="s">
        <v>19</v>
      </c>
      <c r="D260" s="47">
        <v>6</v>
      </c>
      <c r="E260" s="36" t="s">
        <v>28</v>
      </c>
      <c r="F260" s="49">
        <v>3</v>
      </c>
    </row>
    <row r="261" spans="2:6" x14ac:dyDescent="0.2">
      <c r="B261" s="51">
        <v>5</v>
      </c>
      <c r="C261" s="36" t="s">
        <v>19</v>
      </c>
      <c r="D261" s="47">
        <v>5</v>
      </c>
      <c r="E261" s="36" t="s">
        <v>28</v>
      </c>
      <c r="F261" s="49">
        <v>3</v>
      </c>
    </row>
    <row r="262" spans="2:6" x14ac:dyDescent="0.2">
      <c r="B262" s="52">
        <v>8.4</v>
      </c>
      <c r="C262" s="33" t="s">
        <v>24</v>
      </c>
      <c r="D262" s="48">
        <v>1</v>
      </c>
      <c r="E262" s="33" t="s">
        <v>24</v>
      </c>
      <c r="F262" s="50">
        <v>5</v>
      </c>
    </row>
    <row r="263" spans="2:6" x14ac:dyDescent="0.2">
      <c r="B263" s="51">
        <v>7.6</v>
      </c>
      <c r="C263" s="36" t="s">
        <v>19</v>
      </c>
      <c r="D263" s="47">
        <v>2</v>
      </c>
      <c r="E263" s="36" t="s">
        <v>21</v>
      </c>
      <c r="F263" s="49">
        <v>8</v>
      </c>
    </row>
    <row r="264" spans="2:6" x14ac:dyDescent="0.2">
      <c r="B264" s="51">
        <v>7.7</v>
      </c>
      <c r="C264" s="36" t="s">
        <v>24</v>
      </c>
      <c r="D264" s="47">
        <v>6</v>
      </c>
      <c r="E264" s="36" t="s">
        <v>21</v>
      </c>
      <c r="F264" s="49">
        <v>8</v>
      </c>
    </row>
    <row r="265" spans="2:6" x14ac:dyDescent="0.2">
      <c r="B265" s="51">
        <v>6.1</v>
      </c>
      <c r="C265" s="36" t="s">
        <v>19</v>
      </c>
      <c r="D265" s="47">
        <v>1</v>
      </c>
      <c r="E265" s="36" t="s">
        <v>21</v>
      </c>
      <c r="F265" s="49">
        <v>3</v>
      </c>
    </row>
    <row r="266" spans="2:6" x14ac:dyDescent="0.2">
      <c r="B266" s="52">
        <v>4.4000000000000004</v>
      </c>
      <c r="C266" s="33" t="s">
        <v>28</v>
      </c>
      <c r="D266" s="48">
        <v>3</v>
      </c>
      <c r="E266" s="33" t="s">
        <v>24</v>
      </c>
      <c r="F266" s="50">
        <v>8</v>
      </c>
    </row>
    <row r="267" spans="2:6" x14ac:dyDescent="0.2">
      <c r="B267" s="51">
        <v>8.8000000000000007</v>
      </c>
      <c r="C267" s="36" t="s">
        <v>19</v>
      </c>
      <c r="D267" s="47">
        <v>1</v>
      </c>
      <c r="E267" s="36" t="s">
        <v>24</v>
      </c>
      <c r="F267" s="49">
        <v>8</v>
      </c>
    </row>
    <row r="268" spans="2:6" x14ac:dyDescent="0.2">
      <c r="B268" s="51">
        <v>6.4</v>
      </c>
      <c r="C268" s="36" t="s">
        <v>19</v>
      </c>
      <c r="D268" s="47">
        <v>3</v>
      </c>
      <c r="E268" s="36" t="s">
        <v>24</v>
      </c>
      <c r="F268" s="49">
        <v>3</v>
      </c>
    </row>
    <row r="269" spans="2:6" x14ac:dyDescent="0.2">
      <c r="B269" s="52">
        <v>5.6</v>
      </c>
      <c r="C269" s="33" t="s">
        <v>24</v>
      </c>
      <c r="D269" s="48">
        <v>3</v>
      </c>
      <c r="E269" s="33" t="s">
        <v>24</v>
      </c>
      <c r="F269" s="50">
        <v>10</v>
      </c>
    </row>
    <row r="270" spans="2:6" x14ac:dyDescent="0.2">
      <c r="B270" s="51">
        <v>7</v>
      </c>
      <c r="C270" s="36" t="s">
        <v>24</v>
      </c>
      <c r="D270" s="47">
        <v>2</v>
      </c>
      <c r="E270" s="36" t="s">
        <v>21</v>
      </c>
      <c r="F270" s="49">
        <v>10</v>
      </c>
    </row>
    <row r="271" spans="2:6" x14ac:dyDescent="0.2">
      <c r="B271" s="51">
        <v>7.9</v>
      </c>
      <c r="C271" s="36" t="s">
        <v>19</v>
      </c>
      <c r="D271" s="47">
        <v>1</v>
      </c>
      <c r="E271" s="36" t="s">
        <v>21</v>
      </c>
      <c r="F271" s="49">
        <v>2</v>
      </c>
    </row>
    <row r="272" spans="2:6" x14ac:dyDescent="0.2">
      <c r="B272" s="51">
        <v>6.5</v>
      </c>
      <c r="C272" s="36" t="s">
        <v>19</v>
      </c>
      <c r="D272" s="47">
        <v>1</v>
      </c>
      <c r="E272" s="36" t="s">
        <v>24</v>
      </c>
      <c r="F272" s="49">
        <v>10</v>
      </c>
    </row>
    <row r="273" spans="2:6" x14ac:dyDescent="0.2">
      <c r="B273" s="52">
        <v>8</v>
      </c>
      <c r="C273" s="33" t="s">
        <v>19</v>
      </c>
      <c r="D273" s="48">
        <v>4</v>
      </c>
      <c r="E273" s="33" t="s">
        <v>24</v>
      </c>
      <c r="F273" s="50">
        <v>2</v>
      </c>
    </row>
    <row r="274" spans="2:6" x14ac:dyDescent="0.2">
      <c r="B274" s="51">
        <v>7.8</v>
      </c>
      <c r="C274" s="36" t="s">
        <v>24</v>
      </c>
      <c r="D274" s="47">
        <v>6</v>
      </c>
      <c r="E274" s="36" t="s">
        <v>21</v>
      </c>
      <c r="F274" s="49">
        <v>9</v>
      </c>
    </row>
    <row r="275" spans="2:6" x14ac:dyDescent="0.2">
      <c r="B275" s="51">
        <v>5.2</v>
      </c>
      <c r="C275" s="36" t="s">
        <v>24</v>
      </c>
      <c r="D275" s="47">
        <v>4</v>
      </c>
      <c r="E275" s="36" t="s">
        <v>21</v>
      </c>
      <c r="F275" s="49">
        <v>7</v>
      </c>
    </row>
    <row r="276" spans="2:6" x14ac:dyDescent="0.2">
      <c r="B276" s="52">
        <v>5.7</v>
      </c>
      <c r="C276" s="33" t="s">
        <v>24</v>
      </c>
      <c r="D276" s="48">
        <v>0</v>
      </c>
      <c r="E276" s="33" t="s">
        <v>24</v>
      </c>
      <c r="F276" s="50">
        <v>6</v>
      </c>
    </row>
    <row r="277" spans="2:6" x14ac:dyDescent="0.2">
      <c r="B277" s="51">
        <v>7.6</v>
      </c>
      <c r="C277" s="36" t="s">
        <v>19</v>
      </c>
      <c r="D277" s="47">
        <v>3</v>
      </c>
      <c r="E277" s="36" t="s">
        <v>24</v>
      </c>
      <c r="F277" s="49">
        <v>7</v>
      </c>
    </row>
    <row r="278" spans="2:6" x14ac:dyDescent="0.2">
      <c r="B278" s="51">
        <v>3.2</v>
      </c>
      <c r="C278" s="36" t="s">
        <v>19</v>
      </c>
      <c r="D278" s="47">
        <v>2</v>
      </c>
      <c r="E278" s="36" t="s">
        <v>21</v>
      </c>
      <c r="F278" s="49">
        <v>8</v>
      </c>
    </row>
    <row r="279" spans="2:6" x14ac:dyDescent="0.2">
      <c r="B279" s="51">
        <v>6.3</v>
      </c>
      <c r="C279" s="36" t="s">
        <v>19</v>
      </c>
      <c r="D279" s="47">
        <v>4</v>
      </c>
      <c r="E279" s="36" t="s">
        <v>24</v>
      </c>
      <c r="F279" s="49">
        <v>1</v>
      </c>
    </row>
    <row r="280" spans="2:6" x14ac:dyDescent="0.2">
      <c r="B280" s="52">
        <v>4.8</v>
      </c>
      <c r="C280" s="33" t="s">
        <v>19</v>
      </c>
      <c r="D280" s="48">
        <v>1</v>
      </c>
      <c r="E280" s="33" t="s">
        <v>21</v>
      </c>
      <c r="F280" s="50">
        <v>8</v>
      </c>
    </row>
    <row r="281" spans="2:6" x14ac:dyDescent="0.2">
      <c r="B281" s="51">
        <v>5.9</v>
      </c>
      <c r="C281" s="36" t="s">
        <v>19</v>
      </c>
      <c r="D281" s="47">
        <v>0</v>
      </c>
      <c r="E281" s="36" t="s">
        <v>28</v>
      </c>
      <c r="F281" s="49">
        <v>3</v>
      </c>
    </row>
    <row r="282" spans="2:6" x14ac:dyDescent="0.2">
      <c r="B282" s="51">
        <v>6.1</v>
      </c>
      <c r="C282" s="36" t="s">
        <v>28</v>
      </c>
      <c r="D282" s="47">
        <v>2</v>
      </c>
      <c r="E282" s="36" t="s">
        <v>21</v>
      </c>
      <c r="F282" s="49">
        <v>3</v>
      </c>
    </row>
    <row r="283" spans="2:6" x14ac:dyDescent="0.2">
      <c r="B283" s="52">
        <v>6.1</v>
      </c>
      <c r="C283" s="33" t="s">
        <v>28</v>
      </c>
      <c r="D283" s="48">
        <v>5</v>
      </c>
      <c r="E283" s="33" t="s">
        <v>21</v>
      </c>
      <c r="F283" s="50">
        <v>6</v>
      </c>
    </row>
    <row r="284" spans="2:6" x14ac:dyDescent="0.2">
      <c r="B284" s="51">
        <v>5.8</v>
      </c>
      <c r="C284" s="36" t="s">
        <v>24</v>
      </c>
      <c r="D284" s="47">
        <v>1</v>
      </c>
      <c r="E284" s="36" t="s">
        <v>28</v>
      </c>
      <c r="F284" s="49">
        <v>4</v>
      </c>
    </row>
    <row r="285" spans="2:6" x14ac:dyDescent="0.2">
      <c r="B285" s="51">
        <v>5.2</v>
      </c>
      <c r="C285" s="36" t="s">
        <v>24</v>
      </c>
      <c r="D285" s="47">
        <v>1</v>
      </c>
      <c r="E285" s="36" t="s">
        <v>24</v>
      </c>
      <c r="F285" s="49">
        <v>4</v>
      </c>
    </row>
    <row r="286" spans="2:6" x14ac:dyDescent="0.2">
      <c r="B286" s="51">
        <v>9.3000000000000007</v>
      </c>
      <c r="C286" s="36" t="s">
        <v>19</v>
      </c>
      <c r="D286" s="47">
        <v>5</v>
      </c>
      <c r="E286" s="36" t="s">
        <v>21</v>
      </c>
      <c r="F286" s="49">
        <v>4</v>
      </c>
    </row>
    <row r="287" spans="2:6" x14ac:dyDescent="0.2">
      <c r="B287" s="52">
        <v>8.6999999999999993</v>
      </c>
      <c r="C287" s="33" t="s">
        <v>19</v>
      </c>
      <c r="D287" s="48">
        <v>3</v>
      </c>
      <c r="E287" s="33" t="s">
        <v>24</v>
      </c>
      <c r="F287" s="50">
        <v>10</v>
      </c>
    </row>
    <row r="288" spans="2:6" x14ac:dyDescent="0.2">
      <c r="B288" s="51">
        <v>5.0999999999999996</v>
      </c>
      <c r="C288" s="36" t="s">
        <v>19</v>
      </c>
      <c r="D288" s="47">
        <v>3</v>
      </c>
      <c r="E288" s="36" t="s">
        <v>28</v>
      </c>
      <c r="F288" s="49">
        <v>9</v>
      </c>
    </row>
    <row r="289" spans="2:6" x14ac:dyDescent="0.2">
      <c r="B289" s="51">
        <v>8.4</v>
      </c>
      <c r="C289" s="36" t="s">
        <v>24</v>
      </c>
      <c r="D289" s="47">
        <v>4</v>
      </c>
      <c r="E289" s="36" t="s">
        <v>21</v>
      </c>
      <c r="F289" s="49">
        <v>8</v>
      </c>
    </row>
    <row r="290" spans="2:6" x14ac:dyDescent="0.2">
      <c r="B290" s="52">
        <v>6</v>
      </c>
      <c r="C290" s="33" t="s">
        <v>24</v>
      </c>
      <c r="D290" s="48">
        <v>4</v>
      </c>
      <c r="E290" s="33" t="s">
        <v>24</v>
      </c>
      <c r="F290" s="50">
        <v>3</v>
      </c>
    </row>
    <row r="291" spans="2:6" x14ac:dyDescent="0.2">
      <c r="B291" s="51">
        <v>6.7</v>
      </c>
      <c r="C291" s="36" t="s">
        <v>24</v>
      </c>
      <c r="D291" s="47">
        <v>1</v>
      </c>
      <c r="E291" s="36" t="s">
        <v>24</v>
      </c>
      <c r="F291" s="49">
        <v>1</v>
      </c>
    </row>
    <row r="292" spans="2:6" x14ac:dyDescent="0.2">
      <c r="B292" s="51">
        <v>6.4</v>
      </c>
      <c r="C292" s="36" t="s">
        <v>24</v>
      </c>
      <c r="D292" s="47">
        <v>6</v>
      </c>
      <c r="E292" s="36" t="s">
        <v>24</v>
      </c>
      <c r="F292" s="49">
        <v>1</v>
      </c>
    </row>
    <row r="293" spans="2:6" x14ac:dyDescent="0.2">
      <c r="B293" s="51">
        <v>5.7</v>
      </c>
      <c r="C293" s="36" t="s">
        <v>19</v>
      </c>
      <c r="D293" s="47">
        <v>1</v>
      </c>
      <c r="E293" s="36" t="s">
        <v>24</v>
      </c>
      <c r="F293" s="49">
        <v>1</v>
      </c>
    </row>
    <row r="294" spans="2:6" x14ac:dyDescent="0.2">
      <c r="B294" s="52">
        <v>7.7</v>
      </c>
      <c r="C294" s="33" t="s">
        <v>19</v>
      </c>
      <c r="D294" s="48">
        <v>4</v>
      </c>
      <c r="E294" s="33" t="s">
        <v>21</v>
      </c>
      <c r="F294" s="50">
        <v>4</v>
      </c>
    </row>
    <row r="295" spans="2:6" x14ac:dyDescent="0.2">
      <c r="B295" s="51">
        <v>6.7</v>
      </c>
      <c r="C295" s="36" t="s">
        <v>19</v>
      </c>
      <c r="D295" s="47">
        <v>5</v>
      </c>
      <c r="E295" s="36" t="s">
        <v>21</v>
      </c>
      <c r="F295" s="49">
        <v>6</v>
      </c>
    </row>
    <row r="296" spans="2:6" x14ac:dyDescent="0.2">
      <c r="B296" s="51">
        <v>5.9</v>
      </c>
      <c r="C296" s="36" t="s">
        <v>19</v>
      </c>
      <c r="D296" s="47">
        <v>4</v>
      </c>
      <c r="E296" s="36" t="s">
        <v>24</v>
      </c>
      <c r="F296" s="49">
        <v>4</v>
      </c>
    </row>
    <row r="297" spans="2:6" x14ac:dyDescent="0.2">
      <c r="B297" s="52">
        <v>4.9000000000000004</v>
      </c>
      <c r="C297" s="33" t="s">
        <v>24</v>
      </c>
      <c r="D297" s="48">
        <v>1</v>
      </c>
      <c r="E297" s="33" t="s">
        <v>24</v>
      </c>
      <c r="F297" s="50">
        <v>3</v>
      </c>
    </row>
    <row r="298" spans="2:6" x14ac:dyDescent="0.2">
      <c r="B298" s="51">
        <v>5.4</v>
      </c>
      <c r="C298" s="36" t="s">
        <v>19</v>
      </c>
      <c r="D298" s="47">
        <v>2</v>
      </c>
      <c r="E298" s="36" t="s">
        <v>24</v>
      </c>
      <c r="F298" s="49">
        <v>8</v>
      </c>
    </row>
    <row r="299" spans="2:6" x14ac:dyDescent="0.2">
      <c r="B299" s="51">
        <v>4.5</v>
      </c>
      <c r="C299" s="36" t="s">
        <v>28</v>
      </c>
      <c r="D299" s="47">
        <v>1</v>
      </c>
      <c r="E299" s="36" t="s">
        <v>24</v>
      </c>
      <c r="F299" s="49">
        <v>8</v>
      </c>
    </row>
    <row r="300" spans="2:6" x14ac:dyDescent="0.2">
      <c r="B300" s="51">
        <v>6.5</v>
      </c>
      <c r="C300" s="36" t="s">
        <v>19</v>
      </c>
      <c r="D300" s="47">
        <v>2</v>
      </c>
      <c r="E300" s="36" t="s">
        <v>24</v>
      </c>
      <c r="F300" s="49">
        <v>6</v>
      </c>
    </row>
    <row r="301" spans="2:6" x14ac:dyDescent="0.2">
      <c r="B301" s="52">
        <v>5.0999999999999996</v>
      </c>
      <c r="C301" s="33" t="s">
        <v>24</v>
      </c>
      <c r="D301" s="48">
        <v>2</v>
      </c>
      <c r="E301" s="33" t="s">
        <v>21</v>
      </c>
      <c r="F301" s="50">
        <v>9</v>
      </c>
    </row>
    <row r="302" spans="2:6" x14ac:dyDescent="0.2">
      <c r="B302" s="51">
        <v>6.2</v>
      </c>
      <c r="C302" s="36" t="s">
        <v>19</v>
      </c>
      <c r="D302" s="47">
        <v>1</v>
      </c>
      <c r="E302" s="36" t="s">
        <v>24</v>
      </c>
      <c r="F302" s="49">
        <v>10</v>
      </c>
    </row>
    <row r="303" spans="2:6" x14ac:dyDescent="0.2">
      <c r="B303" s="51">
        <v>8.1</v>
      </c>
      <c r="C303" s="36" t="s">
        <v>24</v>
      </c>
      <c r="D303" s="47">
        <v>6</v>
      </c>
      <c r="E303" s="36" t="s">
        <v>24</v>
      </c>
      <c r="F303" s="49">
        <v>1</v>
      </c>
    </row>
    <row r="304" spans="2:6" x14ac:dyDescent="0.2">
      <c r="B304" s="52">
        <v>7.9</v>
      </c>
      <c r="C304" s="33" t="s">
        <v>19</v>
      </c>
      <c r="D304" s="48">
        <v>6</v>
      </c>
      <c r="E304" s="33" t="s">
        <v>24</v>
      </c>
      <c r="F304" s="50">
        <v>8</v>
      </c>
    </row>
    <row r="305" spans="2:6" x14ac:dyDescent="0.2">
      <c r="B305" s="51">
        <v>6.5</v>
      </c>
      <c r="C305" s="36" t="s">
        <v>28</v>
      </c>
      <c r="D305" s="47">
        <v>0</v>
      </c>
      <c r="E305" s="36" t="s">
        <v>28</v>
      </c>
      <c r="F305" s="49">
        <v>6</v>
      </c>
    </row>
    <row r="306" spans="2:6" x14ac:dyDescent="0.2">
      <c r="B306" s="51">
        <v>6.4</v>
      </c>
      <c r="C306" s="36" t="s">
        <v>19</v>
      </c>
      <c r="D306" s="47">
        <v>4</v>
      </c>
      <c r="E306" s="36" t="s">
        <v>21</v>
      </c>
      <c r="F306" s="49">
        <v>1</v>
      </c>
    </row>
    <row r="307" spans="2:6" x14ac:dyDescent="0.2">
      <c r="B307" s="51">
        <v>8.8000000000000007</v>
      </c>
      <c r="C307" s="36" t="s">
        <v>24</v>
      </c>
      <c r="D307" s="47">
        <v>6</v>
      </c>
      <c r="E307" s="36" t="s">
        <v>28</v>
      </c>
      <c r="F307" s="49">
        <v>4</v>
      </c>
    </row>
    <row r="308" spans="2:6" x14ac:dyDescent="0.2">
      <c r="B308" s="52">
        <v>7.1</v>
      </c>
      <c r="C308" s="33" t="s">
        <v>19</v>
      </c>
      <c r="D308" s="48">
        <v>3</v>
      </c>
      <c r="E308" s="33" t="s">
        <v>21</v>
      </c>
      <c r="F308" s="50">
        <v>5</v>
      </c>
    </row>
    <row r="309" spans="2:6" x14ac:dyDescent="0.2">
      <c r="B309" s="51">
        <v>6.1</v>
      </c>
      <c r="C309" s="36" t="s">
        <v>24</v>
      </c>
      <c r="D309" s="47">
        <v>1</v>
      </c>
      <c r="E309" s="36" t="s">
        <v>24</v>
      </c>
      <c r="F309" s="49">
        <v>7</v>
      </c>
    </row>
    <row r="310" spans="2:6" x14ac:dyDescent="0.2">
      <c r="B310" s="51">
        <v>4.8</v>
      </c>
      <c r="C310" s="36" t="s">
        <v>19</v>
      </c>
      <c r="D310" s="47">
        <v>2</v>
      </c>
      <c r="E310" s="36" t="s">
        <v>28</v>
      </c>
      <c r="F310" s="49">
        <v>8</v>
      </c>
    </row>
    <row r="311" spans="2:6" x14ac:dyDescent="0.2">
      <c r="B311" s="52">
        <v>7</v>
      </c>
      <c r="C311" s="33" t="s">
        <v>28</v>
      </c>
      <c r="D311" s="48">
        <v>1</v>
      </c>
      <c r="E311" s="33" t="s">
        <v>21</v>
      </c>
      <c r="F311" s="50">
        <v>9</v>
      </c>
    </row>
    <row r="312" spans="2:6" x14ac:dyDescent="0.2">
      <c r="B312" s="51">
        <v>7.5</v>
      </c>
      <c r="C312" s="36" t="s">
        <v>24</v>
      </c>
      <c r="D312" s="47">
        <v>4</v>
      </c>
      <c r="E312" s="36" t="s">
        <v>21</v>
      </c>
      <c r="F312" s="49">
        <v>6</v>
      </c>
    </row>
    <row r="313" spans="2:6" x14ac:dyDescent="0.2">
      <c r="B313" s="51">
        <v>5.7</v>
      </c>
      <c r="C313" s="36" t="s">
        <v>19</v>
      </c>
      <c r="D313" s="47">
        <v>5</v>
      </c>
      <c r="E313" s="36" t="s">
        <v>24</v>
      </c>
      <c r="F313" s="49">
        <v>10</v>
      </c>
    </row>
    <row r="314" spans="2:6" x14ac:dyDescent="0.2">
      <c r="B314" s="51">
        <v>6.8</v>
      </c>
      <c r="C314" s="36" t="s">
        <v>19</v>
      </c>
      <c r="D314" s="47">
        <v>6</v>
      </c>
      <c r="E314" s="36" t="s">
        <v>21</v>
      </c>
      <c r="F314" s="49">
        <v>9</v>
      </c>
    </row>
    <row r="315" spans="2:6" x14ac:dyDescent="0.2">
      <c r="B315" s="52">
        <v>6.1</v>
      </c>
      <c r="C315" s="33" t="s">
        <v>24</v>
      </c>
      <c r="D315" s="48">
        <v>6</v>
      </c>
      <c r="E315" s="33" t="s">
        <v>21</v>
      </c>
      <c r="F315" s="50">
        <v>4</v>
      </c>
    </row>
    <row r="316" spans="2:6" x14ac:dyDescent="0.2">
      <c r="B316" s="51">
        <v>6.3</v>
      </c>
      <c r="C316" s="36" t="s">
        <v>19</v>
      </c>
      <c r="D316" s="47">
        <v>6</v>
      </c>
      <c r="E316" s="36" t="s">
        <v>21</v>
      </c>
      <c r="F316" s="49">
        <v>8</v>
      </c>
    </row>
    <row r="317" spans="2:6" x14ac:dyDescent="0.2">
      <c r="B317" s="51">
        <v>3.5</v>
      </c>
      <c r="C317" s="36" t="s">
        <v>24</v>
      </c>
      <c r="D317" s="47">
        <v>2</v>
      </c>
      <c r="E317" s="36" t="s">
        <v>21</v>
      </c>
      <c r="F317" s="49">
        <v>3</v>
      </c>
    </row>
    <row r="318" spans="2:6" x14ac:dyDescent="0.2">
      <c r="B318" s="52">
        <v>6.2</v>
      </c>
      <c r="C318" s="33" t="s">
        <v>28</v>
      </c>
      <c r="D318" s="48">
        <v>3</v>
      </c>
      <c r="E318" s="33" t="s">
        <v>21</v>
      </c>
      <c r="F318" s="50">
        <v>4</v>
      </c>
    </row>
    <row r="319" spans="2:6" x14ac:dyDescent="0.2">
      <c r="B319" s="51">
        <v>7.7</v>
      </c>
      <c r="C319" s="36" t="s">
        <v>19</v>
      </c>
      <c r="D319" s="47">
        <v>3</v>
      </c>
      <c r="E319" s="36" t="s">
        <v>21</v>
      </c>
      <c r="F319" s="49">
        <v>10</v>
      </c>
    </row>
    <row r="320" spans="2:6" x14ac:dyDescent="0.2">
      <c r="B320" s="51">
        <v>5.7</v>
      </c>
      <c r="C320" s="36" t="s">
        <v>28</v>
      </c>
      <c r="D320" s="47">
        <v>6</v>
      </c>
      <c r="E320" s="36" t="s">
        <v>24</v>
      </c>
      <c r="F320" s="49">
        <v>4</v>
      </c>
    </row>
    <row r="321" spans="2:6" x14ac:dyDescent="0.2">
      <c r="B321" s="51">
        <v>6.6</v>
      </c>
      <c r="C321" s="36" t="s">
        <v>24</v>
      </c>
      <c r="D321" s="47">
        <v>3</v>
      </c>
      <c r="E321" s="36" t="s">
        <v>21</v>
      </c>
      <c r="F321" s="49">
        <v>6</v>
      </c>
    </row>
    <row r="322" spans="2:6" x14ac:dyDescent="0.2">
      <c r="B322" s="52">
        <v>5.6</v>
      </c>
      <c r="C322" s="33" t="s">
        <v>19</v>
      </c>
      <c r="D322" s="48">
        <v>5</v>
      </c>
      <c r="E322" s="33" t="s">
        <v>28</v>
      </c>
      <c r="F322" s="50">
        <v>9</v>
      </c>
    </row>
    <row r="323" spans="2:6" x14ac:dyDescent="0.2">
      <c r="B323" s="51">
        <v>6.9</v>
      </c>
      <c r="C323" s="36" t="s">
        <v>24</v>
      </c>
      <c r="D323" s="47">
        <v>6</v>
      </c>
      <c r="E323" s="36" t="s">
        <v>24</v>
      </c>
      <c r="F323" s="49">
        <v>6</v>
      </c>
    </row>
    <row r="324" spans="2:6" x14ac:dyDescent="0.2">
      <c r="B324" s="51">
        <v>6.2</v>
      </c>
      <c r="C324" s="36" t="s">
        <v>24</v>
      </c>
      <c r="D324" s="47">
        <v>0</v>
      </c>
      <c r="E324" s="36" t="s">
        <v>21</v>
      </c>
      <c r="F324" s="49">
        <v>1</v>
      </c>
    </row>
    <row r="325" spans="2:6" x14ac:dyDescent="0.2">
      <c r="B325" s="52">
        <v>5.4</v>
      </c>
      <c r="C325" s="33" t="s">
        <v>19</v>
      </c>
      <c r="D325" s="48">
        <v>2</v>
      </c>
      <c r="E325" s="33" t="s">
        <v>24</v>
      </c>
      <c r="F325" s="50">
        <v>5</v>
      </c>
    </row>
    <row r="326" spans="2:6" x14ac:dyDescent="0.2">
      <c r="B326" s="51">
        <v>8.1</v>
      </c>
      <c r="C326" s="36" t="s">
        <v>19</v>
      </c>
      <c r="D326" s="47">
        <v>5</v>
      </c>
      <c r="E326" s="36" t="s">
        <v>21</v>
      </c>
      <c r="F326" s="49">
        <v>9</v>
      </c>
    </row>
    <row r="327" spans="2:6" x14ac:dyDescent="0.2">
      <c r="B327" s="51">
        <v>7.6</v>
      </c>
      <c r="C327" s="36" t="s">
        <v>19</v>
      </c>
      <c r="D327" s="47">
        <v>2</v>
      </c>
      <c r="E327" s="36" t="s">
        <v>24</v>
      </c>
      <c r="F327" s="49">
        <v>5</v>
      </c>
    </row>
    <row r="328" spans="2:6" x14ac:dyDescent="0.2">
      <c r="B328" s="51">
        <v>5.8</v>
      </c>
      <c r="C328" s="36" t="s">
        <v>19</v>
      </c>
      <c r="D328" s="47">
        <v>6</v>
      </c>
      <c r="E328" s="36" t="s">
        <v>24</v>
      </c>
      <c r="F328" s="49">
        <v>6</v>
      </c>
    </row>
    <row r="329" spans="2:6" x14ac:dyDescent="0.2">
      <c r="B329" s="52">
        <v>7.1</v>
      </c>
      <c r="C329" s="33" t="s">
        <v>19</v>
      </c>
      <c r="D329" s="48">
        <v>5</v>
      </c>
      <c r="E329" s="33" t="s">
        <v>24</v>
      </c>
      <c r="F329" s="50">
        <v>3</v>
      </c>
    </row>
    <row r="330" spans="2:6" x14ac:dyDescent="0.2">
      <c r="B330" s="51">
        <v>7.1</v>
      </c>
      <c r="C330" s="36" t="s">
        <v>24</v>
      </c>
      <c r="D330" s="47">
        <v>6</v>
      </c>
      <c r="E330" s="36" t="s">
        <v>21</v>
      </c>
      <c r="F330" s="49">
        <v>8</v>
      </c>
    </row>
    <row r="331" spans="2:6" x14ac:dyDescent="0.2">
      <c r="B331" s="51">
        <v>7.3</v>
      </c>
      <c r="C331" s="36" t="s">
        <v>24</v>
      </c>
      <c r="D331" s="47">
        <v>5</v>
      </c>
      <c r="E331" s="36" t="s">
        <v>21</v>
      </c>
      <c r="F331" s="49">
        <v>10</v>
      </c>
    </row>
    <row r="332" spans="2:6" x14ac:dyDescent="0.2">
      <c r="B332" s="52">
        <v>4.5</v>
      </c>
      <c r="C332" s="33" t="s">
        <v>24</v>
      </c>
      <c r="D332" s="48">
        <v>6</v>
      </c>
      <c r="E332" s="33" t="s">
        <v>21</v>
      </c>
      <c r="F332" s="50">
        <v>4</v>
      </c>
    </row>
    <row r="333" spans="2:6" x14ac:dyDescent="0.2">
      <c r="B333" s="51">
        <v>7.7</v>
      </c>
      <c r="C333" s="36" t="s">
        <v>24</v>
      </c>
      <c r="D333" s="47">
        <v>0</v>
      </c>
      <c r="E333" s="36" t="s">
        <v>24</v>
      </c>
      <c r="F333" s="49">
        <v>4</v>
      </c>
    </row>
    <row r="334" spans="2:6" x14ac:dyDescent="0.2">
      <c r="B334" s="51">
        <v>5.8</v>
      </c>
      <c r="C334" s="36" t="s">
        <v>24</v>
      </c>
      <c r="D334" s="47">
        <v>2</v>
      </c>
      <c r="E334" s="36" t="s">
        <v>24</v>
      </c>
      <c r="F334" s="49">
        <v>5</v>
      </c>
    </row>
    <row r="335" spans="2:6" x14ac:dyDescent="0.2">
      <c r="B335" s="51">
        <v>6.1</v>
      </c>
      <c r="C335" s="36" t="s">
        <v>19</v>
      </c>
      <c r="D335" s="47">
        <v>5</v>
      </c>
      <c r="E335" s="36" t="s">
        <v>28</v>
      </c>
      <c r="F335" s="49">
        <v>10</v>
      </c>
    </row>
    <row r="336" spans="2:6" x14ac:dyDescent="0.2">
      <c r="B336" s="52">
        <v>9.6999999999999993</v>
      </c>
      <c r="C336" s="33" t="s">
        <v>24</v>
      </c>
      <c r="D336" s="48">
        <v>0</v>
      </c>
      <c r="E336" s="33" t="s">
        <v>28</v>
      </c>
      <c r="F336" s="50">
        <v>9</v>
      </c>
    </row>
    <row r="337" spans="2:6" x14ac:dyDescent="0.2">
      <c r="B337" s="51">
        <v>6.9</v>
      </c>
      <c r="C337" s="36" t="s">
        <v>24</v>
      </c>
      <c r="D337" s="47">
        <v>1</v>
      </c>
      <c r="E337" s="36" t="s">
        <v>21</v>
      </c>
      <c r="F337" s="49">
        <v>8</v>
      </c>
    </row>
    <row r="338" spans="2:6" x14ac:dyDescent="0.2">
      <c r="B338" s="51">
        <v>6</v>
      </c>
      <c r="C338" s="36" t="s">
        <v>19</v>
      </c>
      <c r="D338" s="47">
        <v>6</v>
      </c>
      <c r="E338" s="36" t="s">
        <v>28</v>
      </c>
      <c r="F338" s="49">
        <v>7</v>
      </c>
    </row>
    <row r="339" spans="2:6" x14ac:dyDescent="0.2">
      <c r="B339" s="52">
        <v>3.9</v>
      </c>
      <c r="C339" s="33" t="s">
        <v>24</v>
      </c>
      <c r="D339" s="48">
        <v>4</v>
      </c>
      <c r="E339" s="33" t="s">
        <v>21</v>
      </c>
      <c r="F339" s="50">
        <v>5</v>
      </c>
    </row>
    <row r="340" spans="2:6" x14ac:dyDescent="0.2">
      <c r="B340" s="51">
        <v>8.1999999999999993</v>
      </c>
      <c r="C340" s="36" t="s">
        <v>19</v>
      </c>
      <c r="D340" s="47">
        <v>5</v>
      </c>
      <c r="E340" s="36" t="s">
        <v>28</v>
      </c>
      <c r="F340" s="49">
        <v>9</v>
      </c>
    </row>
    <row r="341" spans="2:6" x14ac:dyDescent="0.2">
      <c r="B341" s="51">
        <v>4.9000000000000004</v>
      </c>
      <c r="C341" s="36" t="s">
        <v>24</v>
      </c>
      <c r="D341" s="47">
        <v>3</v>
      </c>
      <c r="E341" s="36" t="s">
        <v>24</v>
      </c>
      <c r="F341" s="49">
        <v>9</v>
      </c>
    </row>
    <row r="342" spans="2:6" x14ac:dyDescent="0.2">
      <c r="B342" s="51">
        <v>5.3</v>
      </c>
      <c r="C342" s="36" t="s">
        <v>24</v>
      </c>
      <c r="D342" s="47">
        <v>0</v>
      </c>
      <c r="E342" s="36" t="s">
        <v>24</v>
      </c>
      <c r="F342" s="49">
        <v>10</v>
      </c>
    </row>
    <row r="343" spans="2:6" x14ac:dyDescent="0.2">
      <c r="B343" s="52">
        <v>6.1</v>
      </c>
      <c r="C343" s="33" t="s">
        <v>24</v>
      </c>
      <c r="D343" s="48">
        <v>0</v>
      </c>
      <c r="E343" s="33" t="s">
        <v>24</v>
      </c>
      <c r="F343" s="50">
        <v>10</v>
      </c>
    </row>
    <row r="344" spans="2:6" x14ac:dyDescent="0.2">
      <c r="B344" s="51">
        <v>8.1999999999999993</v>
      </c>
      <c r="C344" s="36" t="s">
        <v>19</v>
      </c>
      <c r="D344" s="47">
        <v>5</v>
      </c>
      <c r="E344" s="36" t="s">
        <v>21</v>
      </c>
      <c r="F344" s="49">
        <v>2</v>
      </c>
    </row>
    <row r="345" spans="2:6" x14ac:dyDescent="0.2">
      <c r="B345" s="51">
        <v>7.4</v>
      </c>
      <c r="C345" s="36" t="s">
        <v>24</v>
      </c>
      <c r="D345" s="47">
        <v>0</v>
      </c>
      <c r="E345" s="36" t="s">
        <v>24</v>
      </c>
      <c r="F345" s="49">
        <v>4</v>
      </c>
    </row>
    <row r="346" spans="2:6" x14ac:dyDescent="0.2">
      <c r="B346" s="52">
        <v>6.3</v>
      </c>
      <c r="C346" s="33" t="s">
        <v>19</v>
      </c>
      <c r="D346" s="48">
        <v>1</v>
      </c>
      <c r="E346" s="33" t="s">
        <v>24</v>
      </c>
      <c r="F346" s="50">
        <v>8</v>
      </c>
    </row>
    <row r="347" spans="2:6" x14ac:dyDescent="0.2">
      <c r="B347" s="51">
        <v>6.9</v>
      </c>
      <c r="C347" s="36" t="s">
        <v>19</v>
      </c>
      <c r="D347" s="47">
        <v>0</v>
      </c>
      <c r="E347" s="36" t="s">
        <v>28</v>
      </c>
      <c r="F347" s="49">
        <v>1</v>
      </c>
    </row>
    <row r="348" spans="2:6" x14ac:dyDescent="0.2">
      <c r="B348" s="51">
        <v>5.8</v>
      </c>
      <c r="C348" s="36" t="s">
        <v>24</v>
      </c>
      <c r="D348" s="47">
        <v>4</v>
      </c>
      <c r="E348" s="36" t="s">
        <v>24</v>
      </c>
      <c r="F348" s="49">
        <v>5</v>
      </c>
    </row>
    <row r="349" spans="2:6" x14ac:dyDescent="0.2">
      <c r="B349" s="51">
        <v>6.7</v>
      </c>
      <c r="C349" s="36" t="s">
        <v>19</v>
      </c>
      <c r="D349" s="47">
        <v>4</v>
      </c>
      <c r="E349" s="36" t="s">
        <v>21</v>
      </c>
      <c r="F349" s="49">
        <v>8</v>
      </c>
    </row>
    <row r="350" spans="2:6" x14ac:dyDescent="0.2">
      <c r="B350" s="52">
        <v>6.6</v>
      </c>
      <c r="C350" s="33" t="s">
        <v>24</v>
      </c>
      <c r="D350" s="48">
        <v>6</v>
      </c>
      <c r="E350" s="33" t="s">
        <v>21</v>
      </c>
      <c r="F350" s="50">
        <v>2</v>
      </c>
    </row>
    <row r="351" spans="2:6" x14ac:dyDescent="0.2">
      <c r="B351" s="51">
        <v>7.7</v>
      </c>
      <c r="C351" s="36" t="s">
        <v>19</v>
      </c>
      <c r="D351" s="47">
        <v>6</v>
      </c>
      <c r="E351" s="36" t="s">
        <v>21</v>
      </c>
      <c r="F351" s="49">
        <v>2</v>
      </c>
    </row>
    <row r="352" spans="2:6" x14ac:dyDescent="0.2">
      <c r="B352" s="51">
        <v>7.7</v>
      </c>
      <c r="C352" s="36" t="s">
        <v>19</v>
      </c>
      <c r="D352" s="47">
        <v>3</v>
      </c>
      <c r="E352" s="36" t="s">
        <v>28</v>
      </c>
      <c r="F352" s="49">
        <v>8</v>
      </c>
    </row>
    <row r="353" spans="2:6" x14ac:dyDescent="0.2">
      <c r="B353" s="52">
        <v>7.1</v>
      </c>
      <c r="C353" s="33" t="s">
        <v>24</v>
      </c>
      <c r="D353" s="48">
        <v>1</v>
      </c>
      <c r="E353" s="33" t="s">
        <v>24</v>
      </c>
      <c r="F353" s="50">
        <v>10</v>
      </c>
    </row>
    <row r="354" spans="2:6" x14ac:dyDescent="0.2">
      <c r="B354" s="51">
        <v>6.1</v>
      </c>
      <c r="C354" s="36" t="s">
        <v>19</v>
      </c>
      <c r="D354" s="47">
        <v>4</v>
      </c>
      <c r="E354" s="36" t="s">
        <v>21</v>
      </c>
      <c r="F354" s="49">
        <v>9</v>
      </c>
    </row>
    <row r="355" spans="2:6" x14ac:dyDescent="0.2">
      <c r="B355" s="51">
        <v>7.4</v>
      </c>
      <c r="C355" s="36" t="s">
        <v>28</v>
      </c>
      <c r="D355" s="47">
        <v>5</v>
      </c>
      <c r="E355" s="36" t="s">
        <v>21</v>
      </c>
      <c r="F355" s="49">
        <v>7</v>
      </c>
    </row>
    <row r="356" spans="2:6" x14ac:dyDescent="0.2">
      <c r="B356" s="51">
        <v>6.4</v>
      </c>
      <c r="C356" s="36" t="s">
        <v>24</v>
      </c>
      <c r="D356" s="47">
        <v>2</v>
      </c>
      <c r="E356" s="36" t="s">
        <v>28</v>
      </c>
      <c r="F356" s="49">
        <v>8</v>
      </c>
    </row>
    <row r="357" spans="2:6" x14ac:dyDescent="0.2">
      <c r="B357" s="52">
        <v>5.2</v>
      </c>
      <c r="C357" s="33" t="s">
        <v>19</v>
      </c>
      <c r="D357" s="48">
        <v>2</v>
      </c>
      <c r="E357" s="33" t="s">
        <v>24</v>
      </c>
      <c r="F357" s="50">
        <v>5</v>
      </c>
    </row>
    <row r="358" spans="2:6" x14ac:dyDescent="0.2">
      <c r="B358" s="51">
        <v>6</v>
      </c>
      <c r="C358" s="36" t="s">
        <v>24</v>
      </c>
      <c r="D358" s="47">
        <v>2</v>
      </c>
      <c r="E358" s="36" t="s">
        <v>21</v>
      </c>
      <c r="F358" s="49">
        <v>1</v>
      </c>
    </row>
    <row r="359" spans="2:6" x14ac:dyDescent="0.2">
      <c r="B359" s="51">
        <v>6.6</v>
      </c>
      <c r="C359" s="36" t="s">
        <v>19</v>
      </c>
      <c r="D359" s="47">
        <v>6</v>
      </c>
      <c r="E359" s="36" t="s">
        <v>24</v>
      </c>
      <c r="F359" s="49">
        <v>4</v>
      </c>
    </row>
    <row r="360" spans="2:6" x14ac:dyDescent="0.2">
      <c r="B360" s="52">
        <v>7.6</v>
      </c>
      <c r="C360" s="33" t="s">
        <v>19</v>
      </c>
      <c r="D360" s="48">
        <v>5</v>
      </c>
      <c r="E360" s="33" t="s">
        <v>24</v>
      </c>
      <c r="F360" s="50">
        <v>2</v>
      </c>
    </row>
    <row r="361" spans="2:6" x14ac:dyDescent="0.2">
      <c r="B361" s="51">
        <v>6.3</v>
      </c>
      <c r="C361" s="36" t="s">
        <v>19</v>
      </c>
      <c r="D361" s="47">
        <v>0</v>
      </c>
      <c r="E361" s="36" t="s">
        <v>21</v>
      </c>
      <c r="F361" s="49">
        <v>3</v>
      </c>
    </row>
    <row r="362" spans="2:6" x14ac:dyDescent="0.2">
      <c r="B362" s="51">
        <v>5</v>
      </c>
      <c r="C362" s="36" t="s">
        <v>19</v>
      </c>
      <c r="D362" s="47">
        <v>5</v>
      </c>
      <c r="E362" s="36" t="s">
        <v>21</v>
      </c>
      <c r="F362" s="49">
        <v>3</v>
      </c>
    </row>
    <row r="363" spans="2:6" x14ac:dyDescent="0.2">
      <c r="B363" s="51">
        <v>6.6</v>
      </c>
      <c r="C363" s="36" t="s">
        <v>19</v>
      </c>
      <c r="D363" s="47">
        <v>0</v>
      </c>
      <c r="E363" s="36" t="s">
        <v>24</v>
      </c>
      <c r="F363" s="49">
        <v>9</v>
      </c>
    </row>
    <row r="364" spans="2:6" x14ac:dyDescent="0.2">
      <c r="B364" s="52">
        <v>6.6</v>
      </c>
      <c r="C364" s="33" t="s">
        <v>19</v>
      </c>
      <c r="D364" s="48">
        <v>2</v>
      </c>
      <c r="E364" s="33" t="s">
        <v>28</v>
      </c>
      <c r="F364" s="50">
        <v>10</v>
      </c>
    </row>
    <row r="365" spans="2:6" x14ac:dyDescent="0.2">
      <c r="B365" s="51">
        <v>6.7</v>
      </c>
      <c r="C365" s="36" t="s">
        <v>19</v>
      </c>
      <c r="D365" s="47">
        <v>3</v>
      </c>
      <c r="E365" s="36" t="s">
        <v>28</v>
      </c>
      <c r="F365" s="49">
        <v>4</v>
      </c>
    </row>
    <row r="366" spans="2:6" x14ac:dyDescent="0.2">
      <c r="B366" s="51">
        <v>7.6</v>
      </c>
      <c r="C366" s="36" t="s">
        <v>28</v>
      </c>
      <c r="D366" s="47">
        <v>3</v>
      </c>
      <c r="E366" s="36" t="s">
        <v>24</v>
      </c>
      <c r="F366" s="49">
        <v>2</v>
      </c>
    </row>
    <row r="367" spans="2:6" x14ac:dyDescent="0.2">
      <c r="B367" s="52">
        <v>7.7</v>
      </c>
      <c r="C367" s="33" t="s">
        <v>19</v>
      </c>
      <c r="D367" s="48">
        <v>0</v>
      </c>
      <c r="E367" s="33" t="s">
        <v>21</v>
      </c>
      <c r="F367" s="50">
        <v>3</v>
      </c>
    </row>
    <row r="368" spans="2:6" x14ac:dyDescent="0.2">
      <c r="B368" s="51">
        <v>5.8</v>
      </c>
      <c r="C368" s="36" t="s">
        <v>28</v>
      </c>
      <c r="D368" s="47">
        <v>2</v>
      </c>
      <c r="E368" s="36" t="s">
        <v>21</v>
      </c>
      <c r="F368" s="49">
        <v>3</v>
      </c>
    </row>
    <row r="369" spans="2:6" x14ac:dyDescent="0.2">
      <c r="B369" s="51">
        <v>5.8</v>
      </c>
      <c r="C369" s="36" t="s">
        <v>28</v>
      </c>
      <c r="D369" s="47">
        <v>5</v>
      </c>
      <c r="E369" s="36" t="s">
        <v>21</v>
      </c>
      <c r="F369" s="49">
        <v>7</v>
      </c>
    </row>
    <row r="370" spans="2:6" x14ac:dyDescent="0.2">
      <c r="B370" s="51">
        <v>5.3</v>
      </c>
      <c r="C370" s="36" t="s">
        <v>24</v>
      </c>
      <c r="D370" s="47">
        <v>3</v>
      </c>
      <c r="E370" s="36" t="s">
        <v>21</v>
      </c>
      <c r="F370" s="49">
        <v>8</v>
      </c>
    </row>
    <row r="371" spans="2:6" x14ac:dyDescent="0.2">
      <c r="B371" s="52">
        <v>7.3</v>
      </c>
      <c r="C371" s="33" t="s">
        <v>24</v>
      </c>
      <c r="D371" s="48">
        <v>0</v>
      </c>
      <c r="E371" s="33" t="s">
        <v>24</v>
      </c>
      <c r="F371" s="50">
        <v>6</v>
      </c>
    </row>
    <row r="372" spans="2:6" x14ac:dyDescent="0.2">
      <c r="B372" s="51">
        <v>8.1999999999999993</v>
      </c>
      <c r="C372" s="36" t="s">
        <v>24</v>
      </c>
      <c r="D372" s="47">
        <v>5</v>
      </c>
      <c r="E372" s="36" t="s">
        <v>24</v>
      </c>
      <c r="F372" s="49">
        <v>4</v>
      </c>
    </row>
    <row r="373" spans="2:6" x14ac:dyDescent="0.2">
      <c r="B373" s="51">
        <v>6.1</v>
      </c>
      <c r="C373" s="36" t="s">
        <v>19</v>
      </c>
      <c r="D373" s="47">
        <v>2</v>
      </c>
      <c r="E373" s="36" t="s">
        <v>24</v>
      </c>
      <c r="F373" s="49">
        <v>6</v>
      </c>
    </row>
    <row r="374" spans="2:6" x14ac:dyDescent="0.2">
      <c r="B374" s="52">
        <v>6.2</v>
      </c>
      <c r="C374" s="33" t="s">
        <v>24</v>
      </c>
      <c r="D374" s="48">
        <v>1</v>
      </c>
      <c r="E374" s="33" t="s">
        <v>24</v>
      </c>
      <c r="F374" s="50">
        <v>1</v>
      </c>
    </row>
    <row r="375" spans="2:6" x14ac:dyDescent="0.2">
      <c r="B375" s="51">
        <v>8.3000000000000007</v>
      </c>
      <c r="C375" s="36" t="s">
        <v>24</v>
      </c>
      <c r="D375" s="47">
        <v>2</v>
      </c>
      <c r="E375" s="36" t="s">
        <v>21</v>
      </c>
      <c r="F375" s="49">
        <v>10</v>
      </c>
    </row>
    <row r="376" spans="2:6" x14ac:dyDescent="0.2">
      <c r="B376" s="51">
        <v>7.1</v>
      </c>
      <c r="C376" s="36" t="s">
        <v>24</v>
      </c>
      <c r="D376" s="47">
        <v>6</v>
      </c>
      <c r="E376" s="36" t="s">
        <v>21</v>
      </c>
      <c r="F376" s="49">
        <v>8</v>
      </c>
    </row>
    <row r="377" spans="2:6" x14ac:dyDescent="0.2">
      <c r="B377" s="51">
        <v>7</v>
      </c>
      <c r="C377" s="36" t="s">
        <v>19</v>
      </c>
      <c r="D377" s="47">
        <v>2</v>
      </c>
      <c r="E377" s="36" t="s">
        <v>21</v>
      </c>
      <c r="F377" s="49">
        <v>1</v>
      </c>
    </row>
    <row r="378" spans="2:6" x14ac:dyDescent="0.2">
      <c r="B378" s="52">
        <v>5.0999999999999996</v>
      </c>
      <c r="C378" s="33" t="s">
        <v>24</v>
      </c>
      <c r="D378" s="48">
        <v>5</v>
      </c>
      <c r="E378" s="33" t="s">
        <v>21</v>
      </c>
      <c r="F378" s="50">
        <v>5</v>
      </c>
    </row>
    <row r="379" spans="2:6" x14ac:dyDescent="0.2">
      <c r="B379" s="51">
        <v>7.3</v>
      </c>
      <c r="C379" s="36" t="s">
        <v>24</v>
      </c>
      <c r="D379" s="47">
        <v>5</v>
      </c>
      <c r="E379" s="36" t="s">
        <v>24</v>
      </c>
      <c r="F379" s="49">
        <v>2</v>
      </c>
    </row>
    <row r="380" spans="2:6" x14ac:dyDescent="0.2">
      <c r="B380" s="51">
        <v>5.4</v>
      </c>
      <c r="C380" s="36" t="s">
        <v>24</v>
      </c>
      <c r="D380" s="47">
        <v>4</v>
      </c>
      <c r="E380" s="36" t="s">
        <v>24</v>
      </c>
      <c r="F380" s="49">
        <v>6</v>
      </c>
    </row>
    <row r="381" spans="2:6" x14ac:dyDescent="0.2">
      <c r="B381" s="52">
        <v>5.0999999999999996</v>
      </c>
      <c r="C381" s="33" t="s">
        <v>28</v>
      </c>
      <c r="D381" s="48">
        <v>4</v>
      </c>
      <c r="E381" s="33" t="s">
        <v>21</v>
      </c>
      <c r="F381" s="50">
        <v>9</v>
      </c>
    </row>
    <row r="382" spans="2:6" x14ac:dyDescent="0.2">
      <c r="B382" s="51">
        <v>6.1</v>
      </c>
      <c r="C382" s="36" t="s">
        <v>19</v>
      </c>
      <c r="D382" s="47">
        <v>5</v>
      </c>
      <c r="E382" s="36" t="s">
        <v>28</v>
      </c>
      <c r="F382" s="49">
        <v>5</v>
      </c>
    </row>
    <row r="383" spans="2:6" x14ac:dyDescent="0.2">
      <c r="B383" s="51">
        <v>5.8</v>
      </c>
      <c r="C383" s="36" t="s">
        <v>19</v>
      </c>
      <c r="D383" s="47">
        <v>5</v>
      </c>
      <c r="E383" s="36" t="s">
        <v>28</v>
      </c>
      <c r="F383" s="49">
        <v>4</v>
      </c>
    </row>
    <row r="384" spans="2:6" x14ac:dyDescent="0.2">
      <c r="B384" s="51">
        <v>6.2</v>
      </c>
      <c r="C384" s="36" t="s">
        <v>19</v>
      </c>
      <c r="D384" s="47">
        <v>1</v>
      </c>
      <c r="E384" s="36" t="s">
        <v>21</v>
      </c>
      <c r="F384" s="49">
        <v>2</v>
      </c>
    </row>
    <row r="385" spans="2:6" x14ac:dyDescent="0.2">
      <c r="B385" s="52">
        <v>4.8</v>
      </c>
      <c r="C385" s="33" t="s">
        <v>24</v>
      </c>
      <c r="D385" s="48">
        <v>1</v>
      </c>
      <c r="E385" s="33" t="s">
        <v>28</v>
      </c>
      <c r="F385" s="50">
        <v>3</v>
      </c>
    </row>
    <row r="386" spans="2:6" x14ac:dyDescent="0.2">
      <c r="B386" s="51">
        <v>7.7</v>
      </c>
      <c r="C386" s="36" t="s">
        <v>28</v>
      </c>
      <c r="D386" s="47">
        <v>2</v>
      </c>
      <c r="E386" s="36" t="s">
        <v>21</v>
      </c>
      <c r="F386" s="49">
        <v>6</v>
      </c>
    </row>
    <row r="387" spans="2:6" x14ac:dyDescent="0.2">
      <c r="B387" s="51">
        <v>7.9</v>
      </c>
      <c r="C387" s="36" t="s">
        <v>28</v>
      </c>
      <c r="D387" s="47">
        <v>6</v>
      </c>
      <c r="E387" s="36" t="s">
        <v>24</v>
      </c>
      <c r="F387" s="49">
        <v>8</v>
      </c>
    </row>
    <row r="388" spans="2:6" x14ac:dyDescent="0.2">
      <c r="B388" s="52">
        <v>4.2</v>
      </c>
      <c r="C388" s="33" t="s">
        <v>19</v>
      </c>
      <c r="D388" s="48">
        <v>3</v>
      </c>
      <c r="E388" s="33" t="s">
        <v>24</v>
      </c>
      <c r="F388" s="50">
        <v>8</v>
      </c>
    </row>
    <row r="389" spans="2:6" x14ac:dyDescent="0.2">
      <c r="B389" s="51">
        <v>7.7</v>
      </c>
      <c r="C389" s="36" t="s">
        <v>28</v>
      </c>
      <c r="D389" s="47">
        <v>6</v>
      </c>
      <c r="E389" s="36" t="s">
        <v>21</v>
      </c>
      <c r="F389" s="49">
        <v>5</v>
      </c>
    </row>
    <row r="390" spans="2:6" x14ac:dyDescent="0.2">
      <c r="B390" s="51">
        <v>5.5</v>
      </c>
      <c r="C390" s="36" t="s">
        <v>19</v>
      </c>
      <c r="D390" s="47">
        <v>1</v>
      </c>
      <c r="E390" s="36" t="s">
        <v>21</v>
      </c>
      <c r="F390" s="49">
        <v>5</v>
      </c>
    </row>
    <row r="391" spans="2:6" x14ac:dyDescent="0.2">
      <c r="B391" s="51">
        <v>7.5</v>
      </c>
      <c r="C391" s="36" t="s">
        <v>24</v>
      </c>
      <c r="D391" s="47">
        <v>2</v>
      </c>
      <c r="E391" s="36" t="s">
        <v>21</v>
      </c>
      <c r="F391" s="49">
        <v>10</v>
      </c>
    </row>
    <row r="392" spans="2:6" x14ac:dyDescent="0.2">
      <c r="B392" s="52">
        <v>6.4</v>
      </c>
      <c r="C392" s="33" t="s">
        <v>19</v>
      </c>
      <c r="D392" s="48">
        <v>6</v>
      </c>
      <c r="E392" s="33" t="s">
        <v>24</v>
      </c>
      <c r="F392" s="50">
        <v>3</v>
      </c>
    </row>
    <row r="393" spans="2:6" x14ac:dyDescent="0.2">
      <c r="B393" s="51">
        <v>6.5</v>
      </c>
      <c r="C393" s="36" t="s">
        <v>28</v>
      </c>
      <c r="D393" s="47">
        <v>0</v>
      </c>
      <c r="E393" s="36" t="s">
        <v>24</v>
      </c>
      <c r="F393" s="49">
        <v>7</v>
      </c>
    </row>
    <row r="394" spans="2:6" x14ac:dyDescent="0.2">
      <c r="B394" s="51">
        <v>6.3</v>
      </c>
      <c r="C394" s="36" t="s">
        <v>19</v>
      </c>
      <c r="D394" s="47">
        <v>4</v>
      </c>
      <c r="E394" s="36" t="s">
        <v>24</v>
      </c>
      <c r="F394" s="49">
        <v>6</v>
      </c>
    </row>
    <row r="395" spans="2:6" x14ac:dyDescent="0.2">
      <c r="B395" s="52">
        <v>8</v>
      </c>
      <c r="C395" s="33" t="s">
        <v>19</v>
      </c>
      <c r="D395" s="48">
        <v>6</v>
      </c>
      <c r="E395" s="33" t="s">
        <v>21</v>
      </c>
      <c r="F395" s="50">
        <v>1</v>
      </c>
    </row>
    <row r="396" spans="2:6" x14ac:dyDescent="0.2">
      <c r="B396" s="51">
        <v>5</v>
      </c>
      <c r="C396" s="36" t="s">
        <v>28</v>
      </c>
      <c r="D396" s="47">
        <v>3</v>
      </c>
      <c r="E396" s="36" t="s">
        <v>24</v>
      </c>
      <c r="F396" s="49">
        <v>4</v>
      </c>
    </row>
    <row r="397" spans="2:6" x14ac:dyDescent="0.2">
      <c r="B397" s="51">
        <v>7.2</v>
      </c>
      <c r="C397" s="36" t="s">
        <v>24</v>
      </c>
      <c r="D397" s="47">
        <v>2</v>
      </c>
      <c r="E397" s="36" t="s">
        <v>28</v>
      </c>
      <c r="F397" s="49">
        <v>6</v>
      </c>
    </row>
    <row r="398" spans="2:6" x14ac:dyDescent="0.2">
      <c r="B398" s="51">
        <v>7.8</v>
      </c>
      <c r="C398" s="36" t="s">
        <v>24</v>
      </c>
      <c r="D398" s="47">
        <v>6</v>
      </c>
      <c r="E398" s="36" t="s">
        <v>24</v>
      </c>
      <c r="F398" s="49">
        <v>6</v>
      </c>
    </row>
    <row r="399" spans="2:6" x14ac:dyDescent="0.2">
      <c r="B399" s="52">
        <v>7.4</v>
      </c>
      <c r="C399" s="33" t="s">
        <v>24</v>
      </c>
      <c r="D399" s="48">
        <v>5</v>
      </c>
      <c r="E399" s="33" t="s">
        <v>21</v>
      </c>
      <c r="F399" s="50">
        <v>3</v>
      </c>
    </row>
    <row r="400" spans="2:6" x14ac:dyDescent="0.2">
      <c r="B400" s="51">
        <v>9.3000000000000007</v>
      </c>
      <c r="C400" s="36" t="s">
        <v>24</v>
      </c>
      <c r="D400" s="47">
        <v>0</v>
      </c>
      <c r="E400" s="36" t="s">
        <v>21</v>
      </c>
      <c r="F400" s="49">
        <v>6</v>
      </c>
    </row>
    <row r="401" spans="2:6" x14ac:dyDescent="0.2">
      <c r="B401" s="51">
        <v>5.9</v>
      </c>
      <c r="C401" s="36" t="s">
        <v>28</v>
      </c>
      <c r="D401" s="47">
        <v>4</v>
      </c>
      <c r="E401" s="36" t="s">
        <v>24</v>
      </c>
      <c r="F401" s="49">
        <v>10</v>
      </c>
    </row>
    <row r="402" spans="2:6" x14ac:dyDescent="0.2">
      <c r="B402" s="52">
        <v>7.6</v>
      </c>
      <c r="C402" s="33" t="s">
        <v>24</v>
      </c>
      <c r="D402" s="48">
        <v>0</v>
      </c>
      <c r="E402" s="33" t="s">
        <v>21</v>
      </c>
      <c r="F402" s="50">
        <v>6</v>
      </c>
    </row>
    <row r="403" spans="2:6" x14ac:dyDescent="0.2">
      <c r="B403" s="51">
        <v>6.4</v>
      </c>
      <c r="C403" s="36" t="s">
        <v>24</v>
      </c>
      <c r="D403" s="47">
        <v>2</v>
      </c>
      <c r="E403" s="36" t="s">
        <v>28</v>
      </c>
      <c r="F403" s="49">
        <v>9</v>
      </c>
    </row>
    <row r="404" spans="2:6" x14ac:dyDescent="0.2">
      <c r="B404" s="51">
        <v>8</v>
      </c>
      <c r="C404" s="36" t="s">
        <v>24</v>
      </c>
      <c r="D404" s="47">
        <v>1</v>
      </c>
      <c r="E404" s="36" t="s">
        <v>28</v>
      </c>
      <c r="F404" s="49">
        <v>9</v>
      </c>
    </row>
    <row r="405" spans="2:6" x14ac:dyDescent="0.2">
      <c r="B405" s="51">
        <v>6.5</v>
      </c>
      <c r="C405" s="36" t="s">
        <v>28</v>
      </c>
      <c r="D405" s="47">
        <v>4</v>
      </c>
      <c r="E405" s="36" t="s">
        <v>28</v>
      </c>
      <c r="F405" s="49">
        <v>2</v>
      </c>
    </row>
    <row r="406" spans="2:6" x14ac:dyDescent="0.2">
      <c r="B406" s="52">
        <v>6</v>
      </c>
      <c r="C406" s="33" t="s">
        <v>24</v>
      </c>
      <c r="D406" s="48">
        <v>0</v>
      </c>
      <c r="E406" s="33" t="s">
        <v>28</v>
      </c>
      <c r="F406" s="50">
        <v>4</v>
      </c>
    </row>
    <row r="407" spans="2:6" x14ac:dyDescent="0.2">
      <c r="B407" s="51">
        <v>8.1</v>
      </c>
      <c r="C407" s="36" t="s">
        <v>24</v>
      </c>
      <c r="D407" s="47">
        <v>1</v>
      </c>
      <c r="E407" s="36" t="s">
        <v>28</v>
      </c>
      <c r="F407" s="49">
        <v>9</v>
      </c>
    </row>
    <row r="408" spans="2:6" x14ac:dyDescent="0.2">
      <c r="B408" s="51">
        <v>5.9</v>
      </c>
      <c r="C408" s="36" t="s">
        <v>24</v>
      </c>
      <c r="D408" s="47">
        <v>3</v>
      </c>
      <c r="E408" s="36" t="s">
        <v>21</v>
      </c>
      <c r="F408" s="49">
        <v>4</v>
      </c>
    </row>
    <row r="409" spans="2:6" x14ac:dyDescent="0.2">
      <c r="B409" s="52">
        <v>4.8</v>
      </c>
      <c r="C409" s="33" t="s">
        <v>28</v>
      </c>
      <c r="D409" s="48">
        <v>2</v>
      </c>
      <c r="E409" s="33" t="s">
        <v>21</v>
      </c>
      <c r="F409" s="50">
        <v>8</v>
      </c>
    </row>
    <row r="410" spans="2:6" x14ac:dyDescent="0.2">
      <c r="B410" s="51">
        <v>5.9</v>
      </c>
      <c r="C410" s="36" t="s">
        <v>24</v>
      </c>
      <c r="D410" s="47">
        <v>2</v>
      </c>
      <c r="E410" s="36" t="s">
        <v>24</v>
      </c>
      <c r="F410" s="49">
        <v>10</v>
      </c>
    </row>
    <row r="411" spans="2:6" x14ac:dyDescent="0.2">
      <c r="B411" s="51">
        <v>7.2</v>
      </c>
      <c r="C411" s="36" t="s">
        <v>24</v>
      </c>
      <c r="D411" s="47">
        <v>4</v>
      </c>
      <c r="E411" s="36" t="s">
        <v>21</v>
      </c>
      <c r="F411" s="49">
        <v>3</v>
      </c>
    </row>
    <row r="412" spans="2:6" x14ac:dyDescent="0.2">
      <c r="B412" s="51">
        <v>8.1999999999999993</v>
      </c>
      <c r="C412" s="36" t="s">
        <v>24</v>
      </c>
      <c r="D412" s="47">
        <v>0</v>
      </c>
      <c r="E412" s="36" t="s">
        <v>28</v>
      </c>
      <c r="F412" s="49">
        <v>3</v>
      </c>
    </row>
    <row r="413" spans="2:6" x14ac:dyDescent="0.2">
      <c r="B413" s="52">
        <v>6.6</v>
      </c>
      <c r="C413" s="33" t="s">
        <v>19</v>
      </c>
      <c r="D413" s="48">
        <v>3</v>
      </c>
      <c r="E413" s="33" t="s">
        <v>21</v>
      </c>
      <c r="F413" s="50">
        <v>9</v>
      </c>
    </row>
    <row r="414" spans="2:6" x14ac:dyDescent="0.2">
      <c r="B414" s="51">
        <v>8.1</v>
      </c>
      <c r="C414" s="36" t="s">
        <v>24</v>
      </c>
      <c r="D414" s="47">
        <v>5</v>
      </c>
      <c r="E414" s="36" t="s">
        <v>24</v>
      </c>
      <c r="F414" s="49">
        <v>10</v>
      </c>
    </row>
    <row r="415" spans="2:6" x14ac:dyDescent="0.2">
      <c r="B415" s="51">
        <v>4.9000000000000004</v>
      </c>
      <c r="C415" s="36" t="s">
        <v>19</v>
      </c>
      <c r="D415" s="47">
        <v>4</v>
      </c>
      <c r="E415" s="36" t="s">
        <v>24</v>
      </c>
      <c r="F415" s="49">
        <v>8</v>
      </c>
    </row>
    <row r="416" spans="2:6" x14ac:dyDescent="0.2">
      <c r="B416" s="52">
        <v>6</v>
      </c>
      <c r="C416" s="33" t="s">
        <v>19</v>
      </c>
      <c r="D416" s="48">
        <v>5</v>
      </c>
      <c r="E416" s="33" t="s">
        <v>21</v>
      </c>
      <c r="F416" s="50">
        <v>1</v>
      </c>
    </row>
    <row r="417" spans="2:6" x14ac:dyDescent="0.2">
      <c r="B417" s="51">
        <v>6.2</v>
      </c>
      <c r="C417" s="36" t="s">
        <v>19</v>
      </c>
      <c r="D417" s="47">
        <v>4</v>
      </c>
      <c r="E417" s="36" t="s">
        <v>24</v>
      </c>
      <c r="F417" s="49">
        <v>10</v>
      </c>
    </row>
    <row r="418" spans="2:6" x14ac:dyDescent="0.2">
      <c r="B418" s="51">
        <v>6.4</v>
      </c>
      <c r="C418" s="36" t="s">
        <v>24</v>
      </c>
      <c r="D418" s="47">
        <v>0</v>
      </c>
      <c r="E418" s="36" t="s">
        <v>24</v>
      </c>
      <c r="F418" s="49">
        <v>2</v>
      </c>
    </row>
    <row r="419" spans="2:6" x14ac:dyDescent="0.2">
      <c r="B419" s="51">
        <v>6.6</v>
      </c>
      <c r="C419" s="36" t="s">
        <v>28</v>
      </c>
      <c r="D419" s="47">
        <v>3</v>
      </c>
      <c r="E419" s="36" t="s">
        <v>24</v>
      </c>
      <c r="F419" s="49">
        <v>3</v>
      </c>
    </row>
    <row r="420" spans="2:6" x14ac:dyDescent="0.2">
      <c r="B420" s="52">
        <v>7.3</v>
      </c>
      <c r="C420" s="33" t="s">
        <v>19</v>
      </c>
      <c r="D420" s="48">
        <v>0</v>
      </c>
      <c r="E420" s="33" t="s">
        <v>24</v>
      </c>
      <c r="F420" s="50">
        <v>2</v>
      </c>
    </row>
    <row r="421" spans="2:6" x14ac:dyDescent="0.2">
      <c r="B421" s="51">
        <v>6</v>
      </c>
      <c r="C421" s="36" t="s">
        <v>24</v>
      </c>
      <c r="D421" s="47">
        <v>2</v>
      </c>
      <c r="E421" s="36" t="s">
        <v>24</v>
      </c>
      <c r="F421" s="49">
        <v>3</v>
      </c>
    </row>
    <row r="422" spans="2:6" x14ac:dyDescent="0.2">
      <c r="B422" s="51">
        <v>6.7</v>
      </c>
      <c r="C422" s="36" t="s">
        <v>24</v>
      </c>
      <c r="D422" s="47">
        <v>5</v>
      </c>
      <c r="E422" s="36" t="s">
        <v>24</v>
      </c>
      <c r="F422" s="49">
        <v>8</v>
      </c>
    </row>
    <row r="423" spans="2:6" x14ac:dyDescent="0.2">
      <c r="B423" s="52">
        <v>6.4</v>
      </c>
      <c r="C423" s="33" t="s">
        <v>19</v>
      </c>
      <c r="D423" s="48">
        <v>1</v>
      </c>
      <c r="E423" s="33" t="s">
        <v>24</v>
      </c>
      <c r="F423" s="50">
        <v>6</v>
      </c>
    </row>
    <row r="424" spans="2:6" x14ac:dyDescent="0.2">
      <c r="B424" s="51">
        <v>5.4</v>
      </c>
      <c r="C424" s="36" t="s">
        <v>24</v>
      </c>
      <c r="D424" s="47">
        <v>6</v>
      </c>
      <c r="E424" s="36" t="s">
        <v>21</v>
      </c>
      <c r="F424" s="49">
        <v>7</v>
      </c>
    </row>
    <row r="425" spans="2:6" x14ac:dyDescent="0.2">
      <c r="B425" s="51">
        <v>6.4</v>
      </c>
      <c r="C425" s="36" t="s">
        <v>24</v>
      </c>
      <c r="D425" s="47">
        <v>2</v>
      </c>
      <c r="E425" s="36" t="s">
        <v>24</v>
      </c>
      <c r="F425" s="49">
        <v>10</v>
      </c>
    </row>
    <row r="426" spans="2:6" x14ac:dyDescent="0.2">
      <c r="B426" s="51">
        <v>6.3</v>
      </c>
      <c r="C426" s="36" t="s">
        <v>28</v>
      </c>
      <c r="D426" s="47">
        <v>2</v>
      </c>
      <c r="E426" s="36" t="s">
        <v>24</v>
      </c>
      <c r="F426" s="49">
        <v>10</v>
      </c>
    </row>
    <row r="427" spans="2:6" x14ac:dyDescent="0.2">
      <c r="B427" s="52">
        <v>6.3</v>
      </c>
      <c r="C427" s="33" t="s">
        <v>19</v>
      </c>
      <c r="D427" s="48">
        <v>5</v>
      </c>
      <c r="E427" s="33" t="s">
        <v>28</v>
      </c>
      <c r="F427" s="50">
        <v>6</v>
      </c>
    </row>
    <row r="428" spans="2:6" x14ac:dyDescent="0.2">
      <c r="B428" s="51">
        <v>6.5</v>
      </c>
      <c r="C428" s="36" t="s">
        <v>28</v>
      </c>
      <c r="D428" s="47">
        <v>4</v>
      </c>
      <c r="E428" s="36" t="s">
        <v>24</v>
      </c>
      <c r="F428" s="49">
        <v>1</v>
      </c>
    </row>
    <row r="429" spans="2:6" x14ac:dyDescent="0.2">
      <c r="B429" s="51">
        <v>6.6</v>
      </c>
      <c r="C429" s="36" t="s">
        <v>19</v>
      </c>
      <c r="D429" s="47">
        <v>2</v>
      </c>
      <c r="E429" s="36" t="s">
        <v>21</v>
      </c>
      <c r="F429" s="49">
        <v>3</v>
      </c>
    </row>
    <row r="430" spans="2:6" x14ac:dyDescent="0.2">
      <c r="B430" s="52">
        <v>6</v>
      </c>
      <c r="C430" s="33" t="s">
        <v>19</v>
      </c>
      <c r="D430" s="48">
        <v>6</v>
      </c>
      <c r="E430" s="33" t="s">
        <v>21</v>
      </c>
      <c r="F430" s="50">
        <v>1</v>
      </c>
    </row>
    <row r="431" spans="2:6" x14ac:dyDescent="0.2">
      <c r="B431" s="51">
        <v>8</v>
      </c>
      <c r="C431" s="36" t="s">
        <v>24</v>
      </c>
      <c r="D431" s="47">
        <v>3</v>
      </c>
      <c r="E431" s="36" t="s">
        <v>24</v>
      </c>
      <c r="F431" s="49">
        <v>10</v>
      </c>
    </row>
    <row r="432" spans="2:6" x14ac:dyDescent="0.2">
      <c r="B432" s="51">
        <v>5.0999999999999996</v>
      </c>
      <c r="C432" s="36" t="s">
        <v>24</v>
      </c>
      <c r="D432" s="47">
        <v>2</v>
      </c>
      <c r="E432" s="36" t="s">
        <v>21</v>
      </c>
      <c r="F432" s="49">
        <v>9</v>
      </c>
    </row>
    <row r="433" spans="2:6" x14ac:dyDescent="0.2">
      <c r="B433" s="51">
        <v>5.6</v>
      </c>
      <c r="C433" s="36" t="s">
        <v>28</v>
      </c>
      <c r="D433" s="47">
        <v>3</v>
      </c>
      <c r="E433" s="36" t="s">
        <v>21</v>
      </c>
      <c r="F433" s="49">
        <v>9</v>
      </c>
    </row>
    <row r="434" spans="2:6" x14ac:dyDescent="0.2">
      <c r="B434" s="52">
        <v>9.8000000000000007</v>
      </c>
      <c r="C434" s="33" t="s">
        <v>28</v>
      </c>
      <c r="D434" s="48">
        <v>0</v>
      </c>
      <c r="E434" s="33" t="s">
        <v>28</v>
      </c>
      <c r="F434" s="50">
        <v>5</v>
      </c>
    </row>
    <row r="435" spans="2:6" x14ac:dyDescent="0.2">
      <c r="B435" s="51">
        <v>5.3</v>
      </c>
      <c r="C435" s="36" t="s">
        <v>19</v>
      </c>
      <c r="D435" s="47">
        <v>4</v>
      </c>
      <c r="E435" s="36" t="s">
        <v>21</v>
      </c>
      <c r="F435" s="49">
        <v>4</v>
      </c>
    </row>
    <row r="436" spans="2:6" x14ac:dyDescent="0.2">
      <c r="B436" s="51">
        <v>4.9000000000000004</v>
      </c>
      <c r="C436" s="36" t="s">
        <v>19</v>
      </c>
      <c r="D436" s="47">
        <v>3</v>
      </c>
      <c r="E436" s="36" t="s">
        <v>21</v>
      </c>
      <c r="F436" s="49">
        <v>9</v>
      </c>
    </row>
    <row r="437" spans="2:6" x14ac:dyDescent="0.2">
      <c r="B437" s="52">
        <v>7.4</v>
      </c>
      <c r="C437" s="33" t="s">
        <v>19</v>
      </c>
      <c r="D437" s="48">
        <v>2</v>
      </c>
      <c r="E437" s="33" t="s">
        <v>21</v>
      </c>
      <c r="F437" s="50">
        <v>9</v>
      </c>
    </row>
    <row r="438" spans="2:6" x14ac:dyDescent="0.2">
      <c r="B438" s="51">
        <v>4</v>
      </c>
      <c r="C438" s="36" t="s">
        <v>24</v>
      </c>
      <c r="D438" s="47">
        <v>4</v>
      </c>
      <c r="E438" s="36" t="s">
        <v>21</v>
      </c>
      <c r="F438" s="49">
        <v>3</v>
      </c>
    </row>
    <row r="439" spans="2:6" x14ac:dyDescent="0.2">
      <c r="B439" s="51">
        <v>6.2</v>
      </c>
      <c r="C439" s="36" t="s">
        <v>24</v>
      </c>
      <c r="D439" s="47">
        <v>6</v>
      </c>
      <c r="E439" s="36" t="s">
        <v>24</v>
      </c>
      <c r="F439" s="49">
        <v>5</v>
      </c>
    </row>
    <row r="440" spans="2:6" x14ac:dyDescent="0.2">
      <c r="B440" s="51">
        <v>9.1</v>
      </c>
      <c r="C440" s="36" t="s">
        <v>19</v>
      </c>
      <c r="D440" s="47">
        <v>4</v>
      </c>
      <c r="E440" s="36" t="s">
        <v>24</v>
      </c>
      <c r="F440" s="49">
        <v>3</v>
      </c>
    </row>
    <row r="441" spans="2:6" x14ac:dyDescent="0.2">
      <c r="B441" s="52">
        <v>4.5999999999999996</v>
      </c>
      <c r="C441" s="33" t="s">
        <v>24</v>
      </c>
      <c r="D441" s="48">
        <v>3</v>
      </c>
      <c r="E441" s="33" t="s">
        <v>28</v>
      </c>
      <c r="F441" s="50">
        <v>10</v>
      </c>
    </row>
    <row r="442" spans="2:6" x14ac:dyDescent="0.2">
      <c r="B442" s="51">
        <v>4.0999999999999996</v>
      </c>
      <c r="C442" s="36" t="s">
        <v>19</v>
      </c>
      <c r="D442" s="47">
        <v>3</v>
      </c>
      <c r="E442" s="36" t="s">
        <v>24</v>
      </c>
      <c r="F442" s="49">
        <v>2</v>
      </c>
    </row>
    <row r="443" spans="2:6" x14ac:dyDescent="0.2">
      <c r="B443" s="51">
        <v>4.7</v>
      </c>
      <c r="C443" s="36" t="s">
        <v>24</v>
      </c>
      <c r="D443" s="47">
        <v>1</v>
      </c>
      <c r="E443" s="36" t="s">
        <v>28</v>
      </c>
      <c r="F443" s="49">
        <v>1</v>
      </c>
    </row>
    <row r="444" spans="2:6" x14ac:dyDescent="0.2">
      <c r="B444" s="52">
        <v>7.6</v>
      </c>
      <c r="C444" s="33" t="s">
        <v>19</v>
      </c>
      <c r="D444" s="48">
        <v>1</v>
      </c>
      <c r="E444" s="33" t="s">
        <v>28</v>
      </c>
      <c r="F444" s="50">
        <v>10</v>
      </c>
    </row>
    <row r="445" spans="2:6" x14ac:dyDescent="0.2">
      <c r="B445" s="51">
        <v>7.8</v>
      </c>
      <c r="C445" s="36" t="s">
        <v>28</v>
      </c>
      <c r="D445" s="47">
        <v>4</v>
      </c>
      <c r="E445" s="36" t="s">
        <v>28</v>
      </c>
      <c r="F445" s="49">
        <v>2</v>
      </c>
    </row>
    <row r="446" spans="2:6" x14ac:dyDescent="0.2">
      <c r="B446" s="51">
        <v>5.9</v>
      </c>
      <c r="C446" s="36" t="s">
        <v>24</v>
      </c>
      <c r="D446" s="47">
        <v>5</v>
      </c>
      <c r="E446" s="36" t="s">
        <v>24</v>
      </c>
      <c r="F446" s="49">
        <v>8</v>
      </c>
    </row>
    <row r="447" spans="2:6" x14ac:dyDescent="0.2">
      <c r="B447" s="51">
        <v>7.3</v>
      </c>
      <c r="C447" s="36" t="s">
        <v>19</v>
      </c>
      <c r="D447" s="47">
        <v>5</v>
      </c>
      <c r="E447" s="36" t="s">
        <v>24</v>
      </c>
      <c r="F447" s="49">
        <v>8</v>
      </c>
    </row>
    <row r="448" spans="2:6" x14ac:dyDescent="0.2">
      <c r="B448" s="52">
        <v>8.1999999999999993</v>
      </c>
      <c r="C448" s="33" t="s">
        <v>24</v>
      </c>
      <c r="D448" s="48">
        <v>1</v>
      </c>
      <c r="E448" s="33" t="s">
        <v>21</v>
      </c>
      <c r="F448" s="50">
        <v>3</v>
      </c>
    </row>
    <row r="449" spans="2:6" x14ac:dyDescent="0.2">
      <c r="B449" s="51">
        <v>8.6</v>
      </c>
      <c r="C449" s="36" t="s">
        <v>19</v>
      </c>
      <c r="D449" s="47">
        <v>2</v>
      </c>
      <c r="E449" s="36" t="s">
        <v>21</v>
      </c>
      <c r="F449" s="49">
        <v>7</v>
      </c>
    </row>
    <row r="450" spans="2:6" x14ac:dyDescent="0.2">
      <c r="B450" s="51">
        <v>6.2</v>
      </c>
      <c r="C450" s="36" t="s">
        <v>28</v>
      </c>
      <c r="D450" s="47">
        <v>0</v>
      </c>
      <c r="E450" s="36" t="s">
        <v>21</v>
      </c>
      <c r="F450" s="49">
        <v>7</v>
      </c>
    </row>
    <row r="451" spans="2:6" x14ac:dyDescent="0.2">
      <c r="B451" s="52">
        <v>3.7</v>
      </c>
      <c r="C451" s="33" t="s">
        <v>28</v>
      </c>
      <c r="D451" s="48">
        <v>4</v>
      </c>
      <c r="E451" s="33" t="s">
        <v>21</v>
      </c>
      <c r="F451" s="50">
        <v>2</v>
      </c>
    </row>
    <row r="452" spans="2:6" x14ac:dyDescent="0.2">
      <c r="B452" s="51">
        <v>5.5</v>
      </c>
      <c r="C452" s="36" t="s">
        <v>19</v>
      </c>
      <c r="D452" s="47">
        <v>0</v>
      </c>
      <c r="E452" s="36" t="s">
        <v>24</v>
      </c>
      <c r="F452" s="49">
        <v>9</v>
      </c>
    </row>
    <row r="453" spans="2:6" x14ac:dyDescent="0.2">
      <c r="B453" s="51">
        <v>6</v>
      </c>
      <c r="C453" s="36" t="s">
        <v>24</v>
      </c>
      <c r="D453" s="47">
        <v>1</v>
      </c>
      <c r="E453" s="36" t="s">
        <v>21</v>
      </c>
      <c r="F453" s="49">
        <v>3</v>
      </c>
    </row>
    <row r="454" spans="2:6" x14ac:dyDescent="0.2">
      <c r="B454" s="51">
        <v>6.2</v>
      </c>
      <c r="C454" s="36" t="s">
        <v>19</v>
      </c>
      <c r="D454" s="47">
        <v>3</v>
      </c>
      <c r="E454" s="36" t="s">
        <v>24</v>
      </c>
      <c r="F454" s="49">
        <v>2</v>
      </c>
    </row>
    <row r="455" spans="2:6" x14ac:dyDescent="0.2">
      <c r="B455" s="52">
        <v>6.3</v>
      </c>
      <c r="C455" s="33" t="s">
        <v>24</v>
      </c>
      <c r="D455" s="48">
        <v>6</v>
      </c>
      <c r="E455" s="33" t="s">
        <v>21</v>
      </c>
      <c r="F455" s="50">
        <v>3</v>
      </c>
    </row>
    <row r="456" spans="2:6" x14ac:dyDescent="0.2">
      <c r="B456" s="51">
        <v>7.8</v>
      </c>
      <c r="C456" s="36" t="s">
        <v>24</v>
      </c>
      <c r="D456" s="47">
        <v>4</v>
      </c>
      <c r="E456" s="36" t="s">
        <v>24</v>
      </c>
      <c r="F456" s="49">
        <v>2</v>
      </c>
    </row>
    <row r="457" spans="2:6" x14ac:dyDescent="0.2">
      <c r="B457" s="51">
        <v>8</v>
      </c>
      <c r="C457" s="36" t="s">
        <v>24</v>
      </c>
      <c r="D457" s="47">
        <v>1</v>
      </c>
      <c r="E457" s="36" t="s">
        <v>24</v>
      </c>
      <c r="F457" s="49">
        <v>8</v>
      </c>
    </row>
    <row r="458" spans="2:6" x14ac:dyDescent="0.2">
      <c r="B458" s="52">
        <v>6.3</v>
      </c>
      <c r="C458" s="33" t="s">
        <v>19</v>
      </c>
      <c r="D458" s="48">
        <v>2</v>
      </c>
      <c r="E458" s="33" t="s">
        <v>21</v>
      </c>
      <c r="F458" s="50">
        <v>5</v>
      </c>
    </row>
    <row r="459" spans="2:6" x14ac:dyDescent="0.2">
      <c r="B459" s="51">
        <v>7.8</v>
      </c>
      <c r="C459" s="36" t="s">
        <v>24</v>
      </c>
      <c r="D459" s="47">
        <v>6</v>
      </c>
      <c r="E459" s="36" t="s">
        <v>24</v>
      </c>
      <c r="F459" s="49">
        <v>3</v>
      </c>
    </row>
    <row r="460" spans="2:6" x14ac:dyDescent="0.2">
      <c r="B460" s="51">
        <v>6.9</v>
      </c>
      <c r="C460" s="36" t="s">
        <v>19</v>
      </c>
      <c r="D460" s="47">
        <v>4</v>
      </c>
      <c r="E460" s="36" t="s">
        <v>24</v>
      </c>
      <c r="F460" s="49">
        <v>5</v>
      </c>
    </row>
    <row r="461" spans="2:6" x14ac:dyDescent="0.2">
      <c r="B461" s="51">
        <v>6.6</v>
      </c>
      <c r="C461" s="36" t="s">
        <v>19</v>
      </c>
      <c r="D461" s="47">
        <v>4</v>
      </c>
      <c r="E461" s="36" t="s">
        <v>21</v>
      </c>
      <c r="F461" s="49">
        <v>8</v>
      </c>
    </row>
    <row r="462" spans="2:6" x14ac:dyDescent="0.2">
      <c r="B462" s="52">
        <v>7.6</v>
      </c>
      <c r="C462" s="33" t="s">
        <v>28</v>
      </c>
      <c r="D462" s="48">
        <v>5</v>
      </c>
      <c r="E462" s="33" t="s">
        <v>21</v>
      </c>
      <c r="F462" s="50">
        <v>7</v>
      </c>
    </row>
    <row r="463" spans="2:6" x14ac:dyDescent="0.2">
      <c r="B463" s="51">
        <v>6.6</v>
      </c>
      <c r="C463" s="36" t="s">
        <v>19</v>
      </c>
      <c r="D463" s="47">
        <v>3</v>
      </c>
      <c r="E463" s="36" t="s">
        <v>24</v>
      </c>
      <c r="F463" s="49">
        <v>6</v>
      </c>
    </row>
    <row r="464" spans="2:6" x14ac:dyDescent="0.2">
      <c r="B464" s="51">
        <v>9</v>
      </c>
      <c r="C464" s="36" t="s">
        <v>28</v>
      </c>
      <c r="D464" s="47">
        <v>4</v>
      </c>
      <c r="E464" s="36" t="s">
        <v>21</v>
      </c>
      <c r="F464" s="49">
        <v>1</v>
      </c>
    </row>
    <row r="465" spans="2:6" x14ac:dyDescent="0.2">
      <c r="B465" s="52">
        <v>4.8</v>
      </c>
      <c r="C465" s="33" t="s">
        <v>24</v>
      </c>
      <c r="D465" s="48">
        <v>3</v>
      </c>
      <c r="E465" s="33" t="s">
        <v>28</v>
      </c>
      <c r="F465" s="50">
        <v>10</v>
      </c>
    </row>
    <row r="466" spans="2:6" x14ac:dyDescent="0.2">
      <c r="B466" s="51">
        <v>5.9</v>
      </c>
      <c r="C466" s="36" t="s">
        <v>19</v>
      </c>
      <c r="D466" s="47">
        <v>1</v>
      </c>
      <c r="E466" s="36" t="s">
        <v>21</v>
      </c>
      <c r="F466" s="49">
        <v>1</v>
      </c>
    </row>
    <row r="467" spans="2:6" x14ac:dyDescent="0.2">
      <c r="B467" s="51">
        <v>6.3</v>
      </c>
      <c r="C467" s="36" t="s">
        <v>19</v>
      </c>
      <c r="D467" s="47">
        <v>2</v>
      </c>
      <c r="E467" s="36" t="s">
        <v>24</v>
      </c>
      <c r="F467" s="49">
        <v>1</v>
      </c>
    </row>
    <row r="468" spans="2:6" x14ac:dyDescent="0.2">
      <c r="B468" s="51">
        <v>7</v>
      </c>
      <c r="C468" s="36" t="s">
        <v>24</v>
      </c>
      <c r="D468" s="47">
        <v>6</v>
      </c>
      <c r="E468" s="36" t="s">
        <v>24</v>
      </c>
      <c r="F468" s="49">
        <v>10</v>
      </c>
    </row>
    <row r="469" spans="2:6" x14ac:dyDescent="0.2">
      <c r="B469" s="52">
        <v>8</v>
      </c>
      <c r="C469" s="33" t="s">
        <v>19</v>
      </c>
      <c r="D469" s="48">
        <v>6</v>
      </c>
      <c r="E469" s="33" t="s">
        <v>24</v>
      </c>
      <c r="F469" s="50">
        <v>8</v>
      </c>
    </row>
    <row r="470" spans="2:6" x14ac:dyDescent="0.2">
      <c r="B470" s="51">
        <v>6.5</v>
      </c>
      <c r="C470" s="36" t="s">
        <v>19</v>
      </c>
      <c r="D470" s="47">
        <v>2</v>
      </c>
      <c r="E470" s="36" t="s">
        <v>21</v>
      </c>
      <c r="F470" s="49">
        <v>8</v>
      </c>
    </row>
    <row r="471" spans="2:6" x14ac:dyDescent="0.2">
      <c r="B471" s="51">
        <v>4.8</v>
      </c>
      <c r="C471" s="36" t="s">
        <v>28</v>
      </c>
      <c r="D471" s="47">
        <v>4</v>
      </c>
      <c r="E471" s="36" t="s">
        <v>28</v>
      </c>
      <c r="F471" s="49">
        <v>7</v>
      </c>
    </row>
    <row r="472" spans="2:6" x14ac:dyDescent="0.2">
      <c r="B472" s="52">
        <v>7.5</v>
      </c>
      <c r="C472" s="33" t="s">
        <v>24</v>
      </c>
      <c r="D472" s="48">
        <v>4</v>
      </c>
      <c r="E472" s="33" t="s">
        <v>24</v>
      </c>
      <c r="F472" s="50">
        <v>6</v>
      </c>
    </row>
    <row r="473" spans="2:6" x14ac:dyDescent="0.2">
      <c r="B473" s="51">
        <v>7.4</v>
      </c>
      <c r="C473" s="36" t="s">
        <v>28</v>
      </c>
      <c r="D473" s="47">
        <v>1</v>
      </c>
      <c r="E473" s="36" t="s">
        <v>24</v>
      </c>
      <c r="F473" s="49">
        <v>4</v>
      </c>
    </row>
    <row r="474" spans="2:6" x14ac:dyDescent="0.2">
      <c r="B474" s="51">
        <v>4.2</v>
      </c>
      <c r="C474" s="36" t="s">
        <v>19</v>
      </c>
      <c r="D474" s="47">
        <v>5</v>
      </c>
      <c r="E474" s="36" t="s">
        <v>28</v>
      </c>
      <c r="F474" s="49">
        <v>1</v>
      </c>
    </row>
    <row r="475" spans="2:6" x14ac:dyDescent="0.2">
      <c r="B475" s="51">
        <v>6.5</v>
      </c>
      <c r="C475" s="36" t="s">
        <v>19</v>
      </c>
      <c r="D475" s="47">
        <v>5</v>
      </c>
      <c r="E475" s="36" t="s">
        <v>21</v>
      </c>
      <c r="F475" s="49">
        <v>9</v>
      </c>
    </row>
    <row r="476" spans="2:6" x14ac:dyDescent="0.2">
      <c r="B476" s="52">
        <v>4.5999999999999996</v>
      </c>
      <c r="C476" s="33" t="s">
        <v>24</v>
      </c>
      <c r="D476" s="48">
        <v>5</v>
      </c>
      <c r="E476" s="33" t="s">
        <v>28</v>
      </c>
      <c r="F476" s="50">
        <v>1</v>
      </c>
    </row>
    <row r="477" spans="2:6" x14ac:dyDescent="0.2">
      <c r="B477" s="51">
        <v>5.7</v>
      </c>
      <c r="C477" s="36" t="s">
        <v>24</v>
      </c>
      <c r="D477" s="47">
        <v>3</v>
      </c>
      <c r="E477" s="36" t="s">
        <v>24</v>
      </c>
      <c r="F477" s="49">
        <v>4</v>
      </c>
    </row>
    <row r="478" spans="2:6" x14ac:dyDescent="0.2">
      <c r="B478" s="51">
        <v>5.4</v>
      </c>
      <c r="C478" s="36" t="s">
        <v>24</v>
      </c>
      <c r="D478" s="47">
        <v>5</v>
      </c>
      <c r="E478" s="36" t="s">
        <v>24</v>
      </c>
      <c r="F478" s="49">
        <v>3</v>
      </c>
    </row>
    <row r="479" spans="2:6" x14ac:dyDescent="0.2">
      <c r="B479" s="52">
        <v>7.5</v>
      </c>
      <c r="C479" s="33" t="s">
        <v>28</v>
      </c>
      <c r="D479" s="48">
        <v>2</v>
      </c>
      <c r="E479" s="33" t="s">
        <v>24</v>
      </c>
      <c r="F479" s="50">
        <v>7</v>
      </c>
    </row>
    <row r="480" spans="2:6" x14ac:dyDescent="0.2">
      <c r="B480" s="51">
        <v>6.6</v>
      </c>
      <c r="C480" s="36" t="s">
        <v>19</v>
      </c>
      <c r="D480" s="47">
        <v>6</v>
      </c>
      <c r="E480" s="36" t="s">
        <v>24</v>
      </c>
      <c r="F480" s="49">
        <v>5</v>
      </c>
    </row>
    <row r="481" spans="2:6" x14ac:dyDescent="0.2">
      <c r="B481" s="51">
        <v>5</v>
      </c>
      <c r="C481" s="36" t="s">
        <v>19</v>
      </c>
      <c r="D481" s="47">
        <v>6</v>
      </c>
      <c r="E481" s="36" t="s">
        <v>28</v>
      </c>
      <c r="F481" s="49">
        <v>5</v>
      </c>
    </row>
    <row r="482" spans="2:6" x14ac:dyDescent="0.2">
      <c r="B482" s="51">
        <v>7.6</v>
      </c>
      <c r="C482" s="36" t="s">
        <v>28</v>
      </c>
      <c r="D482" s="47">
        <v>3</v>
      </c>
      <c r="E482" s="36" t="s">
        <v>24</v>
      </c>
      <c r="F482" s="49">
        <v>4</v>
      </c>
    </row>
    <row r="483" spans="2:6" x14ac:dyDescent="0.2">
      <c r="B483" s="52">
        <v>4.8</v>
      </c>
      <c r="C483" s="33" t="s">
        <v>19</v>
      </c>
      <c r="D483" s="48">
        <v>1</v>
      </c>
      <c r="E483" s="33" t="s">
        <v>24</v>
      </c>
      <c r="F483" s="50">
        <v>1</v>
      </c>
    </row>
    <row r="484" spans="2:6" x14ac:dyDescent="0.2">
      <c r="B484" s="51">
        <v>6.9</v>
      </c>
      <c r="C484" s="36" t="s">
        <v>19</v>
      </c>
      <c r="D484" s="47">
        <v>2</v>
      </c>
      <c r="E484" s="36" t="s">
        <v>21</v>
      </c>
      <c r="F484" s="49">
        <v>5</v>
      </c>
    </row>
    <row r="485" spans="2:6" x14ac:dyDescent="0.2">
      <c r="B485" s="51">
        <v>5.5</v>
      </c>
      <c r="C485" s="36" t="s">
        <v>19</v>
      </c>
      <c r="D485" s="47">
        <v>6</v>
      </c>
      <c r="E485" s="36" t="s">
        <v>24</v>
      </c>
      <c r="F485" s="49">
        <v>4</v>
      </c>
    </row>
    <row r="486" spans="2:6" x14ac:dyDescent="0.2">
      <c r="B486" s="52">
        <v>6.1</v>
      </c>
      <c r="C486" s="33" t="s">
        <v>24</v>
      </c>
      <c r="D486" s="48">
        <v>2</v>
      </c>
      <c r="E486" s="33" t="s">
        <v>21</v>
      </c>
      <c r="F486" s="50">
        <v>10</v>
      </c>
    </row>
    <row r="487" spans="2:6" x14ac:dyDescent="0.2">
      <c r="B487" s="51">
        <v>7.1</v>
      </c>
      <c r="C487" s="36" t="s">
        <v>19</v>
      </c>
      <c r="D487" s="47">
        <v>6</v>
      </c>
      <c r="E487" s="36" t="s">
        <v>24</v>
      </c>
      <c r="F487" s="49">
        <v>8</v>
      </c>
    </row>
    <row r="488" spans="2:6" x14ac:dyDescent="0.2">
      <c r="B488" s="51">
        <v>7.1</v>
      </c>
      <c r="C488" s="36" t="s">
        <v>24</v>
      </c>
      <c r="D488" s="47">
        <v>0</v>
      </c>
      <c r="E488" s="36" t="s">
        <v>24</v>
      </c>
      <c r="F488" s="49">
        <v>2</v>
      </c>
    </row>
    <row r="489" spans="2:6" x14ac:dyDescent="0.2">
      <c r="B489" s="51">
        <v>8.1</v>
      </c>
      <c r="C489" s="36" t="s">
        <v>19</v>
      </c>
      <c r="D489" s="47">
        <v>1</v>
      </c>
      <c r="E489" s="36" t="s">
        <v>24</v>
      </c>
      <c r="F489" s="49">
        <v>8</v>
      </c>
    </row>
    <row r="490" spans="2:6" x14ac:dyDescent="0.2">
      <c r="B490" s="52">
        <v>6.4</v>
      </c>
      <c r="C490" s="33" t="s">
        <v>19</v>
      </c>
      <c r="D490" s="48">
        <v>1</v>
      </c>
      <c r="E490" s="33" t="s">
        <v>24</v>
      </c>
      <c r="F490" s="50">
        <v>1</v>
      </c>
    </row>
    <row r="491" spans="2:6" x14ac:dyDescent="0.2">
      <c r="B491" s="51">
        <v>6.9</v>
      </c>
      <c r="C491" s="36" t="s">
        <v>19</v>
      </c>
      <c r="D491" s="47">
        <v>0</v>
      </c>
      <c r="E491" s="36" t="s">
        <v>28</v>
      </c>
      <c r="F491" s="49">
        <v>4</v>
      </c>
    </row>
    <row r="492" spans="2:6" x14ac:dyDescent="0.2">
      <c r="B492" s="51">
        <v>6</v>
      </c>
      <c r="C492" s="36" t="s">
        <v>28</v>
      </c>
      <c r="D492" s="47">
        <v>3</v>
      </c>
      <c r="E492" s="36" t="s">
        <v>21</v>
      </c>
      <c r="F492" s="49">
        <v>3</v>
      </c>
    </row>
    <row r="493" spans="2:6" x14ac:dyDescent="0.2">
      <c r="B493" s="52">
        <v>6.7</v>
      </c>
      <c r="C493" s="33" t="s">
        <v>28</v>
      </c>
      <c r="D493" s="48">
        <v>6</v>
      </c>
      <c r="E493" s="33" t="s">
        <v>21</v>
      </c>
      <c r="F493" s="50">
        <v>5</v>
      </c>
    </row>
    <row r="494" spans="2:6" x14ac:dyDescent="0.2">
      <c r="B494" s="51">
        <v>7</v>
      </c>
      <c r="C494" s="36" t="s">
        <v>19</v>
      </c>
      <c r="D494" s="47">
        <v>6</v>
      </c>
      <c r="E494" s="36" t="s">
        <v>24</v>
      </c>
      <c r="F494" s="49">
        <v>5</v>
      </c>
    </row>
    <row r="495" spans="2:6" x14ac:dyDescent="0.2">
      <c r="B495" s="51">
        <v>6.4</v>
      </c>
      <c r="C495" s="36" t="s">
        <v>24</v>
      </c>
      <c r="D495" s="47">
        <v>6</v>
      </c>
      <c r="E495" s="36" t="s">
        <v>24</v>
      </c>
      <c r="F495" s="49">
        <v>5</v>
      </c>
    </row>
    <row r="496" spans="2:6" x14ac:dyDescent="0.2">
      <c r="B496" s="51">
        <v>4.3</v>
      </c>
      <c r="C496" s="36" t="s">
        <v>24</v>
      </c>
      <c r="D496" s="47">
        <v>5</v>
      </c>
      <c r="E496" s="36" t="s">
        <v>24</v>
      </c>
      <c r="F496" s="49">
        <v>4</v>
      </c>
    </row>
    <row r="497" spans="2:6" x14ac:dyDescent="0.2">
      <c r="B497" s="52">
        <v>6.9</v>
      </c>
      <c r="C497" s="33" t="s">
        <v>28</v>
      </c>
      <c r="D497" s="48">
        <v>5</v>
      </c>
      <c r="E497" s="33" t="s">
        <v>28</v>
      </c>
      <c r="F497" s="50">
        <v>8</v>
      </c>
    </row>
    <row r="498" spans="2:6" x14ac:dyDescent="0.2">
      <c r="B498" s="51">
        <v>6.9</v>
      </c>
      <c r="C498" s="36" t="s">
        <v>24</v>
      </c>
      <c r="D498" s="47">
        <v>5</v>
      </c>
      <c r="E498" s="36" t="s">
        <v>24</v>
      </c>
      <c r="F498" s="49">
        <v>3</v>
      </c>
    </row>
    <row r="499" spans="2:6" x14ac:dyDescent="0.2">
      <c r="B499" s="51">
        <v>5.7</v>
      </c>
      <c r="C499" s="36" t="s">
        <v>24</v>
      </c>
      <c r="D499" s="47">
        <v>5</v>
      </c>
      <c r="E499" s="36" t="s">
        <v>24</v>
      </c>
      <c r="F499" s="49">
        <v>4</v>
      </c>
    </row>
    <row r="500" spans="2:6" x14ac:dyDescent="0.2">
      <c r="B500" s="52">
        <v>5</v>
      </c>
      <c r="C500" s="33" t="s">
        <v>24</v>
      </c>
      <c r="D500" s="48">
        <v>5</v>
      </c>
      <c r="E500" s="33" t="s">
        <v>24</v>
      </c>
      <c r="F500" s="50">
        <v>1</v>
      </c>
    </row>
    <row r="501" spans="2:6" x14ac:dyDescent="0.2">
      <c r="B501" s="51">
        <v>8.3000000000000007</v>
      </c>
      <c r="C501" s="36" t="s">
        <v>24</v>
      </c>
      <c r="D501" s="47">
        <v>0</v>
      </c>
      <c r="E501" s="36" t="s">
        <v>28</v>
      </c>
      <c r="F501" s="49">
        <v>7</v>
      </c>
    </row>
    <row r="502" spans="2:6" x14ac:dyDescent="0.2">
      <c r="B502" s="51">
        <v>7.1</v>
      </c>
      <c r="C502" s="36" t="s">
        <v>19</v>
      </c>
      <c r="D502" s="47">
        <v>1</v>
      </c>
      <c r="E502" s="36" t="s">
        <v>28</v>
      </c>
      <c r="F502" s="49">
        <v>1</v>
      </c>
    </row>
    <row r="503" spans="2:6" x14ac:dyDescent="0.2">
      <c r="B503" s="51">
        <v>6.2</v>
      </c>
      <c r="C503" s="36" t="s">
        <v>19</v>
      </c>
      <c r="D503" s="47">
        <v>3</v>
      </c>
      <c r="E503" s="36" t="s">
        <v>28</v>
      </c>
      <c r="F503" s="49">
        <v>2</v>
      </c>
    </row>
    <row r="504" spans="2:6" x14ac:dyDescent="0.2">
      <c r="B504" s="52">
        <v>5.0999999999999996</v>
      </c>
      <c r="C504" s="33" t="s">
        <v>19</v>
      </c>
      <c r="D504" s="48">
        <v>2</v>
      </c>
      <c r="E504" s="33" t="s">
        <v>24</v>
      </c>
      <c r="F504" s="50">
        <v>7</v>
      </c>
    </row>
    <row r="505" spans="2:6" x14ac:dyDescent="0.2">
      <c r="B505" s="51">
        <v>5.5</v>
      </c>
      <c r="C505" s="36" t="s">
        <v>19</v>
      </c>
      <c r="D505" s="47">
        <v>5</v>
      </c>
      <c r="E505" s="36" t="s">
        <v>24</v>
      </c>
      <c r="F505" s="49">
        <v>1</v>
      </c>
    </row>
    <row r="506" spans="2:6" x14ac:dyDescent="0.2">
      <c r="B506" s="51">
        <v>8.1</v>
      </c>
      <c r="C506" s="36" t="s">
        <v>19</v>
      </c>
      <c r="D506" s="47">
        <v>0</v>
      </c>
      <c r="E506" s="36" t="s">
        <v>24</v>
      </c>
      <c r="F506" s="49">
        <v>3</v>
      </c>
    </row>
    <row r="507" spans="2:6" x14ac:dyDescent="0.2">
      <c r="B507" s="52">
        <v>6.7</v>
      </c>
      <c r="C507" s="33" t="s">
        <v>19</v>
      </c>
      <c r="D507" s="48">
        <v>6</v>
      </c>
      <c r="E507" s="33" t="s">
        <v>21</v>
      </c>
      <c r="F507" s="50">
        <v>6</v>
      </c>
    </row>
    <row r="508" spans="2:6" x14ac:dyDescent="0.2">
      <c r="B508" s="51">
        <v>5.8</v>
      </c>
      <c r="C508" s="36" t="s">
        <v>24</v>
      </c>
      <c r="D508" s="47">
        <v>3</v>
      </c>
      <c r="E508" s="36" t="s">
        <v>21</v>
      </c>
      <c r="F508" s="49">
        <v>6</v>
      </c>
    </row>
    <row r="509" spans="2:6" x14ac:dyDescent="0.2">
      <c r="B509" s="51">
        <v>7.1</v>
      </c>
      <c r="C509" s="36" t="s">
        <v>24</v>
      </c>
      <c r="D509" s="47">
        <v>3</v>
      </c>
      <c r="E509" s="36" t="s">
        <v>24</v>
      </c>
      <c r="F509" s="49">
        <v>6</v>
      </c>
    </row>
    <row r="510" spans="2:6" x14ac:dyDescent="0.2">
      <c r="B510" s="51">
        <v>5.5</v>
      </c>
      <c r="C510" s="36" t="s">
        <v>24</v>
      </c>
      <c r="D510" s="47">
        <v>3</v>
      </c>
      <c r="E510" s="36" t="s">
        <v>24</v>
      </c>
      <c r="F510" s="49">
        <v>2</v>
      </c>
    </row>
    <row r="511" spans="2:6" x14ac:dyDescent="0.2">
      <c r="B511" s="52">
        <v>8.3000000000000007</v>
      </c>
      <c r="C511" s="33" t="s">
        <v>24</v>
      </c>
      <c r="D511" s="48">
        <v>0</v>
      </c>
      <c r="E511" s="33" t="s">
        <v>24</v>
      </c>
      <c r="F511" s="50">
        <v>2</v>
      </c>
    </row>
    <row r="512" spans="2:6" x14ac:dyDescent="0.2">
      <c r="B512" s="51">
        <v>8.1</v>
      </c>
      <c r="C512" s="36" t="s">
        <v>24</v>
      </c>
      <c r="D512" s="47">
        <v>2</v>
      </c>
      <c r="E512" s="36" t="s">
        <v>24</v>
      </c>
      <c r="F512" s="49">
        <v>6</v>
      </c>
    </row>
    <row r="513" spans="2:6" x14ac:dyDescent="0.2">
      <c r="B513" s="51">
        <v>5.9</v>
      </c>
      <c r="C513" s="36" t="s">
        <v>28</v>
      </c>
      <c r="D513" s="47">
        <v>5</v>
      </c>
      <c r="E513" s="36" t="s">
        <v>21</v>
      </c>
      <c r="F513" s="49">
        <v>10</v>
      </c>
    </row>
    <row r="514" spans="2:6" x14ac:dyDescent="0.2">
      <c r="B514" s="52">
        <v>5.7</v>
      </c>
      <c r="C514" s="33" t="s">
        <v>19</v>
      </c>
      <c r="D514" s="48">
        <v>3</v>
      </c>
      <c r="E514" s="33" t="s">
        <v>24</v>
      </c>
      <c r="F514" s="50">
        <v>5</v>
      </c>
    </row>
    <row r="515" spans="2:6" x14ac:dyDescent="0.2">
      <c r="B515" s="51">
        <v>3.4</v>
      </c>
      <c r="C515" s="36" t="s">
        <v>19</v>
      </c>
      <c r="D515" s="47">
        <v>0</v>
      </c>
      <c r="E515" s="36" t="s">
        <v>24</v>
      </c>
      <c r="F515" s="49">
        <v>7</v>
      </c>
    </row>
    <row r="516" spans="2:6" x14ac:dyDescent="0.2">
      <c r="B516" s="51">
        <v>4.7</v>
      </c>
      <c r="C516" s="36" t="s">
        <v>24</v>
      </c>
      <c r="D516" s="47">
        <v>6</v>
      </c>
      <c r="E516" s="36" t="s">
        <v>21</v>
      </c>
      <c r="F516" s="49">
        <v>7</v>
      </c>
    </row>
    <row r="517" spans="2:6" x14ac:dyDescent="0.2">
      <c r="B517" s="51">
        <v>4.9000000000000004</v>
      </c>
      <c r="C517" s="36" t="s">
        <v>19</v>
      </c>
      <c r="D517" s="47">
        <v>1</v>
      </c>
      <c r="E517" s="36" t="s">
        <v>21</v>
      </c>
      <c r="F517" s="49">
        <v>5</v>
      </c>
    </row>
    <row r="518" spans="2:6" x14ac:dyDescent="0.2">
      <c r="B518" s="52">
        <v>6.7</v>
      </c>
      <c r="C518" s="33" t="s">
        <v>24</v>
      </c>
      <c r="D518" s="48">
        <v>6</v>
      </c>
      <c r="E518" s="33" t="s">
        <v>21</v>
      </c>
      <c r="F518" s="50">
        <v>8</v>
      </c>
    </row>
    <row r="519" spans="2:6" x14ac:dyDescent="0.2">
      <c r="B519" s="51">
        <v>6.1</v>
      </c>
      <c r="C519" s="36" t="s">
        <v>28</v>
      </c>
      <c r="D519" s="47">
        <v>0</v>
      </c>
      <c r="E519" s="36" t="s">
        <v>28</v>
      </c>
      <c r="F519" s="49">
        <v>10</v>
      </c>
    </row>
    <row r="520" spans="2:6" x14ac:dyDescent="0.2">
      <c r="B520" s="51">
        <v>4.9000000000000004</v>
      </c>
      <c r="C520" s="36" t="s">
        <v>19</v>
      </c>
      <c r="D520" s="47">
        <v>0</v>
      </c>
      <c r="E520" s="36" t="s">
        <v>24</v>
      </c>
      <c r="F520" s="49">
        <v>6</v>
      </c>
    </row>
    <row r="521" spans="2:6" x14ac:dyDescent="0.2">
      <c r="B521" s="52">
        <v>6.2</v>
      </c>
      <c r="C521" s="33" t="s">
        <v>24</v>
      </c>
      <c r="D521" s="48">
        <v>0</v>
      </c>
      <c r="E521" s="33" t="s">
        <v>28</v>
      </c>
      <c r="F521" s="50">
        <v>5</v>
      </c>
    </row>
    <row r="522" spans="2:6" x14ac:dyDescent="0.2">
      <c r="B522" s="51">
        <v>7.1</v>
      </c>
      <c r="C522" s="36" t="s">
        <v>28</v>
      </c>
      <c r="D522" s="47">
        <v>3</v>
      </c>
      <c r="E522" s="36" t="s">
        <v>21</v>
      </c>
      <c r="F522" s="49">
        <v>4</v>
      </c>
    </row>
    <row r="523" spans="2:6" x14ac:dyDescent="0.2">
      <c r="B523" s="51">
        <v>7.1</v>
      </c>
      <c r="C523" s="36" t="s">
        <v>19</v>
      </c>
      <c r="D523" s="47">
        <v>0</v>
      </c>
      <c r="E523" s="36" t="s">
        <v>21</v>
      </c>
      <c r="F523" s="49">
        <v>7</v>
      </c>
    </row>
    <row r="524" spans="2:6" x14ac:dyDescent="0.2">
      <c r="B524" s="51">
        <v>4.2</v>
      </c>
      <c r="C524" s="36" t="s">
        <v>19</v>
      </c>
      <c r="D524" s="47">
        <v>1</v>
      </c>
      <c r="E524" s="36" t="s">
        <v>24</v>
      </c>
      <c r="F524" s="49">
        <v>4</v>
      </c>
    </row>
    <row r="525" spans="2:6" x14ac:dyDescent="0.2">
      <c r="B525" s="52">
        <v>6.3</v>
      </c>
      <c r="C525" s="33" t="s">
        <v>19</v>
      </c>
      <c r="D525" s="48">
        <v>3</v>
      </c>
      <c r="E525" s="33" t="s">
        <v>21</v>
      </c>
      <c r="F525" s="50">
        <v>5</v>
      </c>
    </row>
    <row r="526" spans="2:6" x14ac:dyDescent="0.2">
      <c r="B526" s="51">
        <v>4.8</v>
      </c>
      <c r="C526" s="36" t="s">
        <v>24</v>
      </c>
      <c r="D526" s="47">
        <v>6</v>
      </c>
      <c r="E526" s="36" t="s">
        <v>24</v>
      </c>
      <c r="F526" s="49">
        <v>5</v>
      </c>
    </row>
    <row r="527" spans="2:6" x14ac:dyDescent="0.2">
      <c r="B527" s="51">
        <v>7.6</v>
      </c>
      <c r="C527" s="36" t="s">
        <v>19</v>
      </c>
      <c r="D527" s="47">
        <v>1</v>
      </c>
      <c r="E527" s="36" t="s">
        <v>28</v>
      </c>
      <c r="F527" s="49">
        <v>1</v>
      </c>
    </row>
    <row r="528" spans="2:6" x14ac:dyDescent="0.2">
      <c r="B528" s="52">
        <v>7.4</v>
      </c>
      <c r="C528" s="33" t="s">
        <v>19</v>
      </c>
      <c r="D528" s="48">
        <v>4</v>
      </c>
      <c r="E528" s="33" t="s">
        <v>28</v>
      </c>
      <c r="F528" s="50">
        <v>1</v>
      </c>
    </row>
    <row r="529" spans="2:6" x14ac:dyDescent="0.2">
      <c r="B529" s="51">
        <v>5.4</v>
      </c>
      <c r="C529" s="36" t="s">
        <v>28</v>
      </c>
      <c r="D529" s="47">
        <v>6</v>
      </c>
      <c r="E529" s="36" t="s">
        <v>21</v>
      </c>
      <c r="F529" s="49">
        <v>3</v>
      </c>
    </row>
    <row r="530" spans="2:6" x14ac:dyDescent="0.2">
      <c r="B530" s="51">
        <v>5.6</v>
      </c>
      <c r="C530" s="36" t="s">
        <v>24</v>
      </c>
      <c r="D530" s="47">
        <v>0</v>
      </c>
      <c r="E530" s="36" t="s">
        <v>21</v>
      </c>
      <c r="F530" s="49">
        <v>3</v>
      </c>
    </row>
    <row r="531" spans="2:6" x14ac:dyDescent="0.2">
      <c r="B531" s="51">
        <v>5.9</v>
      </c>
      <c r="C531" s="36" t="s">
        <v>19</v>
      </c>
      <c r="D531" s="47">
        <v>5</v>
      </c>
      <c r="E531" s="36" t="s">
        <v>21</v>
      </c>
      <c r="F531" s="49">
        <v>2</v>
      </c>
    </row>
    <row r="532" spans="2:6" x14ac:dyDescent="0.2">
      <c r="B532" s="52">
        <v>3.8</v>
      </c>
      <c r="C532" s="33" t="s">
        <v>24</v>
      </c>
      <c r="D532" s="48">
        <v>5</v>
      </c>
      <c r="E532" s="33" t="s">
        <v>28</v>
      </c>
      <c r="F532" s="50">
        <v>2</v>
      </c>
    </row>
    <row r="533" spans="2:6" x14ac:dyDescent="0.2">
      <c r="B533" s="51">
        <v>6.9</v>
      </c>
      <c r="C533" s="36" t="s">
        <v>24</v>
      </c>
      <c r="D533" s="47">
        <v>3</v>
      </c>
      <c r="E533" s="36" t="s">
        <v>24</v>
      </c>
      <c r="F533" s="49">
        <v>6</v>
      </c>
    </row>
    <row r="534" spans="2:6" x14ac:dyDescent="0.2">
      <c r="B534" s="51">
        <v>6.2</v>
      </c>
      <c r="C534" s="36" t="s">
        <v>19</v>
      </c>
      <c r="D534" s="47">
        <v>5</v>
      </c>
      <c r="E534" s="36" t="s">
        <v>24</v>
      </c>
      <c r="F534" s="49">
        <v>1</v>
      </c>
    </row>
    <row r="535" spans="2:6" x14ac:dyDescent="0.2">
      <c r="B535" s="52">
        <v>7.7</v>
      </c>
      <c r="C535" s="33" t="s">
        <v>24</v>
      </c>
      <c r="D535" s="48">
        <v>6</v>
      </c>
      <c r="E535" s="33" t="s">
        <v>28</v>
      </c>
      <c r="F535" s="50">
        <v>6</v>
      </c>
    </row>
    <row r="536" spans="2:6" x14ac:dyDescent="0.2">
      <c r="B536" s="51">
        <v>5.2</v>
      </c>
      <c r="C536" s="36" t="s">
        <v>24</v>
      </c>
      <c r="D536" s="47">
        <v>3</v>
      </c>
      <c r="E536" s="36" t="s">
        <v>28</v>
      </c>
      <c r="F536" s="49">
        <v>5</v>
      </c>
    </row>
    <row r="537" spans="2:6" x14ac:dyDescent="0.2">
      <c r="B537" s="51">
        <v>5.8</v>
      </c>
      <c r="C537" s="36" t="s">
        <v>19</v>
      </c>
      <c r="D537" s="47">
        <v>6</v>
      </c>
      <c r="E537" s="36" t="s">
        <v>24</v>
      </c>
      <c r="F537" s="49">
        <v>6</v>
      </c>
    </row>
    <row r="538" spans="2:6" x14ac:dyDescent="0.2">
      <c r="B538" s="51">
        <v>4.7</v>
      </c>
      <c r="C538" s="36" t="s">
        <v>28</v>
      </c>
      <c r="D538" s="47">
        <v>0</v>
      </c>
      <c r="E538" s="36" t="s">
        <v>24</v>
      </c>
      <c r="F538" s="49">
        <v>5</v>
      </c>
    </row>
    <row r="539" spans="2:6" x14ac:dyDescent="0.2">
      <c r="B539" s="52">
        <v>5.3</v>
      </c>
      <c r="C539" s="33" t="s">
        <v>24</v>
      </c>
      <c r="D539" s="48">
        <v>2</v>
      </c>
      <c r="E539" s="33" t="s">
        <v>21</v>
      </c>
      <c r="F539" s="50">
        <v>7</v>
      </c>
    </row>
    <row r="540" spans="2:6" x14ac:dyDescent="0.2">
      <c r="B540" s="51">
        <v>5.0999999999999996</v>
      </c>
      <c r="C540" s="36" t="s">
        <v>24</v>
      </c>
      <c r="D540" s="47">
        <v>2</v>
      </c>
      <c r="E540" s="36" t="s">
        <v>24</v>
      </c>
      <c r="F540" s="49">
        <v>1</v>
      </c>
    </row>
    <row r="541" spans="2:6" x14ac:dyDescent="0.2">
      <c r="B541" s="51">
        <v>7.7</v>
      </c>
      <c r="C541" s="36" t="s">
        <v>19</v>
      </c>
      <c r="D541" s="47">
        <v>1</v>
      </c>
      <c r="E541" s="36" t="s">
        <v>24</v>
      </c>
      <c r="F541" s="49">
        <v>3</v>
      </c>
    </row>
    <row r="542" spans="2:6" x14ac:dyDescent="0.2">
      <c r="B542" s="52">
        <v>5.7</v>
      </c>
      <c r="C542" s="33" t="s">
        <v>19</v>
      </c>
      <c r="D542" s="48">
        <v>0</v>
      </c>
      <c r="E542" s="33" t="s">
        <v>24</v>
      </c>
      <c r="F542" s="50">
        <v>6</v>
      </c>
    </row>
    <row r="543" spans="2:6" x14ac:dyDescent="0.2">
      <c r="B543" s="51">
        <v>6.6</v>
      </c>
      <c r="C543" s="36" t="s">
        <v>24</v>
      </c>
      <c r="D543" s="47">
        <v>5</v>
      </c>
      <c r="E543" s="36" t="s">
        <v>21</v>
      </c>
      <c r="F543" s="49">
        <v>1</v>
      </c>
    </row>
    <row r="544" spans="2:6" x14ac:dyDescent="0.2">
      <c r="B544" s="51">
        <v>6</v>
      </c>
      <c r="C544" s="36" t="s">
        <v>24</v>
      </c>
      <c r="D544" s="47">
        <v>0</v>
      </c>
      <c r="E544" s="36" t="s">
        <v>21</v>
      </c>
      <c r="F544" s="49">
        <v>7</v>
      </c>
    </row>
    <row r="545" spans="2:6" x14ac:dyDescent="0.2">
      <c r="B545" s="51">
        <v>5</v>
      </c>
      <c r="C545" s="36" t="s">
        <v>24</v>
      </c>
      <c r="D545" s="47">
        <v>4</v>
      </c>
      <c r="E545" s="36" t="s">
        <v>28</v>
      </c>
      <c r="F545" s="49">
        <v>4</v>
      </c>
    </row>
    <row r="546" spans="2:6" x14ac:dyDescent="0.2">
      <c r="B546" s="52">
        <v>6.3</v>
      </c>
      <c r="C546" s="33" t="s">
        <v>19</v>
      </c>
      <c r="D546" s="48">
        <v>2</v>
      </c>
      <c r="E546" s="33" t="s">
        <v>24</v>
      </c>
      <c r="F546" s="50">
        <v>3</v>
      </c>
    </row>
    <row r="547" spans="2:6" x14ac:dyDescent="0.2">
      <c r="B547" s="51">
        <v>7.2</v>
      </c>
      <c r="C547" s="36" t="s">
        <v>24</v>
      </c>
      <c r="D547" s="47">
        <v>5</v>
      </c>
      <c r="E547" s="36" t="s">
        <v>24</v>
      </c>
      <c r="F547" s="49">
        <v>10</v>
      </c>
    </row>
    <row r="548" spans="2:6" x14ac:dyDescent="0.2">
      <c r="B548" s="51">
        <v>5.0999999999999996</v>
      </c>
      <c r="C548" s="36" t="s">
        <v>19</v>
      </c>
      <c r="D548" s="47">
        <v>6</v>
      </c>
      <c r="E548" s="36" t="s">
        <v>21</v>
      </c>
      <c r="F548" s="49">
        <v>9</v>
      </c>
    </row>
    <row r="549" spans="2:6" x14ac:dyDescent="0.2">
      <c r="B549" s="52">
        <v>7.5</v>
      </c>
      <c r="C549" s="33" t="s">
        <v>19</v>
      </c>
      <c r="D549" s="48">
        <v>6</v>
      </c>
      <c r="E549" s="33" t="s">
        <v>24</v>
      </c>
      <c r="F549" s="50">
        <v>1</v>
      </c>
    </row>
    <row r="550" spans="2:6" x14ac:dyDescent="0.2">
      <c r="B550" s="51">
        <v>5.5</v>
      </c>
      <c r="C550" s="36" t="s">
        <v>24</v>
      </c>
      <c r="D550" s="47">
        <v>2</v>
      </c>
      <c r="E550" s="36" t="s">
        <v>24</v>
      </c>
      <c r="F550" s="49">
        <v>8</v>
      </c>
    </row>
    <row r="551" spans="2:6" x14ac:dyDescent="0.2">
      <c r="B551" s="51">
        <v>5.9</v>
      </c>
      <c r="C551" s="36" t="s">
        <v>24</v>
      </c>
      <c r="D551" s="47">
        <v>0</v>
      </c>
      <c r="E551" s="36" t="s">
        <v>24</v>
      </c>
      <c r="F551" s="49">
        <v>1</v>
      </c>
    </row>
    <row r="552" spans="2:6" x14ac:dyDescent="0.2">
      <c r="B552" s="51">
        <v>7.1</v>
      </c>
      <c r="C552" s="36" t="s">
        <v>19</v>
      </c>
      <c r="D552" s="47">
        <v>5</v>
      </c>
      <c r="E552" s="36" t="s">
        <v>24</v>
      </c>
      <c r="F552" s="49">
        <v>5</v>
      </c>
    </row>
    <row r="553" spans="2:6" x14ac:dyDescent="0.2">
      <c r="B553" s="52">
        <v>5.7</v>
      </c>
      <c r="C553" s="33" t="s">
        <v>19</v>
      </c>
      <c r="D553" s="48">
        <v>1</v>
      </c>
      <c r="E553" s="33" t="s">
        <v>24</v>
      </c>
      <c r="F553" s="50">
        <v>10</v>
      </c>
    </row>
    <row r="554" spans="2:6" x14ac:dyDescent="0.2">
      <c r="B554" s="51">
        <v>6.5</v>
      </c>
      <c r="C554" s="36" t="s">
        <v>24</v>
      </c>
      <c r="D554" s="47">
        <v>6</v>
      </c>
      <c r="E554" s="36" t="s">
        <v>21</v>
      </c>
      <c r="F554" s="49">
        <v>8</v>
      </c>
    </row>
    <row r="555" spans="2:6" x14ac:dyDescent="0.2">
      <c r="B555" s="51">
        <v>6.1</v>
      </c>
      <c r="C555" s="36" t="s">
        <v>19</v>
      </c>
      <c r="D555" s="47">
        <v>0</v>
      </c>
      <c r="E555" s="36" t="s">
        <v>24</v>
      </c>
      <c r="F555" s="49">
        <v>6</v>
      </c>
    </row>
    <row r="556" spans="2:6" x14ac:dyDescent="0.2">
      <c r="B556" s="52">
        <v>6.7</v>
      </c>
      <c r="C556" s="33" t="s">
        <v>24</v>
      </c>
      <c r="D556" s="48">
        <v>1</v>
      </c>
      <c r="E556" s="33" t="s">
        <v>24</v>
      </c>
      <c r="F556" s="50">
        <v>7</v>
      </c>
    </row>
    <row r="557" spans="2:6" x14ac:dyDescent="0.2">
      <c r="B557" s="51">
        <v>3.6</v>
      </c>
      <c r="C557" s="36" t="s">
        <v>24</v>
      </c>
      <c r="D557" s="47">
        <v>5</v>
      </c>
      <c r="E557" s="36" t="s">
        <v>21</v>
      </c>
      <c r="F557" s="49">
        <v>8</v>
      </c>
    </row>
    <row r="558" spans="2:6" x14ac:dyDescent="0.2">
      <c r="B558" s="51">
        <v>4.3</v>
      </c>
      <c r="C558" s="36" t="s">
        <v>28</v>
      </c>
      <c r="D558" s="47">
        <v>2</v>
      </c>
      <c r="E558" s="36" t="s">
        <v>28</v>
      </c>
      <c r="F558" s="49">
        <v>6</v>
      </c>
    </row>
    <row r="559" spans="2:6" x14ac:dyDescent="0.2">
      <c r="B559" s="51">
        <v>7.2</v>
      </c>
      <c r="C559" s="36" t="s">
        <v>24</v>
      </c>
      <c r="D559" s="47">
        <v>4</v>
      </c>
      <c r="E559" s="36" t="s">
        <v>24</v>
      </c>
      <c r="F559" s="49">
        <v>6</v>
      </c>
    </row>
    <row r="560" spans="2:6" x14ac:dyDescent="0.2">
      <c r="B560" s="52">
        <v>7.7</v>
      </c>
      <c r="C560" s="33" t="s">
        <v>24</v>
      </c>
      <c r="D560" s="48">
        <v>3</v>
      </c>
      <c r="E560" s="33" t="s">
        <v>21</v>
      </c>
      <c r="F560" s="50">
        <v>6</v>
      </c>
    </row>
    <row r="561" spans="2:6" x14ac:dyDescent="0.2">
      <c r="B561" s="51">
        <v>5.4</v>
      </c>
      <c r="C561" s="36" t="s">
        <v>24</v>
      </c>
      <c r="D561" s="47">
        <v>2</v>
      </c>
      <c r="E561" s="36" t="s">
        <v>24</v>
      </c>
      <c r="F561" s="49">
        <v>5</v>
      </c>
    </row>
    <row r="562" spans="2:6" x14ac:dyDescent="0.2">
      <c r="B562" s="51">
        <v>6.2</v>
      </c>
      <c r="C562" s="36" t="s">
        <v>24</v>
      </c>
      <c r="D562" s="47">
        <v>1</v>
      </c>
      <c r="E562" s="36" t="s">
        <v>28</v>
      </c>
      <c r="F562" s="49">
        <v>8</v>
      </c>
    </row>
    <row r="563" spans="2:6" x14ac:dyDescent="0.2">
      <c r="B563" s="52">
        <v>6.9</v>
      </c>
      <c r="C563" s="33" t="s">
        <v>24</v>
      </c>
      <c r="D563" s="48">
        <v>0</v>
      </c>
      <c r="E563" s="33" t="s">
        <v>28</v>
      </c>
      <c r="F563" s="50">
        <v>2</v>
      </c>
    </row>
    <row r="564" spans="2:6" x14ac:dyDescent="0.2">
      <c r="B564" s="51">
        <v>7.3</v>
      </c>
      <c r="C564" s="36" t="s">
        <v>28</v>
      </c>
      <c r="D564" s="47">
        <v>6</v>
      </c>
      <c r="E564" s="36" t="s">
        <v>21</v>
      </c>
      <c r="F564" s="49">
        <v>7</v>
      </c>
    </row>
    <row r="565" spans="2:6" x14ac:dyDescent="0.2">
      <c r="B565" s="51">
        <v>4.0999999999999996</v>
      </c>
      <c r="C565" s="36" t="s">
        <v>19</v>
      </c>
      <c r="D565" s="47">
        <v>5</v>
      </c>
      <c r="E565" s="36" t="s">
        <v>21</v>
      </c>
      <c r="F565" s="49">
        <v>4</v>
      </c>
    </row>
    <row r="566" spans="2:6" x14ac:dyDescent="0.2">
      <c r="B566" s="51">
        <v>5.4</v>
      </c>
      <c r="C566" s="36" t="s">
        <v>24</v>
      </c>
      <c r="D566" s="47">
        <v>2</v>
      </c>
      <c r="E566" s="36" t="s">
        <v>24</v>
      </c>
      <c r="F566" s="49">
        <v>1</v>
      </c>
    </row>
    <row r="567" spans="2:6" x14ac:dyDescent="0.2">
      <c r="B567" s="52">
        <v>6.1</v>
      </c>
      <c r="C567" s="33" t="s">
        <v>19</v>
      </c>
      <c r="D567" s="48">
        <v>6</v>
      </c>
      <c r="E567" s="33" t="s">
        <v>24</v>
      </c>
      <c r="F567" s="50">
        <v>5</v>
      </c>
    </row>
    <row r="568" spans="2:6" x14ac:dyDescent="0.2">
      <c r="B568" s="51">
        <v>7.3</v>
      </c>
      <c r="C568" s="36" t="s">
        <v>28</v>
      </c>
      <c r="D568" s="47">
        <v>6</v>
      </c>
      <c r="E568" s="36" t="s">
        <v>28</v>
      </c>
      <c r="F568" s="49">
        <v>3</v>
      </c>
    </row>
    <row r="569" spans="2:6" x14ac:dyDescent="0.2">
      <c r="B569" s="51">
        <v>9.5</v>
      </c>
      <c r="C569" s="36" t="s">
        <v>24</v>
      </c>
      <c r="D569" s="47">
        <v>4</v>
      </c>
      <c r="E569" s="36" t="s">
        <v>21</v>
      </c>
      <c r="F569" s="49">
        <v>4</v>
      </c>
    </row>
    <row r="570" spans="2:6" x14ac:dyDescent="0.2">
      <c r="B570" s="52">
        <v>6.2</v>
      </c>
      <c r="C570" s="33" t="s">
        <v>24</v>
      </c>
      <c r="D570" s="48">
        <v>5</v>
      </c>
      <c r="E570" s="33" t="s">
        <v>21</v>
      </c>
      <c r="F570" s="50">
        <v>7</v>
      </c>
    </row>
    <row r="571" spans="2:6" x14ac:dyDescent="0.2">
      <c r="B571" s="51">
        <v>4.8</v>
      </c>
      <c r="C571" s="36" t="s">
        <v>28</v>
      </c>
      <c r="D571" s="47">
        <v>1</v>
      </c>
      <c r="E571" s="36" t="s">
        <v>21</v>
      </c>
      <c r="F571" s="49">
        <v>5</v>
      </c>
    </row>
    <row r="572" spans="2:6" x14ac:dyDescent="0.2">
      <c r="B572" s="51">
        <v>7</v>
      </c>
      <c r="C572" s="36" t="s">
        <v>24</v>
      </c>
      <c r="D572" s="47">
        <v>5</v>
      </c>
      <c r="E572" s="36" t="s">
        <v>24</v>
      </c>
      <c r="F572" s="49">
        <v>4</v>
      </c>
    </row>
    <row r="573" spans="2:6" x14ac:dyDescent="0.2">
      <c r="B573" s="51">
        <v>8.1</v>
      </c>
      <c r="C573" s="36" t="s">
        <v>24</v>
      </c>
      <c r="D573" s="47">
        <v>5</v>
      </c>
      <c r="E573" s="36" t="s">
        <v>21</v>
      </c>
      <c r="F573" s="49">
        <v>1</v>
      </c>
    </row>
    <row r="574" spans="2:6" x14ac:dyDescent="0.2">
      <c r="B574" s="52">
        <v>6.6</v>
      </c>
      <c r="C574" s="33" t="s">
        <v>19</v>
      </c>
      <c r="D574" s="48">
        <v>0</v>
      </c>
      <c r="E574" s="33" t="s">
        <v>28</v>
      </c>
      <c r="F574" s="50">
        <v>6</v>
      </c>
    </row>
    <row r="575" spans="2:6" x14ac:dyDescent="0.2">
      <c r="B575" s="51">
        <v>5.4</v>
      </c>
      <c r="C575" s="36" t="s">
        <v>24</v>
      </c>
      <c r="D575" s="47">
        <v>3</v>
      </c>
      <c r="E575" s="36" t="s">
        <v>21</v>
      </c>
      <c r="F575" s="49">
        <v>10</v>
      </c>
    </row>
    <row r="576" spans="2:6" x14ac:dyDescent="0.2">
      <c r="B576" s="51">
        <v>7.6</v>
      </c>
      <c r="C576" s="36" t="s">
        <v>19</v>
      </c>
      <c r="D576" s="47">
        <v>6</v>
      </c>
      <c r="E576" s="36" t="s">
        <v>28</v>
      </c>
      <c r="F576" s="49">
        <v>6</v>
      </c>
    </row>
    <row r="577" spans="2:6" x14ac:dyDescent="0.2">
      <c r="B577" s="52">
        <v>7.3</v>
      </c>
      <c r="C577" s="33" t="s">
        <v>28</v>
      </c>
      <c r="D577" s="48">
        <v>1</v>
      </c>
      <c r="E577" s="33" t="s">
        <v>28</v>
      </c>
      <c r="F577" s="50">
        <v>7</v>
      </c>
    </row>
    <row r="578" spans="2:6" x14ac:dyDescent="0.2">
      <c r="B578" s="51">
        <v>5.3</v>
      </c>
      <c r="C578" s="36" t="s">
        <v>19</v>
      </c>
      <c r="D578" s="47">
        <v>0</v>
      </c>
      <c r="E578" s="36" t="s">
        <v>21</v>
      </c>
      <c r="F578" s="49">
        <v>1</v>
      </c>
    </row>
    <row r="579" spans="2:6" x14ac:dyDescent="0.2">
      <c r="B579" s="51">
        <v>7</v>
      </c>
      <c r="C579" s="36" t="s">
        <v>19</v>
      </c>
      <c r="D579" s="47">
        <v>6</v>
      </c>
      <c r="E579" s="36" t="s">
        <v>24</v>
      </c>
      <c r="F579" s="49">
        <v>4</v>
      </c>
    </row>
    <row r="580" spans="2:6" x14ac:dyDescent="0.2">
      <c r="B580" s="51">
        <v>7.7</v>
      </c>
      <c r="C580" s="36" t="s">
        <v>19</v>
      </c>
      <c r="D580" s="47">
        <v>3</v>
      </c>
      <c r="E580" s="36" t="s">
        <v>24</v>
      </c>
      <c r="F580" s="49">
        <v>9</v>
      </c>
    </row>
    <row r="581" spans="2:6" x14ac:dyDescent="0.2">
      <c r="B581" s="52">
        <v>7.9</v>
      </c>
      <c r="C581" s="33" t="s">
        <v>24</v>
      </c>
      <c r="D581" s="48">
        <v>0</v>
      </c>
      <c r="E581" s="33" t="s">
        <v>24</v>
      </c>
      <c r="F581" s="50">
        <v>10</v>
      </c>
    </row>
    <row r="582" spans="2:6" x14ac:dyDescent="0.2">
      <c r="B582" s="51">
        <v>6.4</v>
      </c>
      <c r="C582" s="36" t="s">
        <v>24</v>
      </c>
      <c r="D582" s="47">
        <v>3</v>
      </c>
      <c r="E582" s="36" t="s">
        <v>21</v>
      </c>
      <c r="F582" s="49">
        <v>6</v>
      </c>
    </row>
    <row r="583" spans="2:6" x14ac:dyDescent="0.2">
      <c r="B583" s="51">
        <v>6.1</v>
      </c>
      <c r="C583" s="36" t="s">
        <v>19</v>
      </c>
      <c r="D583" s="47">
        <v>3</v>
      </c>
      <c r="E583" s="36" t="s">
        <v>21</v>
      </c>
      <c r="F583" s="49">
        <v>2</v>
      </c>
    </row>
    <row r="584" spans="2:6" x14ac:dyDescent="0.2">
      <c r="B584" s="52">
        <v>8</v>
      </c>
      <c r="C584" s="33" t="s">
        <v>24</v>
      </c>
      <c r="D584" s="48">
        <v>3</v>
      </c>
      <c r="E584" s="33" t="s">
        <v>21</v>
      </c>
      <c r="F584" s="50">
        <v>4</v>
      </c>
    </row>
    <row r="585" spans="2:6" x14ac:dyDescent="0.2">
      <c r="B585" s="51">
        <v>5</v>
      </c>
      <c r="C585" s="36" t="s">
        <v>28</v>
      </c>
      <c r="D585" s="47">
        <v>0</v>
      </c>
      <c r="E585" s="36" t="s">
        <v>24</v>
      </c>
      <c r="F585" s="49">
        <v>6</v>
      </c>
    </row>
    <row r="586" spans="2:6" x14ac:dyDescent="0.2">
      <c r="B586" s="51">
        <v>7</v>
      </c>
      <c r="C586" s="36" t="s">
        <v>28</v>
      </c>
      <c r="D586" s="47">
        <v>5</v>
      </c>
      <c r="E586" s="36" t="s">
        <v>24</v>
      </c>
      <c r="F586" s="49">
        <v>4</v>
      </c>
    </row>
    <row r="587" spans="2:6" x14ac:dyDescent="0.2">
      <c r="B587" s="51">
        <v>4.9000000000000004</v>
      </c>
      <c r="C587" s="36" t="s">
        <v>24</v>
      </c>
      <c r="D587" s="47">
        <v>3</v>
      </c>
      <c r="E587" s="36" t="s">
        <v>28</v>
      </c>
      <c r="F587" s="49">
        <v>10</v>
      </c>
    </row>
    <row r="588" spans="2:6" x14ac:dyDescent="0.2">
      <c r="B588" s="52">
        <v>7.8</v>
      </c>
      <c r="C588" s="33" t="s">
        <v>28</v>
      </c>
      <c r="D588" s="48">
        <v>5</v>
      </c>
      <c r="E588" s="33" t="s">
        <v>28</v>
      </c>
      <c r="F588" s="50">
        <v>7</v>
      </c>
    </row>
    <row r="589" spans="2:6" x14ac:dyDescent="0.2">
      <c r="B589" s="51">
        <v>6.2</v>
      </c>
      <c r="C589" s="36" t="s">
        <v>19</v>
      </c>
      <c r="D589" s="47">
        <v>6</v>
      </c>
      <c r="E589" s="36" t="s">
        <v>24</v>
      </c>
      <c r="F589" s="49">
        <v>3</v>
      </c>
    </row>
    <row r="590" spans="2:6" x14ac:dyDescent="0.2">
      <c r="B590" s="51">
        <v>8</v>
      </c>
      <c r="C590" s="36" t="s">
        <v>24</v>
      </c>
      <c r="D590" s="47">
        <v>6</v>
      </c>
      <c r="E590" s="36" t="s">
        <v>24</v>
      </c>
      <c r="F590" s="49">
        <v>6</v>
      </c>
    </row>
    <row r="591" spans="2:6" x14ac:dyDescent="0.2">
      <c r="B591" s="52">
        <v>7.1</v>
      </c>
      <c r="C591" s="33" t="s">
        <v>19</v>
      </c>
      <c r="D591" s="48">
        <v>1</v>
      </c>
      <c r="E591" s="33" t="s">
        <v>24</v>
      </c>
      <c r="F591" s="50">
        <v>4</v>
      </c>
    </row>
    <row r="592" spans="2:6" x14ac:dyDescent="0.2">
      <c r="B592" s="51">
        <v>5</v>
      </c>
      <c r="C592" s="36" t="s">
        <v>24</v>
      </c>
      <c r="D592" s="47">
        <v>4</v>
      </c>
      <c r="E592" s="36" t="s">
        <v>24</v>
      </c>
      <c r="F592" s="49">
        <v>3</v>
      </c>
    </row>
    <row r="593" spans="2:6" x14ac:dyDescent="0.2">
      <c r="B593" s="51">
        <v>8.1999999999999993</v>
      </c>
      <c r="C593" s="36" t="s">
        <v>19</v>
      </c>
      <c r="D593" s="47">
        <v>5</v>
      </c>
      <c r="E593" s="36" t="s">
        <v>24</v>
      </c>
      <c r="F593" s="49">
        <v>3</v>
      </c>
    </row>
    <row r="594" spans="2:6" x14ac:dyDescent="0.2">
      <c r="B594" s="51">
        <v>8.4</v>
      </c>
      <c r="C594" s="36" t="s">
        <v>28</v>
      </c>
      <c r="D594" s="47">
        <v>6</v>
      </c>
      <c r="E594" s="36" t="s">
        <v>21</v>
      </c>
      <c r="F594" s="49">
        <v>2</v>
      </c>
    </row>
    <row r="595" spans="2:6" x14ac:dyDescent="0.2">
      <c r="B595" s="52">
        <v>7.6</v>
      </c>
      <c r="C595" s="33" t="s">
        <v>19</v>
      </c>
      <c r="D595" s="48">
        <v>4</v>
      </c>
      <c r="E595" s="33" t="s">
        <v>24</v>
      </c>
      <c r="F595" s="50">
        <v>3</v>
      </c>
    </row>
    <row r="596" spans="2:6" x14ac:dyDescent="0.2">
      <c r="B596" s="51">
        <v>5.6</v>
      </c>
      <c r="C596" s="36" t="s">
        <v>19</v>
      </c>
      <c r="D596" s="47">
        <v>3</v>
      </c>
      <c r="E596" s="36" t="s">
        <v>24</v>
      </c>
      <c r="F596" s="49">
        <v>10</v>
      </c>
    </row>
    <row r="597" spans="2:6" x14ac:dyDescent="0.2">
      <c r="B597" s="51">
        <v>6.1</v>
      </c>
      <c r="C597" s="36" t="s">
        <v>19</v>
      </c>
      <c r="D597" s="47">
        <v>4</v>
      </c>
      <c r="E597" s="36" t="s">
        <v>24</v>
      </c>
      <c r="F597" s="49">
        <v>1</v>
      </c>
    </row>
    <row r="598" spans="2:6" x14ac:dyDescent="0.2">
      <c r="B598" s="52">
        <v>6.7</v>
      </c>
      <c r="C598" s="33" t="s">
        <v>19</v>
      </c>
      <c r="D598" s="48">
        <v>4</v>
      </c>
      <c r="E598" s="33" t="s">
        <v>21</v>
      </c>
      <c r="F598" s="50">
        <v>3</v>
      </c>
    </row>
    <row r="599" spans="2:6" x14ac:dyDescent="0.2">
      <c r="B599" s="51">
        <v>5.7</v>
      </c>
      <c r="C599" s="36" t="s">
        <v>24</v>
      </c>
      <c r="D599" s="47">
        <v>3</v>
      </c>
      <c r="E599" s="36" t="s">
        <v>21</v>
      </c>
      <c r="F599" s="49">
        <v>9</v>
      </c>
    </row>
    <row r="600" spans="2:6" x14ac:dyDescent="0.2">
      <c r="B600" s="51">
        <v>8.5</v>
      </c>
      <c r="C600" s="36" t="s">
        <v>24</v>
      </c>
      <c r="D600" s="47">
        <v>5</v>
      </c>
      <c r="E600" s="36" t="s">
        <v>21</v>
      </c>
      <c r="F600" s="49">
        <v>4</v>
      </c>
    </row>
    <row r="601" spans="2:6" x14ac:dyDescent="0.2">
      <c r="B601" s="51">
        <v>6.7</v>
      </c>
      <c r="C601" s="36" t="s">
        <v>19</v>
      </c>
      <c r="D601" s="47">
        <v>3</v>
      </c>
      <c r="E601" s="36" t="s">
        <v>21</v>
      </c>
      <c r="F601" s="49">
        <v>3</v>
      </c>
    </row>
    <row r="602" spans="2:6" x14ac:dyDescent="0.2">
      <c r="B602" s="52">
        <v>3.3</v>
      </c>
      <c r="C602" s="33" t="s">
        <v>19</v>
      </c>
      <c r="D602" s="48">
        <v>1</v>
      </c>
      <c r="E602" s="33" t="s">
        <v>24</v>
      </c>
      <c r="F602" s="50">
        <v>8</v>
      </c>
    </row>
    <row r="603" spans="2:6" x14ac:dyDescent="0.2">
      <c r="B603" s="51">
        <v>6.9</v>
      </c>
      <c r="C603" s="36" t="s">
        <v>19</v>
      </c>
      <c r="D603" s="47">
        <v>2</v>
      </c>
      <c r="E603" s="36" t="s">
        <v>28</v>
      </c>
      <c r="F603" s="49">
        <v>1</v>
      </c>
    </row>
    <row r="604" spans="2:6" x14ac:dyDescent="0.2">
      <c r="B604" s="51">
        <v>6.1</v>
      </c>
      <c r="C604" s="36" t="s">
        <v>24</v>
      </c>
      <c r="D604" s="47">
        <v>0</v>
      </c>
      <c r="E604" s="36" t="s">
        <v>21</v>
      </c>
      <c r="F604" s="49">
        <v>5</v>
      </c>
    </row>
    <row r="605" spans="2:6" x14ac:dyDescent="0.2">
      <c r="B605" s="52">
        <v>6.4</v>
      </c>
      <c r="C605" s="33" t="s">
        <v>24</v>
      </c>
      <c r="D605" s="48">
        <v>3</v>
      </c>
      <c r="E605" s="33" t="s">
        <v>24</v>
      </c>
      <c r="F605" s="50">
        <v>1</v>
      </c>
    </row>
    <row r="606" spans="2:6" x14ac:dyDescent="0.2">
      <c r="B606" s="51">
        <v>6.1</v>
      </c>
      <c r="C606" s="36" t="s">
        <v>19</v>
      </c>
      <c r="D606" s="47">
        <v>3</v>
      </c>
      <c r="E606" s="36" t="s">
        <v>28</v>
      </c>
      <c r="F606" s="49">
        <v>7</v>
      </c>
    </row>
    <row r="607" spans="2:6" x14ac:dyDescent="0.2">
      <c r="B607" s="51">
        <v>7.5</v>
      </c>
      <c r="C607" s="36" t="s">
        <v>24</v>
      </c>
      <c r="D607" s="47">
        <v>4</v>
      </c>
      <c r="E607" s="36" t="s">
        <v>21</v>
      </c>
      <c r="F607" s="49">
        <v>5</v>
      </c>
    </row>
    <row r="608" spans="2:6" x14ac:dyDescent="0.2">
      <c r="B608" s="51">
        <v>7.8</v>
      </c>
      <c r="C608" s="36" t="s">
        <v>19</v>
      </c>
      <c r="D608" s="47">
        <v>1</v>
      </c>
      <c r="E608" s="36" t="s">
        <v>21</v>
      </c>
      <c r="F608" s="49">
        <v>2</v>
      </c>
    </row>
    <row r="609" spans="2:6" x14ac:dyDescent="0.2">
      <c r="B609" s="52">
        <v>6.8</v>
      </c>
      <c r="C609" s="33" t="s">
        <v>28</v>
      </c>
      <c r="D609" s="48">
        <v>6</v>
      </c>
      <c r="E609" s="33" t="s">
        <v>24</v>
      </c>
      <c r="F609" s="50">
        <v>1</v>
      </c>
    </row>
    <row r="610" spans="2:6" x14ac:dyDescent="0.2">
      <c r="B610" s="51">
        <v>6.1</v>
      </c>
      <c r="C610" s="36" t="s">
        <v>28</v>
      </c>
      <c r="D610" s="47">
        <v>6</v>
      </c>
      <c r="E610" s="36" t="s">
        <v>21</v>
      </c>
      <c r="F610" s="49">
        <v>7</v>
      </c>
    </row>
    <row r="611" spans="2:6" x14ac:dyDescent="0.2">
      <c r="B611" s="51">
        <v>6.5</v>
      </c>
      <c r="C611" s="36" t="s">
        <v>19</v>
      </c>
      <c r="D611" s="47">
        <v>4</v>
      </c>
      <c r="E611" s="36" t="s">
        <v>24</v>
      </c>
      <c r="F611" s="49">
        <v>1</v>
      </c>
    </row>
    <row r="612" spans="2:6" x14ac:dyDescent="0.2">
      <c r="B612" s="52">
        <v>6.5</v>
      </c>
      <c r="C612" s="33" t="s">
        <v>19</v>
      </c>
      <c r="D612" s="48">
        <v>5</v>
      </c>
      <c r="E612" s="33" t="s">
        <v>21</v>
      </c>
      <c r="F612" s="50">
        <v>3</v>
      </c>
    </row>
    <row r="613" spans="2:6" x14ac:dyDescent="0.2">
      <c r="B613" s="51">
        <v>5.5</v>
      </c>
      <c r="C613" s="36" t="s">
        <v>28</v>
      </c>
      <c r="D613" s="47">
        <v>3</v>
      </c>
      <c r="E613" s="36" t="s">
        <v>24</v>
      </c>
      <c r="F613" s="49">
        <v>6</v>
      </c>
    </row>
    <row r="614" spans="2:6" x14ac:dyDescent="0.2">
      <c r="B614" s="51">
        <v>7.2</v>
      </c>
      <c r="C614" s="36" t="s">
        <v>24</v>
      </c>
      <c r="D614" s="47">
        <v>3</v>
      </c>
      <c r="E614" s="36" t="s">
        <v>21</v>
      </c>
      <c r="F614" s="49">
        <v>6</v>
      </c>
    </row>
    <row r="615" spans="2:6" x14ac:dyDescent="0.2">
      <c r="B615" s="51">
        <v>7.1</v>
      </c>
      <c r="C615" s="36" t="s">
        <v>19</v>
      </c>
      <c r="D615" s="47">
        <v>4</v>
      </c>
      <c r="E615" s="36" t="s">
        <v>21</v>
      </c>
      <c r="F615" s="49">
        <v>7</v>
      </c>
    </row>
    <row r="616" spans="2:6" x14ac:dyDescent="0.2">
      <c r="B616" s="52">
        <v>8.3000000000000007</v>
      </c>
      <c r="C616" s="33" t="s">
        <v>19</v>
      </c>
      <c r="D616" s="48">
        <v>3</v>
      </c>
      <c r="E616" s="33" t="s">
        <v>28</v>
      </c>
      <c r="F616" s="50">
        <v>1</v>
      </c>
    </row>
    <row r="617" spans="2:6" x14ac:dyDescent="0.2">
      <c r="B617" s="51">
        <v>8</v>
      </c>
      <c r="C617" s="36" t="s">
        <v>19</v>
      </c>
      <c r="D617" s="47">
        <v>5</v>
      </c>
      <c r="E617" s="36" t="s">
        <v>28</v>
      </c>
      <c r="F617" s="49">
        <v>7</v>
      </c>
    </row>
    <row r="618" spans="2:6" x14ac:dyDescent="0.2">
      <c r="B618" s="51">
        <v>5.7</v>
      </c>
      <c r="C618" s="36" t="s">
        <v>28</v>
      </c>
      <c r="D618" s="47">
        <v>2</v>
      </c>
      <c r="E618" s="36" t="s">
        <v>21</v>
      </c>
      <c r="F618" s="49">
        <v>2</v>
      </c>
    </row>
    <row r="619" spans="2:6" x14ac:dyDescent="0.2">
      <c r="B619" s="52">
        <v>7.5</v>
      </c>
      <c r="C619" s="33" t="s">
        <v>19</v>
      </c>
      <c r="D619" s="48">
        <v>0</v>
      </c>
      <c r="E619" s="33" t="s">
        <v>28</v>
      </c>
      <c r="F619" s="50">
        <v>6</v>
      </c>
    </row>
    <row r="620" spans="2:6" x14ac:dyDescent="0.2">
      <c r="B620" s="51">
        <v>5.4</v>
      </c>
      <c r="C620" s="36" t="s">
        <v>19</v>
      </c>
      <c r="D620" s="47">
        <v>0</v>
      </c>
      <c r="E620" s="36" t="s">
        <v>21</v>
      </c>
      <c r="F620" s="49">
        <v>8</v>
      </c>
    </row>
    <row r="621" spans="2:6" x14ac:dyDescent="0.2">
      <c r="B621" s="51">
        <v>7.3</v>
      </c>
      <c r="C621" s="36" t="s">
        <v>19</v>
      </c>
      <c r="D621" s="47">
        <v>0</v>
      </c>
      <c r="E621" s="36" t="s">
        <v>24</v>
      </c>
      <c r="F621" s="49">
        <v>5</v>
      </c>
    </row>
    <row r="622" spans="2:6" x14ac:dyDescent="0.2">
      <c r="B622" s="51">
        <v>5.9</v>
      </c>
      <c r="C622" s="36" t="s">
        <v>28</v>
      </c>
      <c r="D622" s="47">
        <v>2</v>
      </c>
      <c r="E622" s="36" t="s">
        <v>21</v>
      </c>
      <c r="F622" s="49">
        <v>10</v>
      </c>
    </row>
    <row r="623" spans="2:6" x14ac:dyDescent="0.2">
      <c r="B623" s="52">
        <v>5.3</v>
      </c>
      <c r="C623" s="33" t="s">
        <v>19</v>
      </c>
      <c r="D623" s="48">
        <v>3</v>
      </c>
      <c r="E623" s="33" t="s">
        <v>21</v>
      </c>
      <c r="F623" s="50">
        <v>3</v>
      </c>
    </row>
    <row r="624" spans="2:6" x14ac:dyDescent="0.2">
      <c r="B624" s="51">
        <v>6.8</v>
      </c>
      <c r="C624" s="36" t="s">
        <v>28</v>
      </c>
      <c r="D624" s="47">
        <v>4</v>
      </c>
      <c r="E624" s="36" t="s">
        <v>24</v>
      </c>
      <c r="F624" s="49">
        <v>8</v>
      </c>
    </row>
    <row r="625" spans="2:6" x14ac:dyDescent="0.2">
      <c r="B625" s="51">
        <v>3.3</v>
      </c>
      <c r="C625" s="36" t="s">
        <v>24</v>
      </c>
      <c r="D625" s="47">
        <v>6</v>
      </c>
      <c r="E625" s="36" t="s">
        <v>24</v>
      </c>
      <c r="F625" s="49">
        <v>8</v>
      </c>
    </row>
    <row r="626" spans="2:6" x14ac:dyDescent="0.2">
      <c r="B626" s="52">
        <v>4.4000000000000004</v>
      </c>
      <c r="C626" s="33" t="s">
        <v>24</v>
      </c>
      <c r="D626" s="48">
        <v>1</v>
      </c>
      <c r="E626" s="33" t="s">
        <v>28</v>
      </c>
      <c r="F626" s="50">
        <v>4</v>
      </c>
    </row>
    <row r="627" spans="2:6" x14ac:dyDescent="0.2">
      <c r="B627" s="51">
        <v>6.3</v>
      </c>
      <c r="C627" s="36" t="s">
        <v>28</v>
      </c>
      <c r="D627" s="47">
        <v>3</v>
      </c>
      <c r="E627" s="36" t="s">
        <v>21</v>
      </c>
      <c r="F627" s="49">
        <v>8</v>
      </c>
    </row>
    <row r="628" spans="2:6" x14ac:dyDescent="0.2">
      <c r="B628" s="51">
        <v>6.6</v>
      </c>
      <c r="C628" s="36" t="s">
        <v>19</v>
      </c>
      <c r="D628" s="47">
        <v>2</v>
      </c>
      <c r="E628" s="36" t="s">
        <v>24</v>
      </c>
      <c r="F628" s="49">
        <v>5</v>
      </c>
    </row>
    <row r="629" spans="2:6" x14ac:dyDescent="0.2">
      <c r="B629" s="51">
        <v>6.1</v>
      </c>
      <c r="C629" s="36" t="s">
        <v>28</v>
      </c>
      <c r="D629" s="47">
        <v>5</v>
      </c>
      <c r="E629" s="36" t="s">
        <v>28</v>
      </c>
      <c r="F629" s="49">
        <v>5</v>
      </c>
    </row>
    <row r="630" spans="2:6" x14ac:dyDescent="0.2">
      <c r="B630" s="52">
        <v>4.5999999999999996</v>
      </c>
      <c r="C630" s="33" t="s">
        <v>19</v>
      </c>
      <c r="D630" s="48">
        <v>2</v>
      </c>
      <c r="E630" s="33" t="s">
        <v>24</v>
      </c>
      <c r="F630" s="50">
        <v>3</v>
      </c>
    </row>
    <row r="631" spans="2:6" x14ac:dyDescent="0.2">
      <c r="B631" s="51">
        <v>5.5</v>
      </c>
      <c r="C631" s="36" t="s">
        <v>19</v>
      </c>
      <c r="D631" s="47">
        <v>6</v>
      </c>
      <c r="E631" s="36" t="s">
        <v>28</v>
      </c>
      <c r="F631" s="49">
        <v>7</v>
      </c>
    </row>
    <row r="632" spans="2:6" x14ac:dyDescent="0.2">
      <c r="B632" s="51">
        <v>7</v>
      </c>
      <c r="C632" s="36" t="s">
        <v>19</v>
      </c>
      <c r="D632" s="47">
        <v>0</v>
      </c>
      <c r="E632" s="36" t="s">
        <v>24</v>
      </c>
      <c r="F632" s="49">
        <v>9</v>
      </c>
    </row>
    <row r="633" spans="2:6" x14ac:dyDescent="0.2">
      <c r="B633" s="52">
        <v>7.2</v>
      </c>
      <c r="C633" s="33" t="s">
        <v>19</v>
      </c>
      <c r="D633" s="48">
        <v>3</v>
      </c>
      <c r="E633" s="33" t="s">
        <v>21</v>
      </c>
      <c r="F633" s="50">
        <v>9</v>
      </c>
    </row>
    <row r="634" spans="2:6" x14ac:dyDescent="0.2">
      <c r="B634" s="51">
        <v>6.5</v>
      </c>
      <c r="C634" s="36" t="s">
        <v>24</v>
      </c>
      <c r="D634" s="47">
        <v>6</v>
      </c>
      <c r="E634" s="36" t="s">
        <v>24</v>
      </c>
      <c r="F634" s="49">
        <v>1</v>
      </c>
    </row>
    <row r="635" spans="2:6" x14ac:dyDescent="0.2">
      <c r="B635" s="51">
        <v>7.9</v>
      </c>
      <c r="C635" s="36" t="s">
        <v>19</v>
      </c>
      <c r="D635" s="47">
        <v>0</v>
      </c>
      <c r="E635" s="36" t="s">
        <v>21</v>
      </c>
      <c r="F635" s="49">
        <v>1</v>
      </c>
    </row>
    <row r="636" spans="2:6" x14ac:dyDescent="0.2">
      <c r="B636" s="51">
        <v>7</v>
      </c>
      <c r="C636" s="36" t="s">
        <v>19</v>
      </c>
      <c r="D636" s="47">
        <v>1</v>
      </c>
      <c r="E636" s="36" t="s">
        <v>24</v>
      </c>
      <c r="F636" s="49">
        <v>10</v>
      </c>
    </row>
    <row r="637" spans="2:6" x14ac:dyDescent="0.2">
      <c r="B637" s="52">
        <v>5.6</v>
      </c>
      <c r="C637" s="33" t="s">
        <v>19</v>
      </c>
      <c r="D637" s="48">
        <v>5</v>
      </c>
      <c r="E637" s="33" t="s">
        <v>28</v>
      </c>
      <c r="F637" s="50">
        <v>5</v>
      </c>
    </row>
    <row r="638" spans="2:6" x14ac:dyDescent="0.2">
      <c r="B638" s="51">
        <v>6.2</v>
      </c>
      <c r="C638" s="36" t="s">
        <v>24</v>
      </c>
      <c r="D638" s="47">
        <v>0</v>
      </c>
      <c r="E638" s="36" t="s">
        <v>21</v>
      </c>
      <c r="F638" s="49">
        <v>1</v>
      </c>
    </row>
    <row r="639" spans="2:6" x14ac:dyDescent="0.2">
      <c r="B639" s="51">
        <v>4.8</v>
      </c>
      <c r="C639" s="36" t="s">
        <v>24</v>
      </c>
      <c r="D639" s="47">
        <v>1</v>
      </c>
      <c r="E639" s="36" t="s">
        <v>24</v>
      </c>
      <c r="F639" s="49">
        <v>4</v>
      </c>
    </row>
    <row r="640" spans="2:6" x14ac:dyDescent="0.2">
      <c r="B640" s="52">
        <v>6.4</v>
      </c>
      <c r="C640" s="33" t="s">
        <v>19</v>
      </c>
      <c r="D640" s="48">
        <v>2</v>
      </c>
      <c r="E640" s="33" t="s">
        <v>21</v>
      </c>
      <c r="F640" s="50">
        <v>1</v>
      </c>
    </row>
    <row r="641" spans="2:6" x14ac:dyDescent="0.2">
      <c r="B641" s="51">
        <v>7.8</v>
      </c>
      <c r="C641" s="36" t="s">
        <v>24</v>
      </c>
      <c r="D641" s="47">
        <v>0</v>
      </c>
      <c r="E641" s="36" t="s">
        <v>24</v>
      </c>
      <c r="F641" s="49">
        <v>2</v>
      </c>
    </row>
    <row r="642" spans="2:6" x14ac:dyDescent="0.2">
      <c r="B642" s="51">
        <v>7.3</v>
      </c>
      <c r="C642" s="36" t="s">
        <v>19</v>
      </c>
      <c r="D642" s="47">
        <v>0</v>
      </c>
      <c r="E642" s="36" t="s">
        <v>21</v>
      </c>
      <c r="F642" s="49">
        <v>2</v>
      </c>
    </row>
    <row r="643" spans="2:6" x14ac:dyDescent="0.2">
      <c r="B643" s="51">
        <v>8.1999999999999993</v>
      </c>
      <c r="C643" s="36" t="s">
        <v>24</v>
      </c>
      <c r="D643" s="47">
        <v>4</v>
      </c>
      <c r="E643" s="36" t="s">
        <v>24</v>
      </c>
      <c r="F643" s="49">
        <v>4</v>
      </c>
    </row>
    <row r="644" spans="2:6" x14ac:dyDescent="0.2">
      <c r="B644" s="52">
        <v>6.1</v>
      </c>
      <c r="C644" s="33" t="s">
        <v>24</v>
      </c>
      <c r="D644" s="48">
        <v>5</v>
      </c>
      <c r="E644" s="33" t="s">
        <v>21</v>
      </c>
      <c r="F644" s="50">
        <v>8</v>
      </c>
    </row>
    <row r="645" spans="2:6" x14ac:dyDescent="0.2">
      <c r="B645" s="51">
        <v>8.1</v>
      </c>
      <c r="C645" s="36" t="s">
        <v>28</v>
      </c>
      <c r="D645" s="47">
        <v>5</v>
      </c>
      <c r="E645" s="36" t="s">
        <v>24</v>
      </c>
      <c r="F645" s="49">
        <v>2</v>
      </c>
    </row>
    <row r="646" spans="2:6" x14ac:dyDescent="0.2">
      <c r="B646" s="51">
        <v>6.3</v>
      </c>
      <c r="C646" s="36" t="s">
        <v>24</v>
      </c>
      <c r="D646" s="47">
        <v>6</v>
      </c>
      <c r="E646" s="36" t="s">
        <v>24</v>
      </c>
      <c r="F646" s="49">
        <v>9</v>
      </c>
    </row>
    <row r="647" spans="2:6" x14ac:dyDescent="0.2">
      <c r="B647" s="52">
        <v>8.3000000000000007</v>
      </c>
      <c r="C647" s="33" t="s">
        <v>19</v>
      </c>
      <c r="D647" s="48">
        <v>2</v>
      </c>
      <c r="E647" s="33" t="s">
        <v>21</v>
      </c>
      <c r="F647" s="50">
        <v>9</v>
      </c>
    </row>
    <row r="648" spans="2:6" x14ac:dyDescent="0.2">
      <c r="B648" s="51">
        <v>6.5</v>
      </c>
      <c r="C648" s="36" t="s">
        <v>19</v>
      </c>
      <c r="D648" s="47">
        <v>4</v>
      </c>
      <c r="E648" s="36" t="s">
        <v>24</v>
      </c>
      <c r="F648" s="49">
        <v>2</v>
      </c>
    </row>
    <row r="649" spans="2:6" x14ac:dyDescent="0.2">
      <c r="B649" s="51">
        <v>7.3</v>
      </c>
      <c r="C649" s="36" t="s">
        <v>19</v>
      </c>
      <c r="D649" s="47">
        <v>6</v>
      </c>
      <c r="E649" s="36" t="s">
        <v>24</v>
      </c>
      <c r="F649" s="49">
        <v>1</v>
      </c>
    </row>
    <row r="650" spans="2:6" x14ac:dyDescent="0.2">
      <c r="B650" s="51">
        <v>8.3000000000000007</v>
      </c>
      <c r="C650" s="36" t="s">
        <v>24</v>
      </c>
      <c r="D650" s="47">
        <v>1</v>
      </c>
      <c r="E650" s="36" t="s">
        <v>21</v>
      </c>
      <c r="F650" s="49">
        <v>10</v>
      </c>
    </row>
    <row r="651" spans="2:6" x14ac:dyDescent="0.2">
      <c r="B651" s="52">
        <v>6.3</v>
      </c>
      <c r="C651" s="33" t="s">
        <v>19</v>
      </c>
      <c r="D651" s="48">
        <v>6</v>
      </c>
      <c r="E651" s="33" t="s">
        <v>24</v>
      </c>
      <c r="F651" s="50">
        <v>10</v>
      </c>
    </row>
    <row r="652" spans="2:6" x14ac:dyDescent="0.2">
      <c r="B652" s="51">
        <v>6.8</v>
      </c>
      <c r="C652" s="36" t="s">
        <v>28</v>
      </c>
      <c r="D652" s="47">
        <v>1</v>
      </c>
      <c r="E652" s="36" t="s">
        <v>28</v>
      </c>
      <c r="F652" s="49">
        <v>9</v>
      </c>
    </row>
    <row r="653" spans="2:6" x14ac:dyDescent="0.2">
      <c r="B653" s="51">
        <v>8</v>
      </c>
      <c r="C653" s="36" t="s">
        <v>24</v>
      </c>
      <c r="D653" s="47">
        <v>2</v>
      </c>
      <c r="E653" s="36" t="s">
        <v>24</v>
      </c>
      <c r="F653" s="49">
        <v>2</v>
      </c>
    </row>
    <row r="654" spans="2:6" x14ac:dyDescent="0.2">
      <c r="B654" s="52">
        <v>6.3</v>
      </c>
      <c r="C654" s="33" t="s">
        <v>28</v>
      </c>
      <c r="D654" s="48">
        <v>5</v>
      </c>
      <c r="E654" s="33" t="s">
        <v>21</v>
      </c>
      <c r="F654" s="50">
        <v>8</v>
      </c>
    </row>
    <row r="655" spans="2:6" x14ac:dyDescent="0.2">
      <c r="B655" s="51">
        <v>4.9000000000000004</v>
      </c>
      <c r="C655" s="36" t="s">
        <v>28</v>
      </c>
      <c r="D655" s="47">
        <v>1</v>
      </c>
      <c r="E655" s="36" t="s">
        <v>28</v>
      </c>
      <c r="F655" s="49">
        <v>3</v>
      </c>
    </row>
    <row r="656" spans="2:6" x14ac:dyDescent="0.2">
      <c r="B656" s="51">
        <v>9.1</v>
      </c>
      <c r="C656" s="36" t="s">
        <v>19</v>
      </c>
      <c r="D656" s="47">
        <v>2</v>
      </c>
      <c r="E656" s="36" t="s">
        <v>21</v>
      </c>
      <c r="F656" s="49">
        <v>1</v>
      </c>
    </row>
    <row r="657" spans="2:6" x14ac:dyDescent="0.2">
      <c r="B657" s="51">
        <v>5.9</v>
      </c>
      <c r="C657" s="36" t="s">
        <v>19</v>
      </c>
      <c r="D657" s="47">
        <v>6</v>
      </c>
      <c r="E657" s="36" t="s">
        <v>24</v>
      </c>
      <c r="F657" s="49">
        <v>1</v>
      </c>
    </row>
    <row r="658" spans="2:6" x14ac:dyDescent="0.2">
      <c r="B658" s="52">
        <v>6.7</v>
      </c>
      <c r="C658" s="33" t="s">
        <v>19</v>
      </c>
      <c r="D658" s="48">
        <v>1</v>
      </c>
      <c r="E658" s="33" t="s">
        <v>24</v>
      </c>
      <c r="F658" s="50">
        <v>10</v>
      </c>
    </row>
    <row r="659" spans="2:6" x14ac:dyDescent="0.2">
      <c r="B659" s="51">
        <v>7.9</v>
      </c>
      <c r="C659" s="36" t="s">
        <v>28</v>
      </c>
      <c r="D659" s="47">
        <v>3</v>
      </c>
      <c r="E659" s="36" t="s">
        <v>24</v>
      </c>
      <c r="F659" s="49">
        <v>2</v>
      </c>
    </row>
    <row r="660" spans="2:6" x14ac:dyDescent="0.2">
      <c r="B660" s="51">
        <v>5.8</v>
      </c>
      <c r="C660" s="36" t="s">
        <v>24</v>
      </c>
      <c r="D660" s="47">
        <v>0</v>
      </c>
      <c r="E660" s="36" t="s">
        <v>21</v>
      </c>
      <c r="F660" s="49">
        <v>7</v>
      </c>
    </row>
    <row r="661" spans="2:6" x14ac:dyDescent="0.2">
      <c r="B661" s="52">
        <v>5.3</v>
      </c>
      <c r="C661" s="33" t="s">
        <v>24</v>
      </c>
      <c r="D661" s="48">
        <v>6</v>
      </c>
      <c r="E661" s="33" t="s">
        <v>28</v>
      </c>
      <c r="F661" s="50">
        <v>6</v>
      </c>
    </row>
    <row r="662" spans="2:6" x14ac:dyDescent="0.2">
      <c r="B662" s="51">
        <v>6.8</v>
      </c>
      <c r="C662" s="36" t="s">
        <v>19</v>
      </c>
      <c r="D662" s="47">
        <v>5</v>
      </c>
      <c r="E662" s="36" t="s">
        <v>24</v>
      </c>
      <c r="F662" s="49">
        <v>2</v>
      </c>
    </row>
    <row r="663" spans="2:6" x14ac:dyDescent="0.2">
      <c r="B663" s="51">
        <v>4.3</v>
      </c>
      <c r="C663" s="36" t="s">
        <v>19</v>
      </c>
      <c r="D663" s="47">
        <v>6</v>
      </c>
      <c r="E663" s="36" t="s">
        <v>24</v>
      </c>
      <c r="F663" s="49">
        <v>4</v>
      </c>
    </row>
    <row r="664" spans="2:6" x14ac:dyDescent="0.2">
      <c r="B664" s="51">
        <v>6.2</v>
      </c>
      <c r="C664" s="36" t="s">
        <v>19</v>
      </c>
      <c r="D664" s="47">
        <v>3</v>
      </c>
      <c r="E664" s="36" t="s">
        <v>21</v>
      </c>
      <c r="F664" s="49">
        <v>2</v>
      </c>
    </row>
    <row r="665" spans="2:6" x14ac:dyDescent="0.2">
      <c r="B665" s="52">
        <v>6.8</v>
      </c>
      <c r="C665" s="33" t="s">
        <v>24</v>
      </c>
      <c r="D665" s="48">
        <v>2</v>
      </c>
      <c r="E665" s="33" t="s">
        <v>21</v>
      </c>
      <c r="F665" s="50">
        <v>1</v>
      </c>
    </row>
    <row r="666" spans="2:6" x14ac:dyDescent="0.2">
      <c r="B666" s="51">
        <v>6.2</v>
      </c>
      <c r="C666" s="36" t="s">
        <v>28</v>
      </c>
      <c r="D666" s="47">
        <v>2</v>
      </c>
      <c r="E666" s="36" t="s">
        <v>21</v>
      </c>
      <c r="F666" s="49">
        <v>3</v>
      </c>
    </row>
    <row r="667" spans="2:6" x14ac:dyDescent="0.2">
      <c r="B667" s="51">
        <v>4.5999999999999996</v>
      </c>
      <c r="C667" s="36" t="s">
        <v>28</v>
      </c>
      <c r="D667" s="47">
        <v>6</v>
      </c>
      <c r="E667" s="36" t="s">
        <v>21</v>
      </c>
      <c r="F667" s="49">
        <v>4</v>
      </c>
    </row>
    <row r="668" spans="2:6" x14ac:dyDescent="0.2">
      <c r="B668" s="52">
        <v>8.4</v>
      </c>
      <c r="C668" s="33" t="s">
        <v>24</v>
      </c>
      <c r="D668" s="48">
        <v>3</v>
      </c>
      <c r="E668" s="33" t="s">
        <v>24</v>
      </c>
      <c r="F668" s="50">
        <v>10</v>
      </c>
    </row>
    <row r="669" spans="2:6" x14ac:dyDescent="0.2">
      <c r="B669" s="51">
        <v>6.6</v>
      </c>
      <c r="C669" s="36" t="s">
        <v>19</v>
      </c>
      <c r="D669" s="47">
        <v>6</v>
      </c>
      <c r="E669" s="36" t="s">
        <v>21</v>
      </c>
      <c r="F669" s="49">
        <v>5</v>
      </c>
    </row>
    <row r="670" spans="2:6" x14ac:dyDescent="0.2">
      <c r="B670" s="51">
        <v>8.1999999999999993</v>
      </c>
      <c r="C670" s="36" t="s">
        <v>19</v>
      </c>
      <c r="D670" s="47">
        <v>0</v>
      </c>
      <c r="E670" s="36" t="s">
        <v>24</v>
      </c>
      <c r="F670" s="49">
        <v>5</v>
      </c>
    </row>
    <row r="671" spans="2:6" x14ac:dyDescent="0.2">
      <c r="B671" s="51">
        <v>6.2</v>
      </c>
      <c r="C671" s="36" t="s">
        <v>24</v>
      </c>
      <c r="D671" s="47">
        <v>0</v>
      </c>
      <c r="E671" s="36" t="s">
        <v>21</v>
      </c>
      <c r="F671" s="49">
        <v>7</v>
      </c>
    </row>
    <row r="672" spans="2:6" x14ac:dyDescent="0.2">
      <c r="B672" s="52">
        <v>5.4</v>
      </c>
      <c r="C672" s="33" t="s">
        <v>24</v>
      </c>
      <c r="D672" s="48">
        <v>4</v>
      </c>
      <c r="E672" s="33" t="s">
        <v>21</v>
      </c>
      <c r="F672" s="50">
        <v>10</v>
      </c>
    </row>
    <row r="673" spans="2:6" x14ac:dyDescent="0.2">
      <c r="B673" s="51">
        <v>6.8</v>
      </c>
      <c r="C673" s="36" t="s">
        <v>19</v>
      </c>
      <c r="D673" s="47">
        <v>1</v>
      </c>
      <c r="E673" s="36" t="s">
        <v>24</v>
      </c>
      <c r="F673" s="49">
        <v>8</v>
      </c>
    </row>
    <row r="674" spans="2:6" x14ac:dyDescent="0.2">
      <c r="B674" s="51">
        <v>6.2</v>
      </c>
      <c r="C674" s="36" t="s">
        <v>24</v>
      </c>
      <c r="D674" s="47">
        <v>4</v>
      </c>
      <c r="E674" s="36" t="s">
        <v>24</v>
      </c>
      <c r="F674" s="49">
        <v>9</v>
      </c>
    </row>
    <row r="675" spans="2:6" x14ac:dyDescent="0.2">
      <c r="B675" s="52">
        <v>5.0999999999999996</v>
      </c>
      <c r="C675" s="33" t="s">
        <v>28</v>
      </c>
      <c r="D675" s="48">
        <v>0</v>
      </c>
      <c r="E675" s="33" t="s">
        <v>21</v>
      </c>
      <c r="F675" s="50">
        <v>7</v>
      </c>
    </row>
    <row r="676" spans="2:6" x14ac:dyDescent="0.2">
      <c r="B676" s="51">
        <v>8.3000000000000007</v>
      </c>
      <c r="C676" s="36" t="s">
        <v>24</v>
      </c>
      <c r="D676" s="47">
        <v>3</v>
      </c>
      <c r="E676" s="36" t="s">
        <v>24</v>
      </c>
      <c r="F676" s="49">
        <v>5</v>
      </c>
    </row>
    <row r="677" spans="2:6" x14ac:dyDescent="0.2">
      <c r="B677" s="51">
        <v>5.8</v>
      </c>
      <c r="C677" s="36" t="s">
        <v>19</v>
      </c>
      <c r="D677" s="47">
        <v>1</v>
      </c>
      <c r="E677" s="36" t="s">
        <v>21</v>
      </c>
      <c r="F677" s="49">
        <v>9</v>
      </c>
    </row>
    <row r="678" spans="2:6" x14ac:dyDescent="0.2">
      <c r="B678" s="51">
        <v>4.3</v>
      </c>
      <c r="C678" s="36" t="s">
        <v>24</v>
      </c>
      <c r="D678" s="47">
        <v>3</v>
      </c>
      <c r="E678" s="36" t="s">
        <v>24</v>
      </c>
      <c r="F678" s="49">
        <v>8</v>
      </c>
    </row>
    <row r="679" spans="2:6" x14ac:dyDescent="0.2">
      <c r="B679" s="52">
        <v>8.1</v>
      </c>
      <c r="C679" s="33" t="s">
        <v>24</v>
      </c>
      <c r="D679" s="48">
        <v>4</v>
      </c>
      <c r="E679" s="33" t="s">
        <v>21</v>
      </c>
      <c r="F679" s="50">
        <v>10</v>
      </c>
    </row>
    <row r="680" spans="2:6" x14ac:dyDescent="0.2">
      <c r="B680" s="51">
        <v>5.9</v>
      </c>
      <c r="C680" s="36" t="s">
        <v>24</v>
      </c>
      <c r="D680" s="47">
        <v>2</v>
      </c>
      <c r="E680" s="36" t="s">
        <v>24</v>
      </c>
      <c r="F680" s="49">
        <v>9</v>
      </c>
    </row>
    <row r="681" spans="2:6" x14ac:dyDescent="0.2">
      <c r="B681" s="51">
        <v>5.8</v>
      </c>
      <c r="C681" s="36" t="s">
        <v>24</v>
      </c>
      <c r="D681" s="47">
        <v>3</v>
      </c>
      <c r="E681" s="36" t="s">
        <v>28</v>
      </c>
      <c r="F681" s="49">
        <v>10</v>
      </c>
    </row>
    <row r="682" spans="2:6" x14ac:dyDescent="0.2">
      <c r="B682" s="52">
        <v>4.4000000000000004</v>
      </c>
      <c r="C682" s="33" t="s">
        <v>19</v>
      </c>
      <c r="D682" s="48">
        <v>4</v>
      </c>
      <c r="E682" s="33" t="s">
        <v>21</v>
      </c>
      <c r="F682" s="50">
        <v>8</v>
      </c>
    </row>
    <row r="683" spans="2:6" x14ac:dyDescent="0.2">
      <c r="B683" s="51">
        <v>8.6</v>
      </c>
      <c r="C683" s="36" t="s">
        <v>19</v>
      </c>
      <c r="D683" s="47">
        <v>4</v>
      </c>
      <c r="E683" s="36" t="s">
        <v>24</v>
      </c>
      <c r="F683" s="49">
        <v>6</v>
      </c>
    </row>
    <row r="684" spans="2:6" x14ac:dyDescent="0.2">
      <c r="B684" s="51">
        <v>5</v>
      </c>
      <c r="C684" s="36" t="s">
        <v>19</v>
      </c>
      <c r="D684" s="47">
        <v>4</v>
      </c>
      <c r="E684" s="36" t="s">
        <v>24</v>
      </c>
      <c r="F684" s="49">
        <v>4</v>
      </c>
    </row>
    <row r="685" spans="2:6" x14ac:dyDescent="0.2">
      <c r="B685" s="51">
        <v>6.6</v>
      </c>
      <c r="C685" s="36" t="s">
        <v>24</v>
      </c>
      <c r="D685" s="47">
        <v>2</v>
      </c>
      <c r="E685" s="36" t="s">
        <v>21</v>
      </c>
      <c r="F685" s="49">
        <v>9</v>
      </c>
    </row>
    <row r="686" spans="2:6" x14ac:dyDescent="0.2">
      <c r="B686" s="52">
        <v>7.6</v>
      </c>
      <c r="C686" s="33" t="s">
        <v>24</v>
      </c>
      <c r="D686" s="48">
        <v>2</v>
      </c>
      <c r="E686" s="33" t="s">
        <v>21</v>
      </c>
      <c r="F686" s="50">
        <v>9</v>
      </c>
    </row>
    <row r="687" spans="2:6" x14ac:dyDescent="0.2">
      <c r="B687" s="51">
        <v>7</v>
      </c>
      <c r="C687" s="36" t="s">
        <v>19</v>
      </c>
      <c r="D687" s="47">
        <v>6</v>
      </c>
      <c r="E687" s="36" t="s">
        <v>21</v>
      </c>
      <c r="F687" s="49">
        <v>10</v>
      </c>
    </row>
    <row r="688" spans="2:6" x14ac:dyDescent="0.2">
      <c r="B688" s="51">
        <v>6.4</v>
      </c>
      <c r="C688" s="36" t="s">
        <v>24</v>
      </c>
      <c r="D688" s="47">
        <v>2</v>
      </c>
      <c r="E688" s="36" t="s">
        <v>24</v>
      </c>
      <c r="F688" s="49">
        <v>10</v>
      </c>
    </row>
    <row r="689" spans="2:6" x14ac:dyDescent="0.2">
      <c r="B689" s="52">
        <v>4.5</v>
      </c>
      <c r="C689" s="33" t="s">
        <v>24</v>
      </c>
      <c r="D689" s="48">
        <v>1</v>
      </c>
      <c r="E689" s="33" t="s">
        <v>24</v>
      </c>
      <c r="F689" s="50">
        <v>9</v>
      </c>
    </row>
    <row r="690" spans="2:6" x14ac:dyDescent="0.2">
      <c r="B690" s="51">
        <v>5.5</v>
      </c>
      <c r="C690" s="36" t="s">
        <v>24</v>
      </c>
      <c r="D690" s="47">
        <v>2</v>
      </c>
      <c r="E690" s="36" t="s">
        <v>24</v>
      </c>
      <c r="F690" s="49">
        <v>10</v>
      </c>
    </row>
    <row r="691" spans="2:6" x14ac:dyDescent="0.2">
      <c r="B691" s="51">
        <v>6.7</v>
      </c>
      <c r="C691" s="36" t="s">
        <v>24</v>
      </c>
      <c r="D691" s="47">
        <v>2</v>
      </c>
      <c r="E691" s="36" t="s">
        <v>21</v>
      </c>
      <c r="F691" s="49">
        <v>3</v>
      </c>
    </row>
    <row r="692" spans="2:6" x14ac:dyDescent="0.2">
      <c r="B692" s="51">
        <v>5.6</v>
      </c>
      <c r="C692" s="36" t="s">
        <v>19</v>
      </c>
      <c r="D692" s="47">
        <v>2</v>
      </c>
      <c r="E692" s="36" t="s">
        <v>24</v>
      </c>
      <c r="F692" s="49">
        <v>3</v>
      </c>
    </row>
    <row r="693" spans="2:6" x14ac:dyDescent="0.2">
      <c r="B693" s="52">
        <v>6.7</v>
      </c>
      <c r="C693" s="33" t="s">
        <v>28</v>
      </c>
      <c r="D693" s="48">
        <v>3</v>
      </c>
      <c r="E693" s="33" t="s">
        <v>21</v>
      </c>
      <c r="F693" s="50">
        <v>6</v>
      </c>
    </row>
    <row r="694" spans="2:6" x14ac:dyDescent="0.2">
      <c r="B694" s="51">
        <v>7.3</v>
      </c>
      <c r="C694" s="36" t="s">
        <v>28</v>
      </c>
      <c r="D694" s="47">
        <v>2</v>
      </c>
      <c r="E694" s="36" t="s">
        <v>28</v>
      </c>
      <c r="F694" s="49">
        <v>6</v>
      </c>
    </row>
    <row r="695" spans="2:6" x14ac:dyDescent="0.2">
      <c r="B695" s="51">
        <v>7.7</v>
      </c>
      <c r="C695" s="36" t="s">
        <v>19</v>
      </c>
      <c r="D695" s="47">
        <v>1</v>
      </c>
      <c r="E695" s="36" t="s">
        <v>24</v>
      </c>
      <c r="F695" s="49">
        <v>6</v>
      </c>
    </row>
    <row r="696" spans="2:6" x14ac:dyDescent="0.2">
      <c r="B696" s="52">
        <v>5</v>
      </c>
      <c r="C696" s="33" t="s">
        <v>24</v>
      </c>
      <c r="D696" s="48">
        <v>4</v>
      </c>
      <c r="E696" s="33" t="s">
        <v>24</v>
      </c>
      <c r="F696" s="50">
        <v>5</v>
      </c>
    </row>
    <row r="697" spans="2:6" x14ac:dyDescent="0.2">
      <c r="B697" s="51">
        <v>9.1</v>
      </c>
      <c r="C697" s="36" t="s">
        <v>24</v>
      </c>
      <c r="D697" s="47">
        <v>3</v>
      </c>
      <c r="E697" s="36" t="s">
        <v>24</v>
      </c>
      <c r="F697" s="49">
        <v>5</v>
      </c>
    </row>
    <row r="698" spans="2:6" x14ac:dyDescent="0.2">
      <c r="B698" s="51">
        <v>7.4</v>
      </c>
      <c r="C698" s="36" t="s">
        <v>24</v>
      </c>
      <c r="D698" s="47">
        <v>0</v>
      </c>
      <c r="E698" s="36" t="s">
        <v>24</v>
      </c>
      <c r="F698" s="49">
        <v>2</v>
      </c>
    </row>
    <row r="699" spans="2:6" x14ac:dyDescent="0.2">
      <c r="B699" s="51">
        <v>6.5</v>
      </c>
      <c r="C699" s="36" t="s">
        <v>24</v>
      </c>
      <c r="D699" s="47">
        <v>2</v>
      </c>
      <c r="E699" s="36" t="s">
        <v>24</v>
      </c>
      <c r="F699" s="49">
        <v>7</v>
      </c>
    </row>
    <row r="700" spans="2:6" x14ac:dyDescent="0.2">
      <c r="B700" s="52">
        <v>7.8</v>
      </c>
      <c r="C700" s="33" t="s">
        <v>28</v>
      </c>
      <c r="D700" s="48">
        <v>6</v>
      </c>
      <c r="E700" s="33" t="s">
        <v>24</v>
      </c>
      <c r="F700" s="50">
        <v>4</v>
      </c>
    </row>
    <row r="701" spans="2:6" x14ac:dyDescent="0.2">
      <c r="B701" s="51">
        <v>9.3000000000000007</v>
      </c>
      <c r="C701" s="36" t="s">
        <v>28</v>
      </c>
      <c r="D701" s="47">
        <v>6</v>
      </c>
      <c r="E701" s="36" t="s">
        <v>21</v>
      </c>
      <c r="F701" s="49">
        <v>3</v>
      </c>
    </row>
    <row r="702" spans="2:6" x14ac:dyDescent="0.2">
      <c r="B702" s="51">
        <v>4.8</v>
      </c>
      <c r="C702" s="36" t="s">
        <v>28</v>
      </c>
      <c r="D702" s="47">
        <v>4</v>
      </c>
      <c r="E702" s="36" t="s">
        <v>21</v>
      </c>
      <c r="F702" s="49">
        <v>8</v>
      </c>
    </row>
    <row r="703" spans="2:6" x14ac:dyDescent="0.2">
      <c r="B703" s="52">
        <v>6.2</v>
      </c>
      <c r="C703" s="33" t="s">
        <v>19</v>
      </c>
      <c r="D703" s="48">
        <v>4</v>
      </c>
      <c r="E703" s="33" t="s">
        <v>24</v>
      </c>
      <c r="F703" s="50">
        <v>4</v>
      </c>
    </row>
    <row r="704" spans="2:6" x14ac:dyDescent="0.2">
      <c r="B704" s="51">
        <v>3.6</v>
      </c>
      <c r="C704" s="36" t="s">
        <v>19</v>
      </c>
      <c r="D704" s="47">
        <v>3</v>
      </c>
      <c r="E704" s="36" t="s">
        <v>24</v>
      </c>
      <c r="F704" s="49">
        <v>4</v>
      </c>
    </row>
    <row r="705" spans="2:6" x14ac:dyDescent="0.2">
      <c r="B705" s="51">
        <v>6.7</v>
      </c>
      <c r="C705" s="36" t="s">
        <v>28</v>
      </c>
      <c r="D705" s="47">
        <v>6</v>
      </c>
      <c r="E705" s="36" t="s">
        <v>21</v>
      </c>
      <c r="F705" s="49">
        <v>8</v>
      </c>
    </row>
    <row r="706" spans="2:6" x14ac:dyDescent="0.2">
      <c r="B706" s="51">
        <v>6.9</v>
      </c>
      <c r="C706" s="36" t="s">
        <v>19</v>
      </c>
      <c r="D706" s="47">
        <v>0</v>
      </c>
      <c r="E706" s="36" t="s">
        <v>21</v>
      </c>
      <c r="F706" s="49">
        <v>1</v>
      </c>
    </row>
    <row r="707" spans="2:6" x14ac:dyDescent="0.2">
      <c r="B707" s="52">
        <v>6.5</v>
      </c>
      <c r="C707" s="33" t="s">
        <v>28</v>
      </c>
      <c r="D707" s="48">
        <v>5</v>
      </c>
      <c r="E707" s="33" t="s">
        <v>21</v>
      </c>
      <c r="F707" s="50">
        <v>9</v>
      </c>
    </row>
    <row r="708" spans="2:6" x14ac:dyDescent="0.2">
      <c r="B708" s="51">
        <v>5.7</v>
      </c>
      <c r="C708" s="36" t="s">
        <v>24</v>
      </c>
      <c r="D708" s="47">
        <v>6</v>
      </c>
      <c r="E708" s="36" t="s">
        <v>28</v>
      </c>
      <c r="F708" s="49">
        <v>7</v>
      </c>
    </row>
    <row r="709" spans="2:6" x14ac:dyDescent="0.2">
      <c r="B709" s="51">
        <v>4</v>
      </c>
      <c r="C709" s="36" t="s">
        <v>19</v>
      </c>
      <c r="D709" s="47">
        <v>6</v>
      </c>
      <c r="E709" s="36" t="s">
        <v>24</v>
      </c>
      <c r="F709" s="49">
        <v>2</v>
      </c>
    </row>
    <row r="710" spans="2:6" x14ac:dyDescent="0.2">
      <c r="B710" s="52">
        <v>6.9</v>
      </c>
      <c r="C710" s="33" t="s">
        <v>19</v>
      </c>
      <c r="D710" s="48">
        <v>1</v>
      </c>
      <c r="E710" s="33" t="s">
        <v>21</v>
      </c>
      <c r="F710" s="50">
        <v>6</v>
      </c>
    </row>
    <row r="711" spans="2:6" x14ac:dyDescent="0.2">
      <c r="B711" s="51">
        <v>8.1999999999999993</v>
      </c>
      <c r="C711" s="36" t="s">
        <v>19</v>
      </c>
      <c r="D711" s="47">
        <v>5</v>
      </c>
      <c r="E711" s="36" t="s">
        <v>24</v>
      </c>
      <c r="F711" s="49">
        <v>8</v>
      </c>
    </row>
    <row r="712" spans="2:6" x14ac:dyDescent="0.2">
      <c r="B712" s="51">
        <v>5.8</v>
      </c>
      <c r="C712" s="36" t="s">
        <v>24</v>
      </c>
      <c r="D712" s="47">
        <v>4</v>
      </c>
      <c r="E712" s="36" t="s">
        <v>21</v>
      </c>
      <c r="F712" s="49">
        <v>5</v>
      </c>
    </row>
    <row r="713" spans="2:6" x14ac:dyDescent="0.2">
      <c r="B713" s="51">
        <v>7</v>
      </c>
      <c r="C713" s="36" t="s">
        <v>19</v>
      </c>
      <c r="D713" s="47">
        <v>5</v>
      </c>
      <c r="E713" s="36" t="s">
        <v>21</v>
      </c>
      <c r="F713" s="49">
        <v>6</v>
      </c>
    </row>
    <row r="714" spans="2:6" x14ac:dyDescent="0.2">
      <c r="B714" s="52">
        <v>4.5999999999999996</v>
      </c>
      <c r="C714" s="33" t="s">
        <v>19</v>
      </c>
      <c r="D714" s="48">
        <v>6</v>
      </c>
      <c r="E714" s="33" t="s">
        <v>28</v>
      </c>
      <c r="F714" s="50">
        <v>10</v>
      </c>
    </row>
    <row r="715" spans="2:6" x14ac:dyDescent="0.2">
      <c r="B715" s="51">
        <v>7</v>
      </c>
      <c r="C715" s="36" t="s">
        <v>24</v>
      </c>
      <c r="D715" s="47">
        <v>4</v>
      </c>
      <c r="E715" s="36" t="s">
        <v>24</v>
      </c>
      <c r="F715" s="49">
        <v>8</v>
      </c>
    </row>
    <row r="716" spans="2:6" x14ac:dyDescent="0.2">
      <c r="B716" s="51">
        <v>6</v>
      </c>
      <c r="C716" s="36" t="s">
        <v>19</v>
      </c>
      <c r="D716" s="47">
        <v>5</v>
      </c>
      <c r="E716" s="36" t="s">
        <v>24</v>
      </c>
      <c r="F716" s="49">
        <v>6</v>
      </c>
    </row>
    <row r="717" spans="2:6" x14ac:dyDescent="0.2">
      <c r="B717" s="52">
        <v>5.6</v>
      </c>
      <c r="C717" s="33" t="s">
        <v>24</v>
      </c>
      <c r="D717" s="48">
        <v>4</v>
      </c>
      <c r="E717" s="33" t="s">
        <v>24</v>
      </c>
      <c r="F717" s="50">
        <v>9</v>
      </c>
    </row>
    <row r="718" spans="2:6" x14ac:dyDescent="0.2">
      <c r="B718" s="51">
        <v>5.6</v>
      </c>
      <c r="C718" s="36" t="s">
        <v>19</v>
      </c>
      <c r="D718" s="47">
        <v>4</v>
      </c>
      <c r="E718" s="36" t="s">
        <v>28</v>
      </c>
      <c r="F718" s="49">
        <v>9</v>
      </c>
    </row>
    <row r="719" spans="2:6" x14ac:dyDescent="0.2">
      <c r="B719" s="51">
        <v>6</v>
      </c>
      <c r="C719" s="36" t="s">
        <v>19</v>
      </c>
      <c r="D719" s="47">
        <v>3</v>
      </c>
      <c r="E719" s="36" t="s">
        <v>21</v>
      </c>
      <c r="F719" s="49">
        <v>9</v>
      </c>
    </row>
    <row r="720" spans="2:6" x14ac:dyDescent="0.2">
      <c r="B720" s="51">
        <v>7</v>
      </c>
      <c r="C720" s="36" t="s">
        <v>28</v>
      </c>
      <c r="D720" s="47">
        <v>0</v>
      </c>
      <c r="E720" s="36" t="s">
        <v>28</v>
      </c>
      <c r="F720" s="49">
        <v>6</v>
      </c>
    </row>
    <row r="721" spans="2:6" x14ac:dyDescent="0.2">
      <c r="B721" s="52">
        <v>4.9000000000000004</v>
      </c>
      <c r="C721" s="33" t="s">
        <v>24</v>
      </c>
      <c r="D721" s="48">
        <v>4</v>
      </c>
      <c r="E721" s="33" t="s">
        <v>21</v>
      </c>
      <c r="F721" s="50">
        <v>9</v>
      </c>
    </row>
    <row r="722" spans="2:6" x14ac:dyDescent="0.2">
      <c r="B722" s="51">
        <v>6</v>
      </c>
      <c r="C722" s="36" t="s">
        <v>19</v>
      </c>
      <c r="D722" s="47">
        <v>1</v>
      </c>
      <c r="E722" s="36" t="s">
        <v>24</v>
      </c>
      <c r="F722" s="49">
        <v>3</v>
      </c>
    </row>
    <row r="723" spans="2:6" x14ac:dyDescent="0.2">
      <c r="B723" s="51">
        <v>6.5</v>
      </c>
      <c r="C723" s="36" t="s">
        <v>28</v>
      </c>
      <c r="D723" s="47">
        <v>6</v>
      </c>
      <c r="E723" s="36" t="s">
        <v>24</v>
      </c>
      <c r="F723" s="49">
        <v>5</v>
      </c>
    </row>
    <row r="724" spans="2:6" x14ac:dyDescent="0.2">
      <c r="B724" s="52">
        <v>5.2</v>
      </c>
      <c r="C724" s="33" t="s">
        <v>19</v>
      </c>
      <c r="D724" s="48">
        <v>6</v>
      </c>
      <c r="E724" s="33" t="s">
        <v>24</v>
      </c>
      <c r="F724" s="50">
        <v>2</v>
      </c>
    </row>
    <row r="725" spans="2:6" x14ac:dyDescent="0.2">
      <c r="B725" s="51">
        <v>8.6999999999999993</v>
      </c>
      <c r="C725" s="36" t="s">
        <v>19</v>
      </c>
      <c r="D725" s="47">
        <v>1</v>
      </c>
      <c r="E725" s="36" t="s">
        <v>21</v>
      </c>
      <c r="F725" s="49">
        <v>8</v>
      </c>
    </row>
    <row r="726" spans="2:6" x14ac:dyDescent="0.2">
      <c r="B726" s="51">
        <v>5.5</v>
      </c>
      <c r="C726" s="36" t="s">
        <v>28</v>
      </c>
      <c r="D726" s="47">
        <v>2</v>
      </c>
      <c r="E726" s="36" t="s">
        <v>21</v>
      </c>
      <c r="F726" s="49">
        <v>4</v>
      </c>
    </row>
    <row r="727" spans="2:6" x14ac:dyDescent="0.2">
      <c r="B727" s="51">
        <v>5.7</v>
      </c>
      <c r="C727" s="36" t="s">
        <v>24</v>
      </c>
      <c r="D727" s="47">
        <v>4</v>
      </c>
      <c r="E727" s="36" t="s">
        <v>21</v>
      </c>
      <c r="F727" s="49">
        <v>6</v>
      </c>
    </row>
    <row r="728" spans="2:6" x14ac:dyDescent="0.2">
      <c r="B728" s="52">
        <v>5.3</v>
      </c>
      <c r="C728" s="33" t="s">
        <v>24</v>
      </c>
      <c r="D728" s="48">
        <v>4</v>
      </c>
      <c r="E728" s="33" t="s">
        <v>28</v>
      </c>
      <c r="F728" s="50">
        <v>6</v>
      </c>
    </row>
    <row r="729" spans="2:6" x14ac:dyDescent="0.2">
      <c r="B729" s="51">
        <v>8.6999999999999993</v>
      </c>
      <c r="C729" s="36" t="s">
        <v>28</v>
      </c>
      <c r="D729" s="47">
        <v>4</v>
      </c>
      <c r="E729" s="36" t="s">
        <v>24</v>
      </c>
      <c r="F729" s="49">
        <v>5</v>
      </c>
    </row>
    <row r="730" spans="2:6" x14ac:dyDescent="0.2">
      <c r="B730" s="51">
        <v>7.2</v>
      </c>
      <c r="C730" s="36" t="s">
        <v>19</v>
      </c>
      <c r="D730" s="47">
        <v>5</v>
      </c>
      <c r="E730" s="36" t="s">
        <v>24</v>
      </c>
      <c r="F730" s="49">
        <v>1</v>
      </c>
    </row>
    <row r="731" spans="2:6" x14ac:dyDescent="0.2">
      <c r="B731" s="52">
        <v>5.4</v>
      </c>
      <c r="C731" s="33" t="s">
        <v>24</v>
      </c>
      <c r="D731" s="48">
        <v>4</v>
      </c>
      <c r="E731" s="33" t="s">
        <v>21</v>
      </c>
      <c r="F731" s="50">
        <v>7</v>
      </c>
    </row>
    <row r="732" spans="2:6" x14ac:dyDescent="0.2">
      <c r="B732" s="51">
        <v>7.8</v>
      </c>
      <c r="C732" s="36" t="s">
        <v>19</v>
      </c>
      <c r="D732" s="47">
        <v>4</v>
      </c>
      <c r="E732" s="36" t="s">
        <v>21</v>
      </c>
      <c r="F732" s="49">
        <v>10</v>
      </c>
    </row>
    <row r="733" spans="2:6" x14ac:dyDescent="0.2">
      <c r="B733" s="51">
        <v>6.7</v>
      </c>
      <c r="C733" s="36" t="s">
        <v>19</v>
      </c>
      <c r="D733" s="47">
        <v>1</v>
      </c>
      <c r="E733" s="36" t="s">
        <v>24</v>
      </c>
      <c r="F733" s="49">
        <v>8</v>
      </c>
    </row>
    <row r="734" spans="2:6" x14ac:dyDescent="0.2">
      <c r="B734" s="51">
        <v>6.8</v>
      </c>
      <c r="C734" s="36" t="s">
        <v>19</v>
      </c>
      <c r="D734" s="47">
        <v>0</v>
      </c>
      <c r="E734" s="36" t="s">
        <v>24</v>
      </c>
      <c r="F734" s="49">
        <v>1</v>
      </c>
    </row>
    <row r="735" spans="2:6" x14ac:dyDescent="0.2">
      <c r="B735" s="52">
        <v>6.1</v>
      </c>
      <c r="C735" s="33" t="s">
        <v>24</v>
      </c>
      <c r="D735" s="48">
        <v>0</v>
      </c>
      <c r="E735" s="33" t="s">
        <v>24</v>
      </c>
      <c r="F735" s="50">
        <v>10</v>
      </c>
    </row>
    <row r="736" spans="2:6" x14ac:dyDescent="0.2">
      <c r="B736" s="51">
        <v>5.6</v>
      </c>
      <c r="C736" s="36" t="s">
        <v>24</v>
      </c>
      <c r="D736" s="47">
        <v>2</v>
      </c>
      <c r="E736" s="36" t="s">
        <v>21</v>
      </c>
      <c r="F736" s="49">
        <v>7</v>
      </c>
    </row>
    <row r="737" spans="2:6" x14ac:dyDescent="0.2">
      <c r="B737" s="51">
        <v>6.9</v>
      </c>
      <c r="C737" s="36" t="s">
        <v>24</v>
      </c>
      <c r="D737" s="47">
        <v>1</v>
      </c>
      <c r="E737" s="36" t="s">
        <v>21</v>
      </c>
      <c r="F737" s="49">
        <v>4</v>
      </c>
    </row>
    <row r="738" spans="2:6" x14ac:dyDescent="0.2">
      <c r="B738" s="52">
        <v>5.8</v>
      </c>
      <c r="C738" s="33" t="s">
        <v>28</v>
      </c>
      <c r="D738" s="48">
        <v>4</v>
      </c>
      <c r="E738" s="33" t="s">
        <v>24</v>
      </c>
      <c r="F738" s="50">
        <v>6</v>
      </c>
    </row>
    <row r="739" spans="2:6" x14ac:dyDescent="0.2">
      <c r="B739" s="51">
        <v>8.6999999999999993</v>
      </c>
      <c r="C739" s="36" t="s">
        <v>19</v>
      </c>
      <c r="D739" s="47">
        <v>0</v>
      </c>
      <c r="E739" s="36" t="s">
        <v>24</v>
      </c>
      <c r="F739" s="49">
        <v>9</v>
      </c>
    </row>
    <row r="740" spans="2:6" x14ac:dyDescent="0.2">
      <c r="B740" s="51">
        <v>5</v>
      </c>
      <c r="C740" s="36" t="s">
        <v>24</v>
      </c>
      <c r="D740" s="47">
        <v>3</v>
      </c>
      <c r="E740" s="36" t="s">
        <v>21</v>
      </c>
      <c r="F740" s="49">
        <v>5</v>
      </c>
    </row>
    <row r="741" spans="2:6" x14ac:dyDescent="0.2">
      <c r="B741" s="51">
        <v>8.3000000000000007</v>
      </c>
      <c r="C741" s="36" t="s">
        <v>28</v>
      </c>
      <c r="D741" s="47">
        <v>3</v>
      </c>
      <c r="E741" s="36" t="s">
        <v>24</v>
      </c>
      <c r="F741" s="49">
        <v>8</v>
      </c>
    </row>
    <row r="742" spans="2:6" x14ac:dyDescent="0.2">
      <c r="B742" s="52">
        <v>6.4</v>
      </c>
      <c r="C742" s="33" t="s">
        <v>24</v>
      </c>
      <c r="D742" s="48">
        <v>3</v>
      </c>
      <c r="E742" s="33" t="s">
        <v>24</v>
      </c>
      <c r="F742" s="50">
        <v>5</v>
      </c>
    </row>
    <row r="743" spans="2:6" x14ac:dyDescent="0.2">
      <c r="B743" s="51">
        <v>6.9</v>
      </c>
      <c r="C743" s="36" t="s">
        <v>24</v>
      </c>
      <c r="D743" s="47">
        <v>4</v>
      </c>
      <c r="E743" s="36" t="s">
        <v>21</v>
      </c>
      <c r="F743" s="49">
        <v>2</v>
      </c>
    </row>
    <row r="744" spans="2:6" x14ac:dyDescent="0.2">
      <c r="B744" s="51">
        <v>7.5</v>
      </c>
      <c r="C744" s="36" t="s">
        <v>28</v>
      </c>
      <c r="D744" s="47">
        <v>4</v>
      </c>
      <c r="E744" s="36" t="s">
        <v>21</v>
      </c>
      <c r="F744" s="49">
        <v>4</v>
      </c>
    </row>
    <row r="745" spans="2:6" x14ac:dyDescent="0.2">
      <c r="B745" s="52">
        <v>5.7</v>
      </c>
      <c r="C745" s="33" t="s">
        <v>24</v>
      </c>
      <c r="D745" s="48">
        <v>2</v>
      </c>
      <c r="E745" s="33" t="s">
        <v>21</v>
      </c>
      <c r="F745" s="50">
        <v>2</v>
      </c>
    </row>
    <row r="746" spans="2:6" x14ac:dyDescent="0.2">
      <c r="B746" s="51">
        <v>7.5</v>
      </c>
      <c r="C746" s="36" t="s">
        <v>19</v>
      </c>
      <c r="D746" s="47">
        <v>6</v>
      </c>
      <c r="E746" s="36" t="s">
        <v>28</v>
      </c>
      <c r="F746" s="49">
        <v>7</v>
      </c>
    </row>
    <row r="747" spans="2:6" x14ac:dyDescent="0.2">
      <c r="B747" s="51">
        <v>3.3</v>
      </c>
      <c r="C747" s="36" t="s">
        <v>24</v>
      </c>
      <c r="D747" s="47">
        <v>2</v>
      </c>
      <c r="E747" s="36" t="s">
        <v>24</v>
      </c>
      <c r="F747" s="49">
        <v>7</v>
      </c>
    </row>
    <row r="748" spans="2:6" x14ac:dyDescent="0.2">
      <c r="B748" s="51">
        <v>5.6</v>
      </c>
      <c r="C748" s="36" t="s">
        <v>19</v>
      </c>
      <c r="D748" s="47">
        <v>2</v>
      </c>
      <c r="E748" s="36" t="s">
        <v>21</v>
      </c>
      <c r="F748" s="49">
        <v>3</v>
      </c>
    </row>
    <row r="749" spans="2:6" x14ac:dyDescent="0.2">
      <c r="B749" s="52">
        <v>5.4</v>
      </c>
      <c r="C749" s="33" t="s">
        <v>19</v>
      </c>
      <c r="D749" s="48">
        <v>5</v>
      </c>
      <c r="E749" s="33" t="s">
        <v>24</v>
      </c>
      <c r="F749" s="50">
        <v>7</v>
      </c>
    </row>
    <row r="750" spans="2:6" x14ac:dyDescent="0.2">
      <c r="B750" s="51">
        <v>5</v>
      </c>
      <c r="C750" s="36" t="s">
        <v>24</v>
      </c>
      <c r="D750" s="47">
        <v>3</v>
      </c>
      <c r="E750" s="36" t="s">
        <v>24</v>
      </c>
      <c r="F750" s="49">
        <v>1</v>
      </c>
    </row>
    <row r="751" spans="2:6" x14ac:dyDescent="0.2">
      <c r="B751" s="51">
        <v>6.2</v>
      </c>
      <c r="C751" s="36" t="s">
        <v>24</v>
      </c>
      <c r="D751" s="47">
        <v>4</v>
      </c>
      <c r="E751" s="36" t="s">
        <v>28</v>
      </c>
      <c r="F751" s="49">
        <v>1</v>
      </c>
    </row>
    <row r="752" spans="2:6" x14ac:dyDescent="0.2">
      <c r="B752" s="52">
        <v>7</v>
      </c>
      <c r="C752" s="33" t="s">
        <v>28</v>
      </c>
      <c r="D752" s="48">
        <v>3</v>
      </c>
      <c r="E752" s="33" t="s">
        <v>21</v>
      </c>
      <c r="F752" s="50">
        <v>9</v>
      </c>
    </row>
    <row r="753" spans="2:6" x14ac:dyDescent="0.2">
      <c r="B753" s="51">
        <v>7.3</v>
      </c>
      <c r="C753" s="36" t="s">
        <v>19</v>
      </c>
      <c r="D753" s="47">
        <v>2</v>
      </c>
      <c r="E753" s="36" t="s">
        <v>24</v>
      </c>
      <c r="F753" s="49">
        <v>6</v>
      </c>
    </row>
    <row r="754" spans="2:6" x14ac:dyDescent="0.2">
      <c r="B754" s="51">
        <v>6.8</v>
      </c>
      <c r="C754" s="36" t="s">
        <v>28</v>
      </c>
      <c r="D754" s="47">
        <v>4</v>
      </c>
      <c r="E754" s="36" t="s">
        <v>24</v>
      </c>
      <c r="F754" s="49">
        <v>5</v>
      </c>
    </row>
    <row r="755" spans="2:6" x14ac:dyDescent="0.2">
      <c r="B755" s="51">
        <v>5.7</v>
      </c>
      <c r="C755" s="36" t="s">
        <v>19</v>
      </c>
      <c r="D755" s="47">
        <v>1</v>
      </c>
      <c r="E755" s="36" t="s">
        <v>24</v>
      </c>
      <c r="F755" s="49">
        <v>6</v>
      </c>
    </row>
    <row r="756" spans="2:6" x14ac:dyDescent="0.2">
      <c r="B756" s="52">
        <v>6.9</v>
      </c>
      <c r="C756" s="33" t="s">
        <v>19</v>
      </c>
      <c r="D756" s="48">
        <v>0</v>
      </c>
      <c r="E756" s="33" t="s">
        <v>21</v>
      </c>
      <c r="F756" s="50">
        <v>6</v>
      </c>
    </row>
    <row r="757" spans="2:6" x14ac:dyDescent="0.2">
      <c r="B757" s="51">
        <v>6.6</v>
      </c>
      <c r="C757" s="36" t="s">
        <v>19</v>
      </c>
      <c r="D757" s="47">
        <v>0</v>
      </c>
      <c r="E757" s="36" t="s">
        <v>21</v>
      </c>
      <c r="F757" s="49">
        <v>1</v>
      </c>
    </row>
    <row r="758" spans="2:6" x14ac:dyDescent="0.2">
      <c r="B758" s="51">
        <v>7.6</v>
      </c>
      <c r="C758" s="36" t="s">
        <v>19</v>
      </c>
      <c r="D758" s="47">
        <v>2</v>
      </c>
      <c r="E758" s="36" t="s">
        <v>24</v>
      </c>
      <c r="F758" s="49">
        <v>5</v>
      </c>
    </row>
    <row r="759" spans="2:6" x14ac:dyDescent="0.2">
      <c r="B759" s="52">
        <v>7.4</v>
      </c>
      <c r="C759" s="33" t="s">
        <v>28</v>
      </c>
      <c r="D759" s="48">
        <v>6</v>
      </c>
      <c r="E759" s="33" t="s">
        <v>24</v>
      </c>
      <c r="F759" s="50">
        <v>9</v>
      </c>
    </row>
    <row r="760" spans="2:6" x14ac:dyDescent="0.2">
      <c r="B760" s="51">
        <v>6.5</v>
      </c>
      <c r="C760" s="36" t="s">
        <v>28</v>
      </c>
      <c r="D760" s="47">
        <v>3</v>
      </c>
      <c r="E760" s="36" t="s">
        <v>21</v>
      </c>
      <c r="F760" s="49">
        <v>4</v>
      </c>
    </row>
    <row r="761" spans="2:6" x14ac:dyDescent="0.2">
      <c r="B761" s="51">
        <v>5.4</v>
      </c>
      <c r="C761" s="36" t="s">
        <v>28</v>
      </c>
      <c r="D761" s="47">
        <v>1</v>
      </c>
      <c r="E761" s="36" t="s">
        <v>24</v>
      </c>
      <c r="F761" s="49">
        <v>3</v>
      </c>
    </row>
    <row r="762" spans="2:6" x14ac:dyDescent="0.2">
      <c r="B762" s="51">
        <v>5.7</v>
      </c>
      <c r="C762" s="36" t="s">
        <v>19</v>
      </c>
      <c r="D762" s="47">
        <v>4</v>
      </c>
      <c r="E762" s="36" t="s">
        <v>21</v>
      </c>
      <c r="F762" s="49">
        <v>1</v>
      </c>
    </row>
    <row r="763" spans="2:6" x14ac:dyDescent="0.2">
      <c r="B763" s="52">
        <v>5.8</v>
      </c>
      <c r="C763" s="33" t="s">
        <v>24</v>
      </c>
      <c r="D763" s="48">
        <v>6</v>
      </c>
      <c r="E763" s="33" t="s">
        <v>24</v>
      </c>
      <c r="F763" s="50">
        <v>2</v>
      </c>
    </row>
    <row r="764" spans="2:6" x14ac:dyDescent="0.2">
      <c r="B764" s="51">
        <v>6.1</v>
      </c>
      <c r="C764" s="36" t="s">
        <v>28</v>
      </c>
      <c r="D764" s="47">
        <v>3</v>
      </c>
      <c r="E764" s="36" t="s">
        <v>24</v>
      </c>
      <c r="F764" s="49">
        <v>3</v>
      </c>
    </row>
    <row r="765" spans="2:6" x14ac:dyDescent="0.2">
      <c r="B765" s="51">
        <v>6.8</v>
      </c>
      <c r="C765" s="36" t="s">
        <v>24</v>
      </c>
      <c r="D765" s="47">
        <v>2</v>
      </c>
      <c r="E765" s="36" t="s">
        <v>21</v>
      </c>
      <c r="F765" s="49">
        <v>4</v>
      </c>
    </row>
    <row r="766" spans="2:6" x14ac:dyDescent="0.2">
      <c r="B766" s="52">
        <v>7.4</v>
      </c>
      <c r="C766" s="33" t="s">
        <v>24</v>
      </c>
      <c r="D766" s="48">
        <v>3</v>
      </c>
      <c r="E766" s="33" t="s">
        <v>24</v>
      </c>
      <c r="F766" s="50">
        <v>7</v>
      </c>
    </row>
    <row r="767" spans="2:6" x14ac:dyDescent="0.2">
      <c r="B767" s="51">
        <v>6.4</v>
      </c>
      <c r="C767" s="36" t="s">
        <v>24</v>
      </c>
      <c r="D767" s="47">
        <v>2</v>
      </c>
      <c r="E767" s="36" t="s">
        <v>21</v>
      </c>
      <c r="F767" s="49">
        <v>6</v>
      </c>
    </row>
    <row r="768" spans="2:6" x14ac:dyDescent="0.2">
      <c r="B768" s="51">
        <v>6.5</v>
      </c>
      <c r="C768" s="36" t="s">
        <v>24</v>
      </c>
      <c r="D768" s="47">
        <v>5</v>
      </c>
      <c r="E768" s="36" t="s">
        <v>21</v>
      </c>
      <c r="F768" s="49">
        <v>8</v>
      </c>
    </row>
    <row r="769" spans="2:6" x14ac:dyDescent="0.2">
      <c r="B769" s="51">
        <v>6.7</v>
      </c>
      <c r="C769" s="36" t="s">
        <v>24</v>
      </c>
      <c r="D769" s="47">
        <v>0</v>
      </c>
      <c r="E769" s="36" t="s">
        <v>28</v>
      </c>
      <c r="F769" s="49">
        <v>9</v>
      </c>
    </row>
    <row r="770" spans="2:6" x14ac:dyDescent="0.2">
      <c r="B770" s="52">
        <v>5.9</v>
      </c>
      <c r="C770" s="33" t="s">
        <v>28</v>
      </c>
      <c r="D770" s="48">
        <v>6</v>
      </c>
      <c r="E770" s="33" t="s">
        <v>28</v>
      </c>
      <c r="F770" s="50">
        <v>6</v>
      </c>
    </row>
    <row r="771" spans="2:6" x14ac:dyDescent="0.2">
      <c r="B771" s="51">
        <v>5.4</v>
      </c>
      <c r="C771" s="36" t="s">
        <v>19</v>
      </c>
      <c r="D771" s="47">
        <v>0</v>
      </c>
      <c r="E771" s="36" t="s">
        <v>21</v>
      </c>
      <c r="F771" s="49">
        <v>7</v>
      </c>
    </row>
    <row r="772" spans="2:6" x14ac:dyDescent="0.2">
      <c r="B772" s="51">
        <v>4.4000000000000004</v>
      </c>
      <c r="C772" s="36" t="s">
        <v>24</v>
      </c>
      <c r="D772" s="47">
        <v>3</v>
      </c>
      <c r="E772" s="36" t="s">
        <v>24</v>
      </c>
      <c r="F772" s="49">
        <v>4</v>
      </c>
    </row>
    <row r="773" spans="2:6" x14ac:dyDescent="0.2">
      <c r="B773" s="52">
        <v>5.7</v>
      </c>
      <c r="C773" s="33" t="s">
        <v>19</v>
      </c>
      <c r="D773" s="48">
        <v>1</v>
      </c>
      <c r="E773" s="33" t="s">
        <v>24</v>
      </c>
      <c r="F773" s="50">
        <v>2</v>
      </c>
    </row>
    <row r="774" spans="2:6" x14ac:dyDescent="0.2">
      <c r="B774" s="51">
        <v>7.1</v>
      </c>
      <c r="C774" s="36" t="s">
        <v>24</v>
      </c>
      <c r="D774" s="47">
        <v>4</v>
      </c>
      <c r="E774" s="36" t="s">
        <v>28</v>
      </c>
      <c r="F774" s="49">
        <v>9</v>
      </c>
    </row>
    <row r="775" spans="2:6" x14ac:dyDescent="0.2">
      <c r="B775" s="51">
        <v>5.7</v>
      </c>
      <c r="C775" s="36" t="s">
        <v>28</v>
      </c>
      <c r="D775" s="47">
        <v>2</v>
      </c>
      <c r="E775" s="36" t="s">
        <v>24</v>
      </c>
      <c r="F775" s="49">
        <v>9</v>
      </c>
    </row>
    <row r="776" spans="2:6" x14ac:dyDescent="0.2">
      <c r="B776" s="51">
        <v>6.2</v>
      </c>
      <c r="C776" s="36" t="s">
        <v>24</v>
      </c>
      <c r="D776" s="47">
        <v>4</v>
      </c>
      <c r="E776" s="36" t="s">
        <v>24</v>
      </c>
      <c r="F776" s="49">
        <v>4</v>
      </c>
    </row>
    <row r="777" spans="2:6" x14ac:dyDescent="0.2">
      <c r="B777" s="52">
        <v>7.1</v>
      </c>
      <c r="C777" s="33" t="s">
        <v>19</v>
      </c>
      <c r="D777" s="48">
        <v>0</v>
      </c>
      <c r="E777" s="33" t="s">
        <v>24</v>
      </c>
      <c r="F777" s="50">
        <v>3</v>
      </c>
    </row>
    <row r="778" spans="2:6" x14ac:dyDescent="0.2">
      <c r="B778" s="51">
        <v>7.1</v>
      </c>
      <c r="C778" s="36" t="s">
        <v>19</v>
      </c>
      <c r="D778" s="47">
        <v>1</v>
      </c>
      <c r="E778" s="36" t="s">
        <v>24</v>
      </c>
      <c r="F778" s="49">
        <v>10</v>
      </c>
    </row>
    <row r="779" spans="2:6" x14ac:dyDescent="0.2">
      <c r="B779" s="51">
        <v>5.2</v>
      </c>
      <c r="C779" s="36" t="s">
        <v>19</v>
      </c>
      <c r="D779" s="47">
        <v>1</v>
      </c>
      <c r="E779" s="36" t="s">
        <v>21</v>
      </c>
      <c r="F779" s="49">
        <v>6</v>
      </c>
    </row>
    <row r="780" spans="2:6" x14ac:dyDescent="0.2">
      <c r="B780" s="52">
        <v>7.7</v>
      </c>
      <c r="C780" s="33" t="s">
        <v>24</v>
      </c>
      <c r="D780" s="48">
        <v>4</v>
      </c>
      <c r="E780" s="33" t="s">
        <v>21</v>
      </c>
      <c r="F780" s="50">
        <v>3</v>
      </c>
    </row>
    <row r="781" spans="2:6" x14ac:dyDescent="0.2">
      <c r="B781" s="51">
        <v>7.9</v>
      </c>
      <c r="C781" s="36" t="s">
        <v>24</v>
      </c>
      <c r="D781" s="47">
        <v>0</v>
      </c>
      <c r="E781" s="36" t="s">
        <v>24</v>
      </c>
      <c r="F781" s="49">
        <v>1</v>
      </c>
    </row>
    <row r="782" spans="2:6" x14ac:dyDescent="0.2">
      <c r="B782" s="51">
        <v>5.0999999999999996</v>
      </c>
      <c r="C782" s="36" t="s">
        <v>19</v>
      </c>
      <c r="D782" s="47">
        <v>4</v>
      </c>
      <c r="E782" s="36" t="s">
        <v>28</v>
      </c>
      <c r="F782" s="49">
        <v>4</v>
      </c>
    </row>
    <row r="783" spans="2:6" x14ac:dyDescent="0.2">
      <c r="B783" s="51">
        <v>5.5</v>
      </c>
      <c r="C783" s="36" t="s">
        <v>24</v>
      </c>
      <c r="D783" s="47">
        <v>3</v>
      </c>
      <c r="E783" s="36" t="s">
        <v>28</v>
      </c>
      <c r="F783" s="49">
        <v>1</v>
      </c>
    </row>
    <row r="784" spans="2:6" x14ac:dyDescent="0.2">
      <c r="B784" s="52">
        <v>7.9</v>
      </c>
      <c r="C784" s="33" t="s">
        <v>19</v>
      </c>
      <c r="D784" s="48">
        <v>1</v>
      </c>
      <c r="E784" s="33" t="s">
        <v>28</v>
      </c>
      <c r="F784" s="50">
        <v>2</v>
      </c>
    </row>
    <row r="785" spans="2:6" x14ac:dyDescent="0.2">
      <c r="B785" s="51">
        <v>6.3</v>
      </c>
      <c r="C785" s="36" t="s">
        <v>28</v>
      </c>
      <c r="D785" s="47">
        <v>1</v>
      </c>
      <c r="E785" s="36" t="s">
        <v>21</v>
      </c>
      <c r="F785" s="49">
        <v>3</v>
      </c>
    </row>
    <row r="786" spans="2:6" x14ac:dyDescent="0.2">
      <c r="B786" s="51">
        <v>3.8</v>
      </c>
      <c r="C786" s="36" t="s">
        <v>28</v>
      </c>
      <c r="D786" s="47">
        <v>3</v>
      </c>
      <c r="E786" s="36" t="s">
        <v>21</v>
      </c>
      <c r="F786" s="49">
        <v>8</v>
      </c>
    </row>
    <row r="787" spans="2:6" x14ac:dyDescent="0.2">
      <c r="B787" s="52">
        <v>4.8</v>
      </c>
      <c r="C787" s="33" t="s">
        <v>28</v>
      </c>
      <c r="D787" s="48">
        <v>0</v>
      </c>
      <c r="E787" s="33" t="s">
        <v>21</v>
      </c>
      <c r="F787" s="50">
        <v>10</v>
      </c>
    </row>
    <row r="788" spans="2:6" x14ac:dyDescent="0.2">
      <c r="B788" s="51">
        <v>6.2</v>
      </c>
      <c r="C788" s="36" t="s">
        <v>19</v>
      </c>
      <c r="D788" s="47">
        <v>1</v>
      </c>
      <c r="E788" s="36" t="s">
        <v>28</v>
      </c>
      <c r="F788" s="49">
        <v>4</v>
      </c>
    </row>
    <row r="789" spans="2:6" x14ac:dyDescent="0.2">
      <c r="B789" s="51">
        <v>5.0999999999999996</v>
      </c>
      <c r="C789" s="36" t="s">
        <v>19</v>
      </c>
      <c r="D789" s="47">
        <v>6</v>
      </c>
      <c r="E789" s="36" t="s">
        <v>24</v>
      </c>
      <c r="F789" s="49">
        <v>4</v>
      </c>
    </row>
    <row r="790" spans="2:6" x14ac:dyDescent="0.2">
      <c r="B790" s="51">
        <v>6</v>
      </c>
      <c r="C790" s="36" t="s">
        <v>24</v>
      </c>
      <c r="D790" s="47">
        <v>5</v>
      </c>
      <c r="E790" s="36" t="s">
        <v>24</v>
      </c>
      <c r="F790" s="49">
        <v>10</v>
      </c>
    </row>
    <row r="791" spans="2:6" x14ac:dyDescent="0.2">
      <c r="B791" s="52">
        <v>6.5</v>
      </c>
      <c r="C791" s="33" t="s">
        <v>24</v>
      </c>
      <c r="D791" s="48">
        <v>5</v>
      </c>
      <c r="E791" s="33" t="s">
        <v>21</v>
      </c>
      <c r="F791" s="50">
        <v>9</v>
      </c>
    </row>
    <row r="792" spans="2:6" x14ac:dyDescent="0.2">
      <c r="B792" s="51">
        <v>8.3000000000000007</v>
      </c>
      <c r="C792" s="36" t="s">
        <v>28</v>
      </c>
      <c r="D792" s="47">
        <v>5</v>
      </c>
      <c r="E792" s="36" t="s">
        <v>28</v>
      </c>
      <c r="F792" s="49">
        <v>7</v>
      </c>
    </row>
    <row r="793" spans="2:6" x14ac:dyDescent="0.2">
      <c r="B793" s="51">
        <v>6.2</v>
      </c>
      <c r="C793" s="36" t="s">
        <v>19</v>
      </c>
      <c r="D793" s="47">
        <v>2</v>
      </c>
      <c r="E793" s="36" t="s">
        <v>28</v>
      </c>
      <c r="F793" s="49">
        <v>2</v>
      </c>
    </row>
    <row r="794" spans="2:6" x14ac:dyDescent="0.2">
      <c r="B794" s="52">
        <v>7.8</v>
      </c>
      <c r="C794" s="33" t="s">
        <v>19</v>
      </c>
      <c r="D794" s="48">
        <v>6</v>
      </c>
      <c r="E794" s="33" t="s">
        <v>21</v>
      </c>
      <c r="F794" s="50">
        <v>3</v>
      </c>
    </row>
    <row r="795" spans="2:6" x14ac:dyDescent="0.2">
      <c r="B795" s="51">
        <v>8.1999999999999993</v>
      </c>
      <c r="C795" s="36" t="s">
        <v>19</v>
      </c>
      <c r="D795" s="47">
        <v>2</v>
      </c>
      <c r="E795" s="36" t="s">
        <v>21</v>
      </c>
      <c r="F795" s="49">
        <v>4</v>
      </c>
    </row>
    <row r="796" spans="2:6" x14ac:dyDescent="0.2">
      <c r="B796" s="51">
        <v>8.1999999999999993</v>
      </c>
      <c r="C796" s="36" t="s">
        <v>28</v>
      </c>
      <c r="D796" s="47">
        <v>0</v>
      </c>
      <c r="E796" s="36" t="s">
        <v>21</v>
      </c>
      <c r="F796" s="49">
        <v>4</v>
      </c>
    </row>
    <row r="797" spans="2:6" x14ac:dyDescent="0.2">
      <c r="B797" s="51">
        <v>6.8</v>
      </c>
      <c r="C797" s="36" t="s">
        <v>28</v>
      </c>
      <c r="D797" s="47">
        <v>3</v>
      </c>
      <c r="E797" s="36" t="s">
        <v>24</v>
      </c>
      <c r="F797" s="49">
        <v>10</v>
      </c>
    </row>
    <row r="798" spans="2:6" x14ac:dyDescent="0.2">
      <c r="B798" s="52">
        <v>4.0999999999999996</v>
      </c>
      <c r="C798" s="33" t="s">
        <v>24</v>
      </c>
      <c r="D798" s="48">
        <v>4</v>
      </c>
      <c r="E798" s="33" t="s">
        <v>21</v>
      </c>
      <c r="F798" s="50">
        <v>8</v>
      </c>
    </row>
    <row r="799" spans="2:6" x14ac:dyDescent="0.2">
      <c r="B799" s="51">
        <v>7.1</v>
      </c>
      <c r="C799" s="36" t="s">
        <v>24</v>
      </c>
      <c r="D799" s="47">
        <v>6</v>
      </c>
      <c r="E799" s="36" t="s">
        <v>21</v>
      </c>
      <c r="F799" s="49">
        <v>10</v>
      </c>
    </row>
    <row r="800" spans="2:6" x14ac:dyDescent="0.2">
      <c r="B800" s="51">
        <v>7.8</v>
      </c>
      <c r="C800" s="36" t="s">
        <v>28</v>
      </c>
      <c r="D800" s="47">
        <v>0</v>
      </c>
      <c r="E800" s="36" t="s">
        <v>21</v>
      </c>
      <c r="F800" s="49">
        <v>10</v>
      </c>
    </row>
    <row r="801" spans="2:6" x14ac:dyDescent="0.2">
      <c r="B801" s="52">
        <v>6.4</v>
      </c>
      <c r="C801" s="33" t="s">
        <v>19</v>
      </c>
      <c r="D801" s="48">
        <v>4</v>
      </c>
      <c r="E801" s="33" t="s">
        <v>24</v>
      </c>
      <c r="F801" s="50">
        <v>6</v>
      </c>
    </row>
    <row r="802" spans="2:6" x14ac:dyDescent="0.2">
      <c r="B802" s="51">
        <v>8.6</v>
      </c>
      <c r="C802" s="36" t="s">
        <v>19</v>
      </c>
      <c r="D802" s="47">
        <v>0</v>
      </c>
      <c r="E802" s="36" t="s">
        <v>24</v>
      </c>
      <c r="F802" s="49">
        <v>3</v>
      </c>
    </row>
    <row r="803" spans="2:6" x14ac:dyDescent="0.2">
      <c r="B803" s="51">
        <v>7.5</v>
      </c>
      <c r="C803" s="36" t="s">
        <v>24</v>
      </c>
      <c r="D803" s="47">
        <v>2</v>
      </c>
      <c r="E803" s="36" t="s">
        <v>24</v>
      </c>
      <c r="F803" s="49">
        <v>9</v>
      </c>
    </row>
    <row r="804" spans="2:6" x14ac:dyDescent="0.2">
      <c r="B804" s="51">
        <v>7.2</v>
      </c>
      <c r="C804" s="36" t="s">
        <v>19</v>
      </c>
      <c r="D804" s="47">
        <v>5</v>
      </c>
      <c r="E804" s="36" t="s">
        <v>24</v>
      </c>
      <c r="F804" s="49">
        <v>10</v>
      </c>
    </row>
    <row r="805" spans="2:6" x14ac:dyDescent="0.2">
      <c r="B805" s="52">
        <v>7.8</v>
      </c>
      <c r="C805" s="33" t="s">
        <v>28</v>
      </c>
      <c r="D805" s="48">
        <v>3</v>
      </c>
      <c r="E805" s="33" t="s">
        <v>21</v>
      </c>
      <c r="F805" s="50">
        <v>8</v>
      </c>
    </row>
    <row r="806" spans="2:6" x14ac:dyDescent="0.2">
      <c r="B806" s="51">
        <v>6.9</v>
      </c>
      <c r="C806" s="36" t="s">
        <v>24</v>
      </c>
      <c r="D806" s="47">
        <v>2</v>
      </c>
      <c r="E806" s="36" t="s">
        <v>21</v>
      </c>
      <c r="F806" s="49">
        <v>9</v>
      </c>
    </row>
    <row r="807" spans="2:6" x14ac:dyDescent="0.2">
      <c r="B807" s="51">
        <v>3.5</v>
      </c>
      <c r="C807" s="36" t="s">
        <v>19</v>
      </c>
      <c r="D807" s="47">
        <v>3</v>
      </c>
      <c r="E807" s="36" t="s">
        <v>24</v>
      </c>
      <c r="F807" s="49">
        <v>5</v>
      </c>
    </row>
    <row r="808" spans="2:6" x14ac:dyDescent="0.2">
      <c r="B808" s="52">
        <v>5.9</v>
      </c>
      <c r="C808" s="33" t="s">
        <v>19</v>
      </c>
      <c r="D808" s="48">
        <v>6</v>
      </c>
      <c r="E808" s="33" t="s">
        <v>28</v>
      </c>
      <c r="F808" s="50">
        <v>3</v>
      </c>
    </row>
    <row r="809" spans="2:6" x14ac:dyDescent="0.2">
      <c r="B809" s="51">
        <v>7.9</v>
      </c>
      <c r="C809" s="36" t="s">
        <v>19</v>
      </c>
      <c r="D809" s="47">
        <v>4</v>
      </c>
      <c r="E809" s="36" t="s">
        <v>24</v>
      </c>
      <c r="F809" s="49">
        <v>4</v>
      </c>
    </row>
    <row r="810" spans="2:6" x14ac:dyDescent="0.2">
      <c r="B810" s="51">
        <v>5.5</v>
      </c>
      <c r="C810" s="36" t="s">
        <v>19</v>
      </c>
      <c r="D810" s="47">
        <v>0</v>
      </c>
      <c r="E810" s="36" t="s">
        <v>24</v>
      </c>
      <c r="F810" s="49">
        <v>5</v>
      </c>
    </row>
    <row r="811" spans="2:6" x14ac:dyDescent="0.2">
      <c r="B811" s="51">
        <v>6.2</v>
      </c>
      <c r="C811" s="36" t="s">
        <v>19</v>
      </c>
      <c r="D811" s="47">
        <v>1</v>
      </c>
      <c r="E811" s="36" t="s">
        <v>24</v>
      </c>
      <c r="F811" s="49">
        <v>9</v>
      </c>
    </row>
    <row r="812" spans="2:6" x14ac:dyDescent="0.2">
      <c r="B812" s="52">
        <v>5.2</v>
      </c>
      <c r="C812" s="33" t="s">
        <v>19</v>
      </c>
      <c r="D812" s="48">
        <v>1</v>
      </c>
      <c r="E812" s="33" t="s">
        <v>28</v>
      </c>
      <c r="F812" s="50">
        <v>9</v>
      </c>
    </row>
    <row r="813" spans="2:6" x14ac:dyDescent="0.2">
      <c r="B813" s="51">
        <v>8.6</v>
      </c>
      <c r="C813" s="36" t="s">
        <v>19</v>
      </c>
      <c r="D813" s="47">
        <v>3</v>
      </c>
      <c r="E813" s="36" t="s">
        <v>24</v>
      </c>
      <c r="F813" s="49">
        <v>3</v>
      </c>
    </row>
    <row r="814" spans="2:6" x14ac:dyDescent="0.2">
      <c r="B814" s="51">
        <v>8.5</v>
      </c>
      <c r="C814" s="36" t="s">
        <v>28</v>
      </c>
      <c r="D814" s="47">
        <v>5</v>
      </c>
      <c r="E814" s="36" t="s">
        <v>21</v>
      </c>
      <c r="F814" s="49">
        <v>7</v>
      </c>
    </row>
    <row r="815" spans="2:6" x14ac:dyDescent="0.2">
      <c r="B815" s="52">
        <v>5.4</v>
      </c>
      <c r="C815" s="33" t="s">
        <v>24</v>
      </c>
      <c r="D815" s="48">
        <v>5</v>
      </c>
      <c r="E815" s="33" t="s">
        <v>28</v>
      </c>
      <c r="F815" s="50">
        <v>6</v>
      </c>
    </row>
    <row r="816" spans="2:6" x14ac:dyDescent="0.2">
      <c r="B816" s="51">
        <v>6.7</v>
      </c>
      <c r="C816" s="36" t="s">
        <v>28</v>
      </c>
      <c r="D816" s="47">
        <v>3</v>
      </c>
      <c r="E816" s="36" t="s">
        <v>21</v>
      </c>
      <c r="F816" s="49">
        <v>4</v>
      </c>
    </row>
    <row r="817" spans="2:6" x14ac:dyDescent="0.2">
      <c r="B817" s="51">
        <v>5.7</v>
      </c>
      <c r="C817" s="36" t="s">
        <v>28</v>
      </c>
      <c r="D817" s="47">
        <v>2</v>
      </c>
      <c r="E817" s="36" t="s">
        <v>24</v>
      </c>
      <c r="F817" s="49">
        <v>5</v>
      </c>
    </row>
    <row r="818" spans="2:6" x14ac:dyDescent="0.2">
      <c r="B818" s="51">
        <v>7.2</v>
      </c>
      <c r="C818" s="36" t="s">
        <v>24</v>
      </c>
      <c r="D818" s="47">
        <v>1</v>
      </c>
      <c r="E818" s="36" t="s">
        <v>21</v>
      </c>
      <c r="F818" s="49">
        <v>10</v>
      </c>
    </row>
    <row r="819" spans="2:6" x14ac:dyDescent="0.2">
      <c r="B819" s="52">
        <v>7.1</v>
      </c>
      <c r="C819" s="33" t="s">
        <v>24</v>
      </c>
      <c r="D819" s="48">
        <v>2</v>
      </c>
      <c r="E819" s="33" t="s">
        <v>21</v>
      </c>
      <c r="F819" s="50">
        <v>2</v>
      </c>
    </row>
    <row r="820" spans="2:6" x14ac:dyDescent="0.2">
      <c r="B820" s="51">
        <v>7.5</v>
      </c>
      <c r="C820" s="36" t="s">
        <v>24</v>
      </c>
      <c r="D820" s="47">
        <v>4</v>
      </c>
      <c r="E820" s="36" t="s">
        <v>28</v>
      </c>
      <c r="F820" s="49">
        <v>7</v>
      </c>
    </row>
    <row r="821" spans="2:6" x14ac:dyDescent="0.2">
      <c r="B821" s="51">
        <v>6.9</v>
      </c>
      <c r="C821" s="36" t="s">
        <v>19</v>
      </c>
      <c r="D821" s="47">
        <v>1</v>
      </c>
      <c r="E821" s="36" t="s">
        <v>24</v>
      </c>
      <c r="F821" s="49">
        <v>4</v>
      </c>
    </row>
    <row r="822" spans="2:6" x14ac:dyDescent="0.2">
      <c r="B822" s="52">
        <v>10</v>
      </c>
      <c r="C822" s="33" t="s">
        <v>19</v>
      </c>
      <c r="D822" s="48">
        <v>4</v>
      </c>
      <c r="E822" s="33" t="s">
        <v>24</v>
      </c>
      <c r="F822" s="50">
        <v>2</v>
      </c>
    </row>
    <row r="823" spans="2:6" x14ac:dyDescent="0.2">
      <c r="B823" s="51">
        <v>5.3</v>
      </c>
      <c r="C823" s="36" t="s">
        <v>24</v>
      </c>
      <c r="D823" s="47">
        <v>0</v>
      </c>
      <c r="E823" s="36" t="s">
        <v>24</v>
      </c>
      <c r="F823" s="49">
        <v>6</v>
      </c>
    </row>
    <row r="824" spans="2:6" x14ac:dyDescent="0.2">
      <c r="B824" s="51">
        <v>4.4000000000000004</v>
      </c>
      <c r="C824" s="36" t="s">
        <v>24</v>
      </c>
      <c r="D824" s="47">
        <v>2</v>
      </c>
      <c r="E824" s="36" t="s">
        <v>21</v>
      </c>
      <c r="F824" s="49">
        <v>2</v>
      </c>
    </row>
    <row r="825" spans="2:6" x14ac:dyDescent="0.2">
      <c r="B825" s="51">
        <v>6</v>
      </c>
      <c r="C825" s="36" t="s">
        <v>19</v>
      </c>
      <c r="D825" s="47">
        <v>3</v>
      </c>
      <c r="E825" s="36" t="s">
        <v>21</v>
      </c>
      <c r="F825" s="49">
        <v>10</v>
      </c>
    </row>
    <row r="826" spans="2:6" x14ac:dyDescent="0.2">
      <c r="B826" s="52">
        <v>4.5999999999999996</v>
      </c>
      <c r="C826" s="33" t="s">
        <v>24</v>
      </c>
      <c r="D826" s="48">
        <v>1</v>
      </c>
      <c r="E826" s="33" t="s">
        <v>24</v>
      </c>
      <c r="F826" s="50">
        <v>2</v>
      </c>
    </row>
    <row r="827" spans="2:6" x14ac:dyDescent="0.2">
      <c r="B827" s="51">
        <v>4.7</v>
      </c>
      <c r="C827" s="36" t="s">
        <v>28</v>
      </c>
      <c r="D827" s="47">
        <v>2</v>
      </c>
      <c r="E827" s="36" t="s">
        <v>21</v>
      </c>
      <c r="F827" s="49">
        <v>7</v>
      </c>
    </row>
    <row r="828" spans="2:6" x14ac:dyDescent="0.2">
      <c r="B828" s="51">
        <v>5.3</v>
      </c>
      <c r="C828" s="36" t="s">
        <v>24</v>
      </c>
      <c r="D828" s="47">
        <v>3</v>
      </c>
      <c r="E828" s="36" t="s">
        <v>24</v>
      </c>
      <c r="F828" s="49">
        <v>1</v>
      </c>
    </row>
    <row r="829" spans="2:6" x14ac:dyDescent="0.2">
      <c r="B829" s="52">
        <v>5.4</v>
      </c>
      <c r="C829" s="33" t="s">
        <v>24</v>
      </c>
      <c r="D829" s="48">
        <v>0</v>
      </c>
      <c r="E829" s="33" t="s">
        <v>24</v>
      </c>
      <c r="F829" s="50">
        <v>7</v>
      </c>
    </row>
    <row r="830" spans="2:6" x14ac:dyDescent="0.2">
      <c r="B830" s="51">
        <v>5.4</v>
      </c>
      <c r="C830" s="36" t="s">
        <v>24</v>
      </c>
      <c r="D830" s="47">
        <v>1</v>
      </c>
      <c r="E830" s="36" t="s">
        <v>21</v>
      </c>
      <c r="F830" s="49">
        <v>10</v>
      </c>
    </row>
    <row r="831" spans="2:6" x14ac:dyDescent="0.2">
      <c r="B831" s="51">
        <v>7.1</v>
      </c>
      <c r="C831" s="36" t="s">
        <v>24</v>
      </c>
      <c r="D831" s="47">
        <v>4</v>
      </c>
      <c r="E831" s="36" t="s">
        <v>21</v>
      </c>
      <c r="F831" s="49">
        <v>5</v>
      </c>
    </row>
    <row r="832" spans="2:6" x14ac:dyDescent="0.2">
      <c r="B832" s="51">
        <v>5.9</v>
      </c>
      <c r="C832" s="36" t="s">
        <v>24</v>
      </c>
      <c r="D832" s="47">
        <v>0</v>
      </c>
      <c r="E832" s="36" t="s">
        <v>24</v>
      </c>
      <c r="F832" s="49">
        <v>1</v>
      </c>
    </row>
    <row r="833" spans="2:6" x14ac:dyDescent="0.2">
      <c r="B833" s="52">
        <v>6.3</v>
      </c>
      <c r="C833" s="33" t="s">
        <v>28</v>
      </c>
      <c r="D833" s="48">
        <v>5</v>
      </c>
      <c r="E833" s="33" t="s">
        <v>21</v>
      </c>
      <c r="F833" s="50">
        <v>6</v>
      </c>
    </row>
    <row r="834" spans="2:6" x14ac:dyDescent="0.2">
      <c r="B834" s="51">
        <v>7.6</v>
      </c>
      <c r="C834" s="36" t="s">
        <v>19</v>
      </c>
      <c r="D834" s="47">
        <v>3</v>
      </c>
      <c r="E834" s="36" t="s">
        <v>21</v>
      </c>
      <c r="F834" s="49">
        <v>7</v>
      </c>
    </row>
    <row r="835" spans="2:6" x14ac:dyDescent="0.2">
      <c r="B835" s="51">
        <v>5.6</v>
      </c>
      <c r="C835" s="36" t="s">
        <v>28</v>
      </c>
      <c r="D835" s="47">
        <v>1</v>
      </c>
      <c r="E835" s="36" t="s">
        <v>24</v>
      </c>
      <c r="F835" s="49">
        <v>1</v>
      </c>
    </row>
    <row r="836" spans="2:6" x14ac:dyDescent="0.2">
      <c r="B836" s="52">
        <v>6.2</v>
      </c>
      <c r="C836" s="33" t="s">
        <v>19</v>
      </c>
      <c r="D836" s="48">
        <v>1</v>
      </c>
      <c r="E836" s="33" t="s">
        <v>21</v>
      </c>
      <c r="F836" s="50">
        <v>9</v>
      </c>
    </row>
    <row r="837" spans="2:6" x14ac:dyDescent="0.2">
      <c r="B837" s="51">
        <v>6.9</v>
      </c>
      <c r="C837" s="36" t="s">
        <v>24</v>
      </c>
      <c r="D837" s="47">
        <v>6</v>
      </c>
      <c r="E837" s="36" t="s">
        <v>24</v>
      </c>
      <c r="F837" s="49">
        <v>7</v>
      </c>
    </row>
    <row r="838" spans="2:6" x14ac:dyDescent="0.2">
      <c r="B838" s="51">
        <v>4.2</v>
      </c>
      <c r="C838" s="36" t="s">
        <v>19</v>
      </c>
      <c r="D838" s="47">
        <v>6</v>
      </c>
      <c r="E838" s="36" t="s">
        <v>28</v>
      </c>
      <c r="F838" s="49">
        <v>1</v>
      </c>
    </row>
    <row r="839" spans="2:6" x14ac:dyDescent="0.2">
      <c r="B839" s="51">
        <v>3.6</v>
      </c>
      <c r="C839" s="36" t="s">
        <v>19</v>
      </c>
      <c r="D839" s="47">
        <v>0</v>
      </c>
      <c r="E839" s="36" t="s">
        <v>24</v>
      </c>
      <c r="F839" s="49">
        <v>3</v>
      </c>
    </row>
    <row r="840" spans="2:6" x14ac:dyDescent="0.2">
      <c r="B840" s="52">
        <v>6.9</v>
      </c>
      <c r="C840" s="33" t="s">
        <v>19</v>
      </c>
      <c r="D840" s="48">
        <v>1</v>
      </c>
      <c r="E840" s="33" t="s">
        <v>28</v>
      </c>
      <c r="F840" s="50">
        <v>5</v>
      </c>
    </row>
    <row r="841" spans="2:6" x14ac:dyDescent="0.2">
      <c r="B841" s="51">
        <v>7.1</v>
      </c>
      <c r="C841" s="36" t="s">
        <v>24</v>
      </c>
      <c r="D841" s="47">
        <v>3</v>
      </c>
      <c r="E841" s="36" t="s">
        <v>28</v>
      </c>
      <c r="F841" s="49">
        <v>4</v>
      </c>
    </row>
    <row r="842" spans="2:6" x14ac:dyDescent="0.2">
      <c r="B842" s="51">
        <v>9</v>
      </c>
      <c r="C842" s="36" t="s">
        <v>28</v>
      </c>
      <c r="D842" s="47">
        <v>0</v>
      </c>
      <c r="E842" s="36" t="s">
        <v>24</v>
      </c>
      <c r="F842" s="49">
        <v>2</v>
      </c>
    </row>
    <row r="843" spans="2:6" x14ac:dyDescent="0.2">
      <c r="B843" s="52">
        <v>6.7</v>
      </c>
      <c r="C843" s="33" t="s">
        <v>19</v>
      </c>
      <c r="D843" s="48">
        <v>4</v>
      </c>
      <c r="E843" s="33" t="s">
        <v>24</v>
      </c>
      <c r="F843" s="50">
        <v>1</v>
      </c>
    </row>
    <row r="844" spans="2:6" x14ac:dyDescent="0.2">
      <c r="B844" s="51">
        <v>7.5</v>
      </c>
      <c r="C844" s="36" t="s">
        <v>28</v>
      </c>
      <c r="D844" s="47">
        <v>0</v>
      </c>
      <c r="E844" s="36" t="s">
        <v>21</v>
      </c>
      <c r="F844" s="49">
        <v>4</v>
      </c>
    </row>
    <row r="845" spans="2:6" x14ac:dyDescent="0.2">
      <c r="B845" s="51">
        <v>6.3</v>
      </c>
      <c r="C845" s="36" t="s">
        <v>24</v>
      </c>
      <c r="D845" s="47">
        <v>0</v>
      </c>
      <c r="E845" s="36" t="s">
        <v>21</v>
      </c>
      <c r="F845" s="49">
        <v>7</v>
      </c>
    </row>
    <row r="846" spans="2:6" x14ac:dyDescent="0.2">
      <c r="B846" s="51">
        <v>6.9</v>
      </c>
      <c r="C846" s="36" t="s">
        <v>28</v>
      </c>
      <c r="D846" s="47">
        <v>4</v>
      </c>
      <c r="E846" s="36" t="s">
        <v>24</v>
      </c>
      <c r="F846" s="49">
        <v>4</v>
      </c>
    </row>
    <row r="847" spans="2:6" x14ac:dyDescent="0.2">
      <c r="B847" s="52">
        <v>8.5</v>
      </c>
      <c r="C847" s="33" t="s">
        <v>24</v>
      </c>
      <c r="D847" s="48">
        <v>5</v>
      </c>
      <c r="E847" s="33" t="s">
        <v>21</v>
      </c>
      <c r="F847" s="50">
        <v>9</v>
      </c>
    </row>
    <row r="848" spans="2:6" x14ac:dyDescent="0.2">
      <c r="B848" s="51">
        <v>4</v>
      </c>
      <c r="C848" s="36" t="s">
        <v>19</v>
      </c>
      <c r="D848" s="47">
        <v>6</v>
      </c>
      <c r="E848" s="36" t="s">
        <v>24</v>
      </c>
      <c r="F848" s="49">
        <v>8</v>
      </c>
    </row>
    <row r="849" spans="2:6" x14ac:dyDescent="0.2">
      <c r="B849" s="51">
        <v>7</v>
      </c>
      <c r="C849" s="36" t="s">
        <v>28</v>
      </c>
      <c r="D849" s="47">
        <v>3</v>
      </c>
      <c r="E849" s="36" t="s">
        <v>24</v>
      </c>
      <c r="F849" s="49">
        <v>8</v>
      </c>
    </row>
    <row r="850" spans="2:6" x14ac:dyDescent="0.2">
      <c r="B850" s="52">
        <v>9.1</v>
      </c>
      <c r="C850" s="33" t="s">
        <v>24</v>
      </c>
      <c r="D850" s="48">
        <v>5</v>
      </c>
      <c r="E850" s="33" t="s">
        <v>24</v>
      </c>
      <c r="F850" s="50">
        <v>5</v>
      </c>
    </row>
    <row r="851" spans="2:6" x14ac:dyDescent="0.2">
      <c r="B851" s="51">
        <v>6.8</v>
      </c>
      <c r="C851" s="36" t="s">
        <v>28</v>
      </c>
      <c r="D851" s="47">
        <v>5</v>
      </c>
      <c r="E851" s="36" t="s">
        <v>21</v>
      </c>
      <c r="F851" s="49">
        <v>1</v>
      </c>
    </row>
    <row r="852" spans="2:6" x14ac:dyDescent="0.2">
      <c r="B852" s="51">
        <v>8.5</v>
      </c>
      <c r="C852" s="36" t="s">
        <v>19</v>
      </c>
      <c r="D852" s="47">
        <v>5</v>
      </c>
      <c r="E852" s="36" t="s">
        <v>21</v>
      </c>
      <c r="F852" s="49">
        <v>9</v>
      </c>
    </row>
    <row r="853" spans="2:6" x14ac:dyDescent="0.2">
      <c r="B853" s="51">
        <v>5.7</v>
      </c>
      <c r="C853" s="36" t="s">
        <v>28</v>
      </c>
      <c r="D853" s="47">
        <v>6</v>
      </c>
      <c r="E853" s="36" t="s">
        <v>24</v>
      </c>
      <c r="F853" s="49">
        <v>2</v>
      </c>
    </row>
    <row r="854" spans="2:6" x14ac:dyDescent="0.2">
      <c r="B854" s="52">
        <v>6.5</v>
      </c>
      <c r="C854" s="33" t="s">
        <v>19</v>
      </c>
      <c r="D854" s="48">
        <v>2</v>
      </c>
      <c r="E854" s="33" t="s">
        <v>28</v>
      </c>
      <c r="F854" s="50">
        <v>6</v>
      </c>
    </row>
    <row r="855" spans="2:6" x14ac:dyDescent="0.2">
      <c r="B855" s="51">
        <v>6.5</v>
      </c>
      <c r="C855" s="36" t="s">
        <v>19</v>
      </c>
      <c r="D855" s="47">
        <v>6</v>
      </c>
      <c r="E855" s="36" t="s">
        <v>21</v>
      </c>
      <c r="F855" s="49">
        <v>10</v>
      </c>
    </row>
    <row r="856" spans="2:6" x14ac:dyDescent="0.2">
      <c r="B856" s="51">
        <v>3.8</v>
      </c>
      <c r="C856" s="36" t="s">
        <v>19</v>
      </c>
      <c r="D856" s="47">
        <v>5</v>
      </c>
      <c r="E856" s="36" t="s">
        <v>28</v>
      </c>
      <c r="F856" s="49">
        <v>5</v>
      </c>
    </row>
    <row r="857" spans="2:6" x14ac:dyDescent="0.2">
      <c r="B857" s="52">
        <v>5.0999999999999996</v>
      </c>
      <c r="C857" s="33" t="s">
        <v>28</v>
      </c>
      <c r="D857" s="48">
        <v>2</v>
      </c>
      <c r="E857" s="33" t="s">
        <v>28</v>
      </c>
      <c r="F857" s="50">
        <v>10</v>
      </c>
    </row>
    <row r="858" spans="2:6" x14ac:dyDescent="0.2">
      <c r="B858" s="51">
        <v>5.2</v>
      </c>
      <c r="C858" s="36" t="s">
        <v>19</v>
      </c>
      <c r="D858" s="47">
        <v>4</v>
      </c>
      <c r="E858" s="36" t="s">
        <v>21</v>
      </c>
      <c r="F858" s="49">
        <v>8</v>
      </c>
    </row>
    <row r="859" spans="2:6" x14ac:dyDescent="0.2">
      <c r="B859" s="51">
        <v>7.5</v>
      </c>
      <c r="C859" s="36" t="s">
        <v>24</v>
      </c>
      <c r="D859" s="47">
        <v>6</v>
      </c>
      <c r="E859" s="36" t="s">
        <v>21</v>
      </c>
      <c r="F859" s="49">
        <v>3</v>
      </c>
    </row>
    <row r="860" spans="2:6" x14ac:dyDescent="0.2">
      <c r="B860" s="51">
        <v>7.5</v>
      </c>
      <c r="C860" s="36" t="s">
        <v>24</v>
      </c>
      <c r="D860" s="47">
        <v>3</v>
      </c>
      <c r="E860" s="36" t="s">
        <v>24</v>
      </c>
      <c r="F860" s="49">
        <v>6</v>
      </c>
    </row>
    <row r="861" spans="2:6" x14ac:dyDescent="0.2">
      <c r="B861" s="52">
        <v>6.9</v>
      </c>
      <c r="C861" s="33" t="s">
        <v>19</v>
      </c>
      <c r="D861" s="48">
        <v>5</v>
      </c>
      <c r="E861" s="33" t="s">
        <v>21</v>
      </c>
      <c r="F861" s="50">
        <v>6</v>
      </c>
    </row>
    <row r="862" spans="2:6" x14ac:dyDescent="0.2">
      <c r="B862" s="51">
        <v>7.5</v>
      </c>
      <c r="C862" s="36" t="s">
        <v>19</v>
      </c>
      <c r="D862" s="47">
        <v>1</v>
      </c>
      <c r="E862" s="36" t="s">
        <v>21</v>
      </c>
      <c r="F862" s="49">
        <v>10</v>
      </c>
    </row>
    <row r="863" spans="2:6" x14ac:dyDescent="0.2">
      <c r="B863" s="51">
        <v>6.3</v>
      </c>
      <c r="C863" s="36" t="s">
        <v>19</v>
      </c>
      <c r="D863" s="47">
        <v>4</v>
      </c>
      <c r="E863" s="36" t="s">
        <v>28</v>
      </c>
      <c r="F863" s="49">
        <v>3</v>
      </c>
    </row>
    <row r="864" spans="2:6" x14ac:dyDescent="0.2">
      <c r="B864" s="52">
        <v>7.9</v>
      </c>
      <c r="C864" s="33" t="s">
        <v>19</v>
      </c>
      <c r="D864" s="48">
        <v>2</v>
      </c>
      <c r="E864" s="33" t="s">
        <v>24</v>
      </c>
      <c r="F864" s="50">
        <v>7</v>
      </c>
    </row>
    <row r="865" spans="2:6" x14ac:dyDescent="0.2">
      <c r="B865" s="51">
        <v>6.5</v>
      </c>
      <c r="C865" s="36" t="s">
        <v>28</v>
      </c>
      <c r="D865" s="47">
        <v>6</v>
      </c>
      <c r="E865" s="36" t="s">
        <v>21</v>
      </c>
      <c r="F865" s="49">
        <v>4</v>
      </c>
    </row>
    <row r="866" spans="2:6" x14ac:dyDescent="0.2">
      <c r="B866" s="51">
        <v>6.6</v>
      </c>
      <c r="C866" s="36" t="s">
        <v>19</v>
      </c>
      <c r="D866" s="47">
        <v>3</v>
      </c>
      <c r="E866" s="36" t="s">
        <v>24</v>
      </c>
      <c r="F866" s="49">
        <v>5</v>
      </c>
    </row>
    <row r="867" spans="2:6" x14ac:dyDescent="0.2">
      <c r="B867" s="51">
        <v>6.2</v>
      </c>
      <c r="C867" s="36" t="s">
        <v>19</v>
      </c>
      <c r="D867" s="47">
        <v>0</v>
      </c>
      <c r="E867" s="36" t="s">
        <v>24</v>
      </c>
      <c r="F867" s="49">
        <v>9</v>
      </c>
    </row>
    <row r="868" spans="2:6" x14ac:dyDescent="0.2">
      <c r="B868" s="52">
        <v>7.3</v>
      </c>
      <c r="C868" s="33" t="s">
        <v>19</v>
      </c>
      <c r="D868" s="48">
        <v>3</v>
      </c>
      <c r="E868" s="33" t="s">
        <v>28</v>
      </c>
      <c r="F868" s="50">
        <v>6</v>
      </c>
    </row>
    <row r="869" spans="2:6" x14ac:dyDescent="0.2">
      <c r="B869" s="51">
        <v>6</v>
      </c>
      <c r="C869" s="36" t="s">
        <v>19</v>
      </c>
      <c r="D869" s="47">
        <v>3</v>
      </c>
      <c r="E869" s="36" t="s">
        <v>21</v>
      </c>
      <c r="F869" s="49">
        <v>10</v>
      </c>
    </row>
    <row r="870" spans="2:6" x14ac:dyDescent="0.2">
      <c r="B870" s="51">
        <v>7.7</v>
      </c>
      <c r="C870" s="36" t="s">
        <v>24</v>
      </c>
      <c r="D870" s="47">
        <v>5</v>
      </c>
      <c r="E870" s="36" t="s">
        <v>21</v>
      </c>
      <c r="F870" s="49">
        <v>4</v>
      </c>
    </row>
    <row r="871" spans="2:6" x14ac:dyDescent="0.2">
      <c r="B871" s="52">
        <v>5.0999999999999996</v>
      </c>
      <c r="C871" s="33" t="s">
        <v>28</v>
      </c>
      <c r="D871" s="48">
        <v>5</v>
      </c>
      <c r="E871" s="33" t="s">
        <v>24</v>
      </c>
      <c r="F871" s="50">
        <v>8</v>
      </c>
    </row>
    <row r="872" spans="2:6" x14ac:dyDescent="0.2">
      <c r="B872" s="51">
        <v>5.2</v>
      </c>
      <c r="C872" s="36" t="s">
        <v>24</v>
      </c>
      <c r="D872" s="47">
        <v>6</v>
      </c>
      <c r="E872" s="36" t="s">
        <v>24</v>
      </c>
      <c r="F872" s="49">
        <v>9</v>
      </c>
    </row>
    <row r="873" spans="2:6" x14ac:dyDescent="0.2">
      <c r="B873" s="51">
        <v>7.3</v>
      </c>
      <c r="C873" s="36" t="s">
        <v>24</v>
      </c>
      <c r="D873" s="47">
        <v>6</v>
      </c>
      <c r="E873" s="36" t="s">
        <v>24</v>
      </c>
      <c r="F873" s="49">
        <v>10</v>
      </c>
    </row>
    <row r="874" spans="2:6" x14ac:dyDescent="0.2">
      <c r="B874" s="51">
        <v>6.4</v>
      </c>
      <c r="C874" s="36" t="s">
        <v>19</v>
      </c>
      <c r="D874" s="47">
        <v>2</v>
      </c>
      <c r="E874" s="36" t="s">
        <v>21</v>
      </c>
      <c r="F874" s="49">
        <v>5</v>
      </c>
    </row>
    <row r="875" spans="2:6" x14ac:dyDescent="0.2">
      <c r="B875" s="52">
        <v>6</v>
      </c>
      <c r="C875" s="33" t="s">
        <v>19</v>
      </c>
      <c r="D875" s="48">
        <v>6</v>
      </c>
      <c r="E875" s="33" t="s">
        <v>24</v>
      </c>
      <c r="F875" s="50">
        <v>2</v>
      </c>
    </row>
    <row r="876" spans="2:6" x14ac:dyDescent="0.2">
      <c r="B876" s="51">
        <v>7.6</v>
      </c>
      <c r="C876" s="36" t="s">
        <v>19</v>
      </c>
      <c r="D876" s="47">
        <v>2</v>
      </c>
      <c r="E876" s="36" t="s">
        <v>28</v>
      </c>
      <c r="F876" s="49">
        <v>6</v>
      </c>
    </row>
    <row r="877" spans="2:6" x14ac:dyDescent="0.2">
      <c r="B877" s="51">
        <v>5.8</v>
      </c>
      <c r="C877" s="36" t="s">
        <v>28</v>
      </c>
      <c r="D877" s="47">
        <v>5</v>
      </c>
      <c r="E877" s="36" t="s">
        <v>28</v>
      </c>
      <c r="F877" s="49">
        <v>8</v>
      </c>
    </row>
    <row r="878" spans="2:6" x14ac:dyDescent="0.2">
      <c r="B878" s="52">
        <v>6.3</v>
      </c>
      <c r="C878" s="33" t="s">
        <v>19</v>
      </c>
      <c r="D878" s="48">
        <v>5</v>
      </c>
      <c r="E878" s="33" t="s">
        <v>24</v>
      </c>
      <c r="F878" s="50">
        <v>5</v>
      </c>
    </row>
    <row r="879" spans="2:6" x14ac:dyDescent="0.2">
      <c r="B879" s="51">
        <v>8.1999999999999993</v>
      </c>
      <c r="C879" s="36" t="s">
        <v>24</v>
      </c>
      <c r="D879" s="47">
        <v>1</v>
      </c>
      <c r="E879" s="36" t="s">
        <v>24</v>
      </c>
      <c r="F879" s="49">
        <v>1</v>
      </c>
    </row>
    <row r="880" spans="2:6" x14ac:dyDescent="0.2">
      <c r="B880" s="51">
        <v>8.3000000000000007</v>
      </c>
      <c r="C880" s="36" t="s">
        <v>28</v>
      </c>
      <c r="D880" s="47">
        <v>1</v>
      </c>
      <c r="E880" s="36" t="s">
        <v>28</v>
      </c>
      <c r="F880" s="49">
        <v>8</v>
      </c>
    </row>
    <row r="881" spans="2:6" x14ac:dyDescent="0.2">
      <c r="B881" s="51">
        <v>8.4</v>
      </c>
      <c r="C881" s="36" t="s">
        <v>19</v>
      </c>
      <c r="D881" s="47">
        <v>4</v>
      </c>
      <c r="E881" s="36" t="s">
        <v>28</v>
      </c>
      <c r="F881" s="49">
        <v>9</v>
      </c>
    </row>
    <row r="882" spans="2:6" x14ac:dyDescent="0.2">
      <c r="B882" s="52">
        <v>6.2</v>
      </c>
      <c r="C882" s="33" t="s">
        <v>24</v>
      </c>
      <c r="D882" s="48">
        <v>5</v>
      </c>
      <c r="E882" s="33" t="s">
        <v>28</v>
      </c>
      <c r="F882" s="50">
        <v>1</v>
      </c>
    </row>
    <row r="883" spans="2:6" x14ac:dyDescent="0.2">
      <c r="B883" s="51">
        <v>8</v>
      </c>
      <c r="C883" s="36" t="s">
        <v>24</v>
      </c>
      <c r="D883" s="47">
        <v>0</v>
      </c>
      <c r="E883" s="36" t="s">
        <v>28</v>
      </c>
      <c r="F883" s="49">
        <v>8</v>
      </c>
    </row>
    <row r="884" spans="2:6" x14ac:dyDescent="0.2">
      <c r="B884" s="51">
        <v>5.4</v>
      </c>
      <c r="C884" s="36" t="s">
        <v>19</v>
      </c>
      <c r="D884" s="47">
        <v>1</v>
      </c>
      <c r="E884" s="36" t="s">
        <v>21</v>
      </c>
      <c r="F884" s="49">
        <v>10</v>
      </c>
    </row>
    <row r="885" spans="2:6" x14ac:dyDescent="0.2">
      <c r="B885" s="52">
        <v>5.4</v>
      </c>
      <c r="C885" s="33" t="s">
        <v>24</v>
      </c>
      <c r="D885" s="48">
        <v>2</v>
      </c>
      <c r="E885" s="33" t="s">
        <v>24</v>
      </c>
      <c r="F885" s="50">
        <v>2</v>
      </c>
    </row>
    <row r="886" spans="2:6" x14ac:dyDescent="0.2">
      <c r="B886" s="51">
        <v>3.7</v>
      </c>
      <c r="C886" s="36" t="s">
        <v>19</v>
      </c>
      <c r="D886" s="47">
        <v>3</v>
      </c>
      <c r="E886" s="36" t="s">
        <v>24</v>
      </c>
      <c r="F886" s="49">
        <v>4</v>
      </c>
    </row>
    <row r="887" spans="2:6" x14ac:dyDescent="0.2">
      <c r="B887" s="51">
        <v>8.5</v>
      </c>
      <c r="C887" s="36" t="s">
        <v>28</v>
      </c>
      <c r="D887" s="47">
        <v>6</v>
      </c>
      <c r="E887" s="36" t="s">
        <v>24</v>
      </c>
      <c r="F887" s="49">
        <v>2</v>
      </c>
    </row>
    <row r="888" spans="2:6" x14ac:dyDescent="0.2">
      <c r="B888" s="51">
        <v>5.5</v>
      </c>
      <c r="C888" s="36" t="s">
        <v>19</v>
      </c>
      <c r="D888" s="47">
        <v>6</v>
      </c>
      <c r="E888" s="36" t="s">
        <v>24</v>
      </c>
      <c r="F888" s="49">
        <v>2</v>
      </c>
    </row>
    <row r="889" spans="2:6" x14ac:dyDescent="0.2">
      <c r="B889" s="52">
        <v>6.3</v>
      </c>
      <c r="C889" s="33" t="s">
        <v>19</v>
      </c>
      <c r="D889" s="48">
        <v>4</v>
      </c>
      <c r="E889" s="33" t="s">
        <v>21</v>
      </c>
      <c r="F889" s="50">
        <v>10</v>
      </c>
    </row>
    <row r="890" spans="2:6" x14ac:dyDescent="0.2">
      <c r="B890" s="51">
        <v>5.4</v>
      </c>
      <c r="C890" s="36" t="s">
        <v>24</v>
      </c>
      <c r="D890" s="47">
        <v>1</v>
      </c>
      <c r="E890" s="36" t="s">
        <v>24</v>
      </c>
      <c r="F890" s="49">
        <v>3</v>
      </c>
    </row>
    <row r="891" spans="2:6" x14ac:dyDescent="0.2">
      <c r="B891" s="51">
        <v>7.3</v>
      </c>
      <c r="C891" s="36" t="s">
        <v>28</v>
      </c>
      <c r="D891" s="47">
        <v>3</v>
      </c>
      <c r="E891" s="36" t="s">
        <v>24</v>
      </c>
      <c r="F891" s="49">
        <v>8</v>
      </c>
    </row>
    <row r="892" spans="2:6" x14ac:dyDescent="0.2">
      <c r="B892" s="52">
        <v>6</v>
      </c>
      <c r="C892" s="33" t="s">
        <v>19</v>
      </c>
      <c r="D892" s="48">
        <v>3</v>
      </c>
      <c r="E892" s="33" t="s">
        <v>21</v>
      </c>
      <c r="F892" s="50">
        <v>4</v>
      </c>
    </row>
    <row r="893" spans="2:6" x14ac:dyDescent="0.2">
      <c r="B893" s="51">
        <v>4.9000000000000004</v>
      </c>
      <c r="C893" s="36" t="s">
        <v>19</v>
      </c>
      <c r="D893" s="47">
        <v>1</v>
      </c>
      <c r="E893" s="36" t="s">
        <v>24</v>
      </c>
      <c r="F893" s="49">
        <v>7</v>
      </c>
    </row>
    <row r="894" spans="2:6" x14ac:dyDescent="0.2">
      <c r="B894" s="51">
        <v>7</v>
      </c>
      <c r="C894" s="36" t="s">
        <v>19</v>
      </c>
      <c r="D894" s="47">
        <v>0</v>
      </c>
      <c r="E894" s="36" t="s">
        <v>21</v>
      </c>
      <c r="F894" s="49">
        <v>10</v>
      </c>
    </row>
    <row r="895" spans="2:6" x14ac:dyDescent="0.2">
      <c r="B895" s="51">
        <v>4.8</v>
      </c>
      <c r="C895" s="36" t="s">
        <v>28</v>
      </c>
      <c r="D895" s="47">
        <v>0</v>
      </c>
      <c r="E895" s="36" t="s">
        <v>24</v>
      </c>
      <c r="F895" s="49">
        <v>3</v>
      </c>
    </row>
    <row r="896" spans="2:6" x14ac:dyDescent="0.2">
      <c r="B896" s="52">
        <v>5.5</v>
      </c>
      <c r="C896" s="33" t="s">
        <v>19</v>
      </c>
      <c r="D896" s="48">
        <v>4</v>
      </c>
      <c r="E896" s="33" t="s">
        <v>24</v>
      </c>
      <c r="F896" s="50">
        <v>10</v>
      </c>
    </row>
    <row r="897" spans="2:6" x14ac:dyDescent="0.2">
      <c r="B897" s="51">
        <v>4</v>
      </c>
      <c r="C897" s="36" t="s">
        <v>24</v>
      </c>
      <c r="D897" s="47">
        <v>0</v>
      </c>
      <c r="E897" s="36" t="s">
        <v>21</v>
      </c>
      <c r="F897" s="49">
        <v>3</v>
      </c>
    </row>
    <row r="898" spans="2:6" x14ac:dyDescent="0.2">
      <c r="B898" s="51">
        <v>4.8</v>
      </c>
      <c r="C898" s="36" t="s">
        <v>19</v>
      </c>
      <c r="D898" s="47">
        <v>4</v>
      </c>
      <c r="E898" s="36" t="s">
        <v>24</v>
      </c>
      <c r="F898" s="49">
        <v>2</v>
      </c>
    </row>
    <row r="899" spans="2:6" x14ac:dyDescent="0.2">
      <c r="B899" s="52">
        <v>6.7</v>
      </c>
      <c r="C899" s="33" t="s">
        <v>19</v>
      </c>
      <c r="D899" s="48">
        <v>2</v>
      </c>
      <c r="E899" s="33" t="s">
        <v>28</v>
      </c>
      <c r="F899" s="50">
        <v>6</v>
      </c>
    </row>
    <row r="900" spans="2:6" x14ac:dyDescent="0.2">
      <c r="B900" s="51">
        <v>4.0999999999999996</v>
      </c>
      <c r="C900" s="36" t="s">
        <v>19</v>
      </c>
      <c r="D900" s="47">
        <v>1</v>
      </c>
      <c r="E900" s="36" t="s">
        <v>24</v>
      </c>
      <c r="F900" s="49">
        <v>6</v>
      </c>
    </row>
    <row r="901" spans="2:6" x14ac:dyDescent="0.2">
      <c r="B901" s="51">
        <v>4.7</v>
      </c>
      <c r="C901" s="36" t="s">
        <v>19</v>
      </c>
      <c r="D901" s="47">
        <v>3</v>
      </c>
      <c r="E901" s="36" t="s">
        <v>21</v>
      </c>
      <c r="F901" s="49">
        <v>1</v>
      </c>
    </row>
    <row r="902" spans="2:6" x14ac:dyDescent="0.2">
      <c r="B902" s="51">
        <v>6.5</v>
      </c>
      <c r="C902" s="36" t="s">
        <v>19</v>
      </c>
      <c r="D902" s="47">
        <v>4</v>
      </c>
      <c r="E902" s="36" t="s">
        <v>28</v>
      </c>
      <c r="F902" s="49">
        <v>7</v>
      </c>
    </row>
    <row r="903" spans="2:6" x14ac:dyDescent="0.2">
      <c r="B903" s="52">
        <v>5.8</v>
      </c>
      <c r="C903" s="33" t="s">
        <v>24</v>
      </c>
      <c r="D903" s="48">
        <v>6</v>
      </c>
      <c r="E903" s="33" t="s">
        <v>21</v>
      </c>
      <c r="F903" s="50">
        <v>4</v>
      </c>
    </row>
    <row r="904" spans="2:6" x14ac:dyDescent="0.2">
      <c r="B904" s="51">
        <v>8.9</v>
      </c>
      <c r="C904" s="36" t="s">
        <v>24</v>
      </c>
      <c r="D904" s="47">
        <v>0</v>
      </c>
      <c r="E904" s="36" t="s">
        <v>24</v>
      </c>
      <c r="F904" s="49">
        <v>3</v>
      </c>
    </row>
    <row r="905" spans="2:6" x14ac:dyDescent="0.2">
      <c r="B905" s="51">
        <v>8.6999999999999993</v>
      </c>
      <c r="C905" s="36" t="s">
        <v>19</v>
      </c>
      <c r="D905" s="47">
        <v>6</v>
      </c>
      <c r="E905" s="36" t="s">
        <v>28</v>
      </c>
      <c r="F905" s="49">
        <v>8</v>
      </c>
    </row>
    <row r="906" spans="2:6" x14ac:dyDescent="0.2">
      <c r="B906" s="52">
        <v>5.5</v>
      </c>
      <c r="C906" s="33" t="s">
        <v>19</v>
      </c>
      <c r="D906" s="48">
        <v>4</v>
      </c>
      <c r="E906" s="33" t="s">
        <v>24</v>
      </c>
      <c r="F906" s="50">
        <v>2</v>
      </c>
    </row>
    <row r="907" spans="2:6" x14ac:dyDescent="0.2">
      <c r="B907" s="51">
        <v>7.2</v>
      </c>
      <c r="C907" s="36" t="s">
        <v>24</v>
      </c>
      <c r="D907" s="47">
        <v>5</v>
      </c>
      <c r="E907" s="36" t="s">
        <v>28</v>
      </c>
      <c r="F907" s="49">
        <v>9</v>
      </c>
    </row>
    <row r="908" spans="2:6" x14ac:dyDescent="0.2">
      <c r="B908" s="51">
        <v>7.4</v>
      </c>
      <c r="C908" s="36" t="s">
        <v>19</v>
      </c>
      <c r="D908" s="47">
        <v>4</v>
      </c>
      <c r="E908" s="36" t="s">
        <v>24</v>
      </c>
      <c r="F908" s="49">
        <v>8</v>
      </c>
    </row>
    <row r="909" spans="2:6" x14ac:dyDescent="0.2">
      <c r="B909" s="51">
        <v>5.8</v>
      </c>
      <c r="C909" s="36" t="s">
        <v>19</v>
      </c>
      <c r="D909" s="47">
        <v>0</v>
      </c>
      <c r="E909" s="36" t="s">
        <v>24</v>
      </c>
      <c r="F909" s="49">
        <v>8</v>
      </c>
    </row>
    <row r="910" spans="2:6" x14ac:dyDescent="0.2">
      <c r="B910" s="52">
        <v>4.7</v>
      </c>
      <c r="C910" s="33" t="s">
        <v>19</v>
      </c>
      <c r="D910" s="48">
        <v>5</v>
      </c>
      <c r="E910" s="33" t="s">
        <v>21</v>
      </c>
      <c r="F910" s="50">
        <v>3</v>
      </c>
    </row>
    <row r="911" spans="2:6" x14ac:dyDescent="0.2">
      <c r="B911" s="51">
        <v>6.5</v>
      </c>
      <c r="C911" s="36" t="s">
        <v>24</v>
      </c>
      <c r="D911" s="47">
        <v>5</v>
      </c>
      <c r="E911" s="36" t="s">
        <v>21</v>
      </c>
      <c r="F911" s="49">
        <v>4</v>
      </c>
    </row>
    <row r="912" spans="2:6" x14ac:dyDescent="0.2">
      <c r="B912" s="51">
        <v>6.3</v>
      </c>
      <c r="C912" s="36" t="s">
        <v>19</v>
      </c>
      <c r="D912" s="47">
        <v>0</v>
      </c>
      <c r="E912" s="36" t="s">
        <v>24</v>
      </c>
      <c r="F912" s="49">
        <v>2</v>
      </c>
    </row>
    <row r="913" spans="2:6" x14ac:dyDescent="0.2">
      <c r="B913" s="52">
        <v>6</v>
      </c>
      <c r="C913" s="33" t="s">
        <v>24</v>
      </c>
      <c r="D913" s="48">
        <v>5</v>
      </c>
      <c r="E913" s="33" t="s">
        <v>24</v>
      </c>
      <c r="F913" s="50">
        <v>2</v>
      </c>
    </row>
    <row r="914" spans="2:6" x14ac:dyDescent="0.2">
      <c r="B914" s="51">
        <v>7</v>
      </c>
      <c r="C914" s="36" t="s">
        <v>24</v>
      </c>
      <c r="D914" s="47">
        <v>1</v>
      </c>
      <c r="E914" s="36" t="s">
        <v>24</v>
      </c>
      <c r="F914" s="49">
        <v>4</v>
      </c>
    </row>
    <row r="915" spans="2:6" x14ac:dyDescent="0.2">
      <c r="B915" s="51">
        <v>5.6</v>
      </c>
      <c r="C915" s="36" t="s">
        <v>19</v>
      </c>
      <c r="D915" s="47">
        <v>3</v>
      </c>
      <c r="E915" s="36" t="s">
        <v>21</v>
      </c>
      <c r="F915" s="49">
        <v>6</v>
      </c>
    </row>
    <row r="916" spans="2:6" x14ac:dyDescent="0.2">
      <c r="B916" s="51">
        <v>5.0999999999999996</v>
      </c>
      <c r="C916" s="36" t="s">
        <v>24</v>
      </c>
      <c r="D916" s="47">
        <v>6</v>
      </c>
      <c r="E916" s="36" t="s">
        <v>21</v>
      </c>
      <c r="F916" s="49">
        <v>5</v>
      </c>
    </row>
    <row r="917" spans="2:6" x14ac:dyDescent="0.2">
      <c r="B917" s="52">
        <v>6.6</v>
      </c>
      <c r="C917" s="33" t="s">
        <v>24</v>
      </c>
      <c r="D917" s="48">
        <v>1</v>
      </c>
      <c r="E917" s="33" t="s">
        <v>24</v>
      </c>
      <c r="F917" s="50">
        <v>1</v>
      </c>
    </row>
    <row r="918" spans="2:6" x14ac:dyDescent="0.2">
      <c r="B918" s="51">
        <v>7</v>
      </c>
      <c r="C918" s="36" t="s">
        <v>19</v>
      </c>
      <c r="D918" s="47">
        <v>1</v>
      </c>
      <c r="E918" s="36" t="s">
        <v>21</v>
      </c>
      <c r="F918" s="49">
        <v>10</v>
      </c>
    </row>
    <row r="919" spans="2:6" x14ac:dyDescent="0.2">
      <c r="B919" s="51">
        <v>5.0999999999999996</v>
      </c>
      <c r="C919" s="36" t="s">
        <v>28</v>
      </c>
      <c r="D919" s="47">
        <v>0</v>
      </c>
      <c r="E919" s="36" t="s">
        <v>21</v>
      </c>
      <c r="F919" s="49">
        <v>1</v>
      </c>
    </row>
    <row r="920" spans="2:6" x14ac:dyDescent="0.2">
      <c r="B920" s="52">
        <v>7.6</v>
      </c>
      <c r="C920" s="33" t="s">
        <v>28</v>
      </c>
      <c r="D920" s="48">
        <v>0</v>
      </c>
      <c r="E920" s="33" t="s">
        <v>21</v>
      </c>
      <c r="F920" s="50">
        <v>6</v>
      </c>
    </row>
    <row r="921" spans="2:6" x14ac:dyDescent="0.2">
      <c r="B921" s="51">
        <v>4.4000000000000004</v>
      </c>
      <c r="C921" s="36" t="s">
        <v>19</v>
      </c>
      <c r="D921" s="47">
        <v>6</v>
      </c>
      <c r="E921" s="36" t="s">
        <v>24</v>
      </c>
      <c r="F921" s="49">
        <v>3</v>
      </c>
    </row>
    <row r="922" spans="2:6" x14ac:dyDescent="0.2">
      <c r="B922" s="51">
        <v>5.8</v>
      </c>
      <c r="C922" s="36" t="s">
        <v>19</v>
      </c>
      <c r="D922" s="47">
        <v>3</v>
      </c>
      <c r="E922" s="36" t="s">
        <v>24</v>
      </c>
      <c r="F922" s="49">
        <v>3</v>
      </c>
    </row>
    <row r="923" spans="2:6" x14ac:dyDescent="0.2">
      <c r="B923" s="51">
        <v>6.2</v>
      </c>
      <c r="C923" s="36" t="s">
        <v>19</v>
      </c>
      <c r="D923" s="47">
        <v>4</v>
      </c>
      <c r="E923" s="36" t="s">
        <v>21</v>
      </c>
      <c r="F923" s="49">
        <v>7</v>
      </c>
    </row>
    <row r="924" spans="2:6" x14ac:dyDescent="0.2">
      <c r="B924" s="52">
        <v>5.7</v>
      </c>
      <c r="C924" s="33" t="s">
        <v>28</v>
      </c>
      <c r="D924" s="48">
        <v>1</v>
      </c>
      <c r="E924" s="33" t="s">
        <v>28</v>
      </c>
      <c r="F924" s="50">
        <v>1</v>
      </c>
    </row>
    <row r="925" spans="2:6" x14ac:dyDescent="0.2">
      <c r="B925" s="51">
        <v>5.8</v>
      </c>
      <c r="C925" s="36" t="s">
        <v>24</v>
      </c>
      <c r="D925" s="47">
        <v>5</v>
      </c>
      <c r="E925" s="36" t="s">
        <v>28</v>
      </c>
      <c r="F925" s="49">
        <v>1</v>
      </c>
    </row>
    <row r="926" spans="2:6" x14ac:dyDescent="0.2">
      <c r="B926" s="51">
        <v>8.6999999999999993</v>
      </c>
      <c r="C926" s="36" t="s">
        <v>19</v>
      </c>
      <c r="D926" s="47">
        <v>3</v>
      </c>
      <c r="E926" s="36" t="s">
        <v>21</v>
      </c>
      <c r="F926" s="49">
        <v>10</v>
      </c>
    </row>
    <row r="927" spans="2:6" x14ac:dyDescent="0.2">
      <c r="B927" s="52">
        <v>5.5</v>
      </c>
      <c r="C927" s="33" t="s">
        <v>19</v>
      </c>
      <c r="D927" s="48">
        <v>1</v>
      </c>
      <c r="E927" s="33" t="s">
        <v>21</v>
      </c>
      <c r="F927" s="50">
        <v>3</v>
      </c>
    </row>
    <row r="928" spans="2:6" x14ac:dyDescent="0.2">
      <c r="B928" s="51">
        <v>9.4</v>
      </c>
      <c r="C928" s="36" t="s">
        <v>19</v>
      </c>
      <c r="D928" s="47">
        <v>4</v>
      </c>
      <c r="E928" s="36" t="s">
        <v>24</v>
      </c>
      <c r="F928" s="49">
        <v>8</v>
      </c>
    </row>
    <row r="929" spans="2:6" x14ac:dyDescent="0.2">
      <c r="B929" s="51">
        <v>7</v>
      </c>
      <c r="C929" s="36" t="s">
        <v>19</v>
      </c>
      <c r="D929" s="47">
        <v>5</v>
      </c>
      <c r="E929" s="36" t="s">
        <v>21</v>
      </c>
      <c r="F929" s="49">
        <v>1</v>
      </c>
    </row>
    <row r="930" spans="2:6" x14ac:dyDescent="0.2">
      <c r="B930" s="51">
        <v>6.6</v>
      </c>
      <c r="C930" s="36" t="s">
        <v>19</v>
      </c>
      <c r="D930" s="47">
        <v>1</v>
      </c>
      <c r="E930" s="36" t="s">
        <v>21</v>
      </c>
      <c r="F930" s="49">
        <v>10</v>
      </c>
    </row>
    <row r="931" spans="2:6" x14ac:dyDescent="0.2">
      <c r="B931" s="52">
        <v>7.1</v>
      </c>
      <c r="C931" s="33" t="s">
        <v>19</v>
      </c>
      <c r="D931" s="48">
        <v>2</v>
      </c>
      <c r="E931" s="33" t="s">
        <v>24</v>
      </c>
      <c r="F931" s="50">
        <v>4</v>
      </c>
    </row>
    <row r="932" spans="2:6" x14ac:dyDescent="0.2">
      <c r="B932" s="51">
        <v>9.5</v>
      </c>
      <c r="C932" s="36" t="s">
        <v>28</v>
      </c>
      <c r="D932" s="47">
        <v>6</v>
      </c>
      <c r="E932" s="36" t="s">
        <v>21</v>
      </c>
      <c r="F932" s="49">
        <v>9</v>
      </c>
    </row>
    <row r="933" spans="2:6" x14ac:dyDescent="0.2">
      <c r="B933" s="51">
        <v>5.3</v>
      </c>
      <c r="C933" s="36" t="s">
        <v>24</v>
      </c>
      <c r="D933" s="47">
        <v>3</v>
      </c>
      <c r="E933" s="36" t="s">
        <v>24</v>
      </c>
      <c r="F933" s="49">
        <v>4</v>
      </c>
    </row>
    <row r="934" spans="2:6" x14ac:dyDescent="0.2">
      <c r="B934" s="52">
        <v>5.2</v>
      </c>
      <c r="C934" s="33" t="s">
        <v>24</v>
      </c>
      <c r="D934" s="48">
        <v>6</v>
      </c>
      <c r="E934" s="33" t="s">
        <v>28</v>
      </c>
      <c r="F934" s="50">
        <v>10</v>
      </c>
    </row>
    <row r="935" spans="2:6" x14ac:dyDescent="0.2">
      <c r="B935" s="51">
        <v>5.6</v>
      </c>
      <c r="C935" s="36" t="s">
        <v>19</v>
      </c>
      <c r="D935" s="47">
        <v>0</v>
      </c>
      <c r="E935" s="36" t="s">
        <v>21</v>
      </c>
      <c r="F935" s="49">
        <v>8</v>
      </c>
    </row>
    <row r="936" spans="2:6" x14ac:dyDescent="0.2">
      <c r="B936" s="51">
        <v>6.5</v>
      </c>
      <c r="C936" s="36" t="s">
        <v>24</v>
      </c>
      <c r="D936" s="47">
        <v>1</v>
      </c>
      <c r="E936" s="36" t="s">
        <v>24</v>
      </c>
      <c r="F936" s="49">
        <v>7</v>
      </c>
    </row>
    <row r="937" spans="2:6" x14ac:dyDescent="0.2">
      <c r="B937" s="51">
        <v>4.4000000000000004</v>
      </c>
      <c r="C937" s="36" t="s">
        <v>24</v>
      </c>
      <c r="D937" s="47">
        <v>5</v>
      </c>
      <c r="E937" s="36" t="s">
        <v>24</v>
      </c>
      <c r="F937" s="49">
        <v>3</v>
      </c>
    </row>
    <row r="938" spans="2:6" x14ac:dyDescent="0.2">
      <c r="B938" s="52">
        <v>6.5</v>
      </c>
      <c r="C938" s="33" t="s">
        <v>28</v>
      </c>
      <c r="D938" s="48">
        <v>5</v>
      </c>
      <c r="E938" s="33" t="s">
        <v>21</v>
      </c>
      <c r="F938" s="50">
        <v>7</v>
      </c>
    </row>
    <row r="939" spans="2:6" x14ac:dyDescent="0.2">
      <c r="B939" s="51">
        <v>8.5</v>
      </c>
      <c r="C939" s="36" t="s">
        <v>24</v>
      </c>
      <c r="D939" s="47">
        <v>3</v>
      </c>
      <c r="E939" s="36" t="s">
        <v>24</v>
      </c>
      <c r="F939" s="49">
        <v>7</v>
      </c>
    </row>
    <row r="940" spans="2:6" x14ac:dyDescent="0.2">
      <c r="B940" s="51">
        <v>6.7</v>
      </c>
      <c r="C940" s="36" t="s">
        <v>24</v>
      </c>
      <c r="D940" s="47">
        <v>3</v>
      </c>
      <c r="E940" s="36" t="s">
        <v>24</v>
      </c>
      <c r="F940" s="49">
        <v>10</v>
      </c>
    </row>
    <row r="941" spans="2:6" x14ac:dyDescent="0.2">
      <c r="B941" s="52">
        <v>6.1</v>
      </c>
      <c r="C941" s="33" t="s">
        <v>19</v>
      </c>
      <c r="D941" s="48">
        <v>6</v>
      </c>
      <c r="E941" s="33" t="s">
        <v>21</v>
      </c>
      <c r="F941" s="50">
        <v>3</v>
      </c>
    </row>
    <row r="942" spans="2:6" x14ac:dyDescent="0.2">
      <c r="B942" s="51">
        <v>5.8</v>
      </c>
      <c r="C942" s="36" t="s">
        <v>28</v>
      </c>
      <c r="D942" s="47">
        <v>5</v>
      </c>
      <c r="E942" s="36" t="s">
        <v>21</v>
      </c>
      <c r="F942" s="49">
        <v>2</v>
      </c>
    </row>
    <row r="943" spans="2:6" x14ac:dyDescent="0.2">
      <c r="B943" s="51">
        <v>7.6</v>
      </c>
      <c r="C943" s="36" t="s">
        <v>28</v>
      </c>
      <c r="D943" s="47">
        <v>5</v>
      </c>
      <c r="E943" s="36" t="s">
        <v>24</v>
      </c>
      <c r="F943" s="49">
        <v>9</v>
      </c>
    </row>
    <row r="944" spans="2:6" x14ac:dyDescent="0.2">
      <c r="B944" s="51">
        <v>5.5</v>
      </c>
      <c r="C944" s="36" t="s">
        <v>28</v>
      </c>
      <c r="D944" s="47">
        <v>5</v>
      </c>
      <c r="E944" s="36" t="s">
        <v>21</v>
      </c>
      <c r="F944" s="49">
        <v>1</v>
      </c>
    </row>
    <row r="945" spans="2:6" x14ac:dyDescent="0.2">
      <c r="B945" s="52">
        <v>8.6999999999999993</v>
      </c>
      <c r="C945" s="33" t="s">
        <v>24</v>
      </c>
      <c r="D945" s="48">
        <v>1</v>
      </c>
      <c r="E945" s="33" t="s">
        <v>24</v>
      </c>
      <c r="F945" s="50">
        <v>7</v>
      </c>
    </row>
    <row r="946" spans="2:6" x14ac:dyDescent="0.2">
      <c r="B946" s="51">
        <v>8.8000000000000007</v>
      </c>
      <c r="C946" s="36" t="s">
        <v>19</v>
      </c>
      <c r="D946" s="47">
        <v>5</v>
      </c>
      <c r="E946" s="36" t="s">
        <v>24</v>
      </c>
      <c r="F946" s="49">
        <v>4</v>
      </c>
    </row>
    <row r="947" spans="2:6" x14ac:dyDescent="0.2">
      <c r="B947" s="51">
        <v>6.8</v>
      </c>
      <c r="C947" s="36" t="s">
        <v>24</v>
      </c>
      <c r="D947" s="47">
        <v>0</v>
      </c>
      <c r="E947" s="36" t="s">
        <v>24</v>
      </c>
      <c r="F947" s="49">
        <v>2</v>
      </c>
    </row>
    <row r="948" spans="2:6" x14ac:dyDescent="0.2">
      <c r="B948" s="52">
        <v>6.5</v>
      </c>
      <c r="C948" s="33" t="s">
        <v>24</v>
      </c>
      <c r="D948" s="48">
        <v>5</v>
      </c>
      <c r="E948" s="33" t="s">
        <v>21</v>
      </c>
      <c r="F948" s="50">
        <v>2</v>
      </c>
    </row>
    <row r="949" spans="2:6" x14ac:dyDescent="0.2">
      <c r="B949" s="51">
        <v>7.7</v>
      </c>
      <c r="C949" s="36" t="s">
        <v>24</v>
      </c>
      <c r="D949" s="47">
        <v>0</v>
      </c>
      <c r="E949" s="36" t="s">
        <v>21</v>
      </c>
      <c r="F949" s="49">
        <v>8</v>
      </c>
    </row>
    <row r="950" spans="2:6" x14ac:dyDescent="0.2">
      <c r="B950" s="51">
        <v>7.8</v>
      </c>
      <c r="C950" s="36" t="s">
        <v>24</v>
      </c>
      <c r="D950" s="47">
        <v>1</v>
      </c>
      <c r="E950" s="36" t="s">
        <v>24</v>
      </c>
      <c r="F950" s="49">
        <v>7</v>
      </c>
    </row>
    <row r="951" spans="2:6" x14ac:dyDescent="0.2">
      <c r="B951" s="51">
        <v>5.5</v>
      </c>
      <c r="C951" s="36" t="s">
        <v>28</v>
      </c>
      <c r="D951" s="47">
        <v>3</v>
      </c>
      <c r="E951" s="36" t="s">
        <v>21</v>
      </c>
      <c r="F951" s="49">
        <v>7</v>
      </c>
    </row>
    <row r="952" spans="2:6" x14ac:dyDescent="0.2">
      <c r="B952" s="52">
        <v>5.9</v>
      </c>
      <c r="C952" s="33" t="s">
        <v>19</v>
      </c>
      <c r="D952" s="48">
        <v>0</v>
      </c>
      <c r="E952" s="33" t="s">
        <v>21</v>
      </c>
      <c r="F952" s="50">
        <v>5</v>
      </c>
    </row>
    <row r="953" spans="2:6" x14ac:dyDescent="0.2">
      <c r="B953" s="51">
        <v>4.9000000000000004</v>
      </c>
      <c r="C953" s="36" t="s">
        <v>24</v>
      </c>
      <c r="D953" s="47">
        <v>1</v>
      </c>
      <c r="E953" s="36" t="s">
        <v>21</v>
      </c>
      <c r="F953" s="49">
        <v>10</v>
      </c>
    </row>
    <row r="954" spans="2:6" x14ac:dyDescent="0.2">
      <c r="B954" s="51">
        <v>7</v>
      </c>
      <c r="C954" s="36" t="s">
        <v>28</v>
      </c>
      <c r="D954" s="47">
        <v>5</v>
      </c>
      <c r="E954" s="36" t="s">
        <v>28</v>
      </c>
      <c r="F954" s="49">
        <v>8</v>
      </c>
    </row>
    <row r="955" spans="2:6" x14ac:dyDescent="0.2">
      <c r="B955" s="52">
        <v>7.3</v>
      </c>
      <c r="C955" s="33" t="s">
        <v>28</v>
      </c>
      <c r="D955" s="48">
        <v>1</v>
      </c>
      <c r="E955" s="33" t="s">
        <v>24</v>
      </c>
      <c r="F955" s="50">
        <v>2</v>
      </c>
    </row>
    <row r="956" spans="2:6" x14ac:dyDescent="0.2">
      <c r="B956" s="51">
        <v>4.9000000000000004</v>
      </c>
      <c r="C956" s="36" t="s">
        <v>24</v>
      </c>
      <c r="D956" s="47">
        <v>5</v>
      </c>
      <c r="E956" s="36" t="s">
        <v>21</v>
      </c>
      <c r="F956" s="49">
        <v>2</v>
      </c>
    </row>
    <row r="957" spans="2:6" x14ac:dyDescent="0.2">
      <c r="B957" s="51">
        <v>6</v>
      </c>
      <c r="C957" s="36" t="s">
        <v>24</v>
      </c>
      <c r="D957" s="47">
        <v>6</v>
      </c>
      <c r="E957" s="36" t="s">
        <v>24</v>
      </c>
      <c r="F957" s="49">
        <v>5</v>
      </c>
    </row>
    <row r="958" spans="2:6" x14ac:dyDescent="0.2">
      <c r="B958" s="51">
        <v>4.9000000000000004</v>
      </c>
      <c r="C958" s="36" t="s">
        <v>19</v>
      </c>
      <c r="D958" s="47">
        <v>1</v>
      </c>
      <c r="E958" s="36" t="s">
        <v>28</v>
      </c>
      <c r="F958" s="49">
        <v>1</v>
      </c>
    </row>
    <row r="959" spans="2:6" x14ac:dyDescent="0.2">
      <c r="B959" s="52">
        <v>5.4</v>
      </c>
      <c r="C959" s="33" t="s">
        <v>24</v>
      </c>
      <c r="D959" s="48">
        <v>3</v>
      </c>
      <c r="E959" s="33" t="s">
        <v>24</v>
      </c>
      <c r="F959" s="50">
        <v>6</v>
      </c>
    </row>
    <row r="960" spans="2:6" x14ac:dyDescent="0.2">
      <c r="B960" s="51">
        <v>7.2</v>
      </c>
      <c r="C960" s="36" t="s">
        <v>24</v>
      </c>
      <c r="D960" s="47">
        <v>0</v>
      </c>
      <c r="E960" s="36" t="s">
        <v>21</v>
      </c>
      <c r="F960" s="49">
        <v>4</v>
      </c>
    </row>
    <row r="961" spans="2:6" x14ac:dyDescent="0.2">
      <c r="B961" s="51">
        <v>5.6</v>
      </c>
      <c r="C961" s="36" t="s">
        <v>19</v>
      </c>
      <c r="D961" s="47">
        <v>6</v>
      </c>
      <c r="E961" s="36" t="s">
        <v>24</v>
      </c>
      <c r="F961" s="49">
        <v>6</v>
      </c>
    </row>
    <row r="962" spans="2:6" x14ac:dyDescent="0.2">
      <c r="B962" s="52">
        <v>6.1</v>
      </c>
      <c r="C962" s="33" t="s">
        <v>28</v>
      </c>
      <c r="D962" s="48">
        <v>3</v>
      </c>
      <c r="E962" s="33" t="s">
        <v>24</v>
      </c>
      <c r="F962" s="50">
        <v>7</v>
      </c>
    </row>
    <row r="963" spans="2:6" x14ac:dyDescent="0.2">
      <c r="B963" s="51">
        <v>4.5</v>
      </c>
      <c r="C963" s="36" t="s">
        <v>24</v>
      </c>
      <c r="D963" s="47">
        <v>2</v>
      </c>
      <c r="E963" s="36" t="s">
        <v>28</v>
      </c>
      <c r="F963" s="49">
        <v>3</v>
      </c>
    </row>
    <row r="964" spans="2:6" x14ac:dyDescent="0.2">
      <c r="B964" s="51">
        <v>6.7</v>
      </c>
      <c r="C964" s="36" t="s">
        <v>19</v>
      </c>
      <c r="D964" s="47">
        <v>5</v>
      </c>
      <c r="E964" s="36" t="s">
        <v>24</v>
      </c>
      <c r="F964" s="49">
        <v>8</v>
      </c>
    </row>
    <row r="965" spans="2:6" x14ac:dyDescent="0.2">
      <c r="B965" s="51">
        <v>6.4</v>
      </c>
      <c r="C965" s="36" t="s">
        <v>28</v>
      </c>
      <c r="D965" s="47">
        <v>0</v>
      </c>
      <c r="E965" s="36" t="s">
        <v>21</v>
      </c>
      <c r="F965" s="49">
        <v>7</v>
      </c>
    </row>
    <row r="966" spans="2:6" x14ac:dyDescent="0.2">
      <c r="B966" s="52">
        <v>5.6</v>
      </c>
      <c r="C966" s="33" t="s">
        <v>19</v>
      </c>
      <c r="D966" s="48">
        <v>3</v>
      </c>
      <c r="E966" s="33" t="s">
        <v>24</v>
      </c>
      <c r="F966" s="50">
        <v>1</v>
      </c>
    </row>
    <row r="967" spans="2:6" x14ac:dyDescent="0.2">
      <c r="B967" s="51">
        <v>6.3</v>
      </c>
      <c r="C967" s="36" t="s">
        <v>24</v>
      </c>
      <c r="D967" s="47">
        <v>0</v>
      </c>
      <c r="E967" s="36" t="s">
        <v>24</v>
      </c>
      <c r="F967" s="49">
        <v>6</v>
      </c>
    </row>
    <row r="968" spans="2:6" x14ac:dyDescent="0.2">
      <c r="B968" s="51">
        <v>6.7</v>
      </c>
      <c r="C968" s="36" t="s">
        <v>19</v>
      </c>
      <c r="D968" s="47">
        <v>2</v>
      </c>
      <c r="E968" s="36" t="s">
        <v>24</v>
      </c>
      <c r="F968" s="49">
        <v>7</v>
      </c>
    </row>
    <row r="969" spans="2:6" x14ac:dyDescent="0.2">
      <c r="B969" s="52">
        <v>5.5</v>
      </c>
      <c r="C969" s="33" t="s">
        <v>19</v>
      </c>
      <c r="D969" s="48">
        <v>4</v>
      </c>
      <c r="E969" s="33" t="s">
        <v>24</v>
      </c>
      <c r="F969" s="50">
        <v>4</v>
      </c>
    </row>
    <row r="970" spans="2:6" x14ac:dyDescent="0.2">
      <c r="B970" s="51">
        <v>4.7</v>
      </c>
      <c r="C970" s="36" t="s">
        <v>19</v>
      </c>
      <c r="D970" s="47">
        <v>5</v>
      </c>
      <c r="E970" s="36" t="s">
        <v>21</v>
      </c>
      <c r="F970" s="49">
        <v>2</v>
      </c>
    </row>
    <row r="971" spans="2:6" x14ac:dyDescent="0.2">
      <c r="B971" s="51">
        <v>8.6999999999999993</v>
      </c>
      <c r="C971" s="36" t="s">
        <v>24</v>
      </c>
      <c r="D971" s="47">
        <v>5</v>
      </c>
      <c r="E971" s="36" t="s">
        <v>28</v>
      </c>
      <c r="F971" s="49">
        <v>10</v>
      </c>
    </row>
    <row r="972" spans="2:6" x14ac:dyDescent="0.2">
      <c r="B972" s="51">
        <v>5.7</v>
      </c>
      <c r="C972" s="36" t="s">
        <v>28</v>
      </c>
      <c r="D972" s="47">
        <v>1</v>
      </c>
      <c r="E972" s="36" t="s">
        <v>21</v>
      </c>
      <c r="F972" s="49">
        <v>9</v>
      </c>
    </row>
    <row r="973" spans="2:6" x14ac:dyDescent="0.2">
      <c r="B973" s="52">
        <v>6.4</v>
      </c>
      <c r="C973" s="33" t="s">
        <v>19</v>
      </c>
      <c r="D973" s="48">
        <v>5</v>
      </c>
      <c r="E973" s="33" t="s">
        <v>21</v>
      </c>
      <c r="F973" s="50">
        <v>7</v>
      </c>
    </row>
    <row r="974" spans="2:6" x14ac:dyDescent="0.2">
      <c r="B974" s="51">
        <v>7.7</v>
      </c>
      <c r="C974" s="36" t="s">
        <v>24</v>
      </c>
      <c r="D974" s="47">
        <v>5</v>
      </c>
      <c r="E974" s="36" t="s">
        <v>24</v>
      </c>
      <c r="F974" s="49">
        <v>1</v>
      </c>
    </row>
    <row r="975" spans="2:6" x14ac:dyDescent="0.2">
      <c r="B975" s="51">
        <v>10</v>
      </c>
      <c r="C975" s="36" t="s">
        <v>28</v>
      </c>
      <c r="D975" s="47">
        <v>3</v>
      </c>
      <c r="E975" s="36" t="s">
        <v>21</v>
      </c>
      <c r="F975" s="49">
        <v>8</v>
      </c>
    </row>
    <row r="976" spans="2:6" x14ac:dyDescent="0.2">
      <c r="B976" s="52">
        <v>5</v>
      </c>
      <c r="C976" s="33" t="s">
        <v>24</v>
      </c>
      <c r="D976" s="48">
        <v>6</v>
      </c>
      <c r="E976" s="33" t="s">
        <v>24</v>
      </c>
      <c r="F976" s="50">
        <v>3</v>
      </c>
    </row>
    <row r="977" spans="2:6" x14ac:dyDescent="0.2">
      <c r="B977" s="51">
        <v>7</v>
      </c>
      <c r="C977" s="36" t="s">
        <v>24</v>
      </c>
      <c r="D977" s="47">
        <v>5</v>
      </c>
      <c r="E977" s="36" t="s">
        <v>21</v>
      </c>
      <c r="F977" s="49">
        <v>4</v>
      </c>
    </row>
    <row r="978" spans="2:6" x14ac:dyDescent="0.2">
      <c r="B978" s="51">
        <v>5.7</v>
      </c>
      <c r="C978" s="36" t="s">
        <v>24</v>
      </c>
      <c r="D978" s="47">
        <v>5</v>
      </c>
      <c r="E978" s="36" t="s">
        <v>21</v>
      </c>
      <c r="F978" s="49">
        <v>5</v>
      </c>
    </row>
    <row r="979" spans="2:6" x14ac:dyDescent="0.2">
      <c r="B979" s="51">
        <v>5.9</v>
      </c>
      <c r="C979" s="36" t="s">
        <v>19</v>
      </c>
      <c r="D979" s="47">
        <v>2</v>
      </c>
      <c r="E979" s="36" t="s">
        <v>24</v>
      </c>
      <c r="F979" s="49">
        <v>1</v>
      </c>
    </row>
    <row r="980" spans="2:6" x14ac:dyDescent="0.2">
      <c r="B980" s="52">
        <v>5.6</v>
      </c>
      <c r="C980" s="33" t="s">
        <v>24</v>
      </c>
      <c r="D980" s="48">
        <v>6</v>
      </c>
      <c r="E980" s="33" t="s">
        <v>21</v>
      </c>
      <c r="F980" s="50">
        <v>6</v>
      </c>
    </row>
    <row r="981" spans="2:6" x14ac:dyDescent="0.2">
      <c r="B981" s="51">
        <v>5.0999999999999996</v>
      </c>
      <c r="C981" s="36" t="s">
        <v>24</v>
      </c>
      <c r="D981" s="47">
        <v>2</v>
      </c>
      <c r="E981" s="36" t="s">
        <v>24</v>
      </c>
      <c r="F981" s="49">
        <v>10</v>
      </c>
    </row>
    <row r="982" spans="2:6" x14ac:dyDescent="0.2">
      <c r="B982" s="51">
        <v>6.5</v>
      </c>
      <c r="C982" s="36" t="s">
        <v>24</v>
      </c>
      <c r="D982" s="47">
        <v>0</v>
      </c>
      <c r="E982" s="36" t="s">
        <v>21</v>
      </c>
      <c r="F982" s="49">
        <v>6</v>
      </c>
    </row>
    <row r="983" spans="2:6" x14ac:dyDescent="0.2">
      <c r="B983" s="52">
        <v>4.7</v>
      </c>
      <c r="C983" s="33" t="s">
        <v>28</v>
      </c>
      <c r="D983" s="48">
        <v>0</v>
      </c>
      <c r="E983" s="33" t="s">
        <v>24</v>
      </c>
      <c r="F983" s="50">
        <v>2</v>
      </c>
    </row>
    <row r="984" spans="2:6" x14ac:dyDescent="0.2">
      <c r="B984" s="51">
        <v>7.6</v>
      </c>
      <c r="C984" s="36" t="s">
        <v>24</v>
      </c>
      <c r="D984" s="47">
        <v>5</v>
      </c>
      <c r="E984" s="36" t="s">
        <v>28</v>
      </c>
      <c r="F984" s="49">
        <v>10</v>
      </c>
    </row>
    <row r="985" spans="2:6" x14ac:dyDescent="0.2">
      <c r="B985" s="51">
        <v>6.6</v>
      </c>
      <c r="C985" s="36" t="s">
        <v>19</v>
      </c>
      <c r="D985" s="47">
        <v>5</v>
      </c>
      <c r="E985" s="36" t="s">
        <v>21</v>
      </c>
      <c r="F985" s="49">
        <v>6</v>
      </c>
    </row>
    <row r="986" spans="2:6" x14ac:dyDescent="0.2">
      <c r="B986" s="51">
        <v>7</v>
      </c>
      <c r="C986" s="36" t="s">
        <v>28</v>
      </c>
      <c r="D986" s="47">
        <v>1</v>
      </c>
      <c r="E986" s="36" t="s">
        <v>24</v>
      </c>
      <c r="F986" s="49">
        <v>8</v>
      </c>
    </row>
    <row r="987" spans="2:6" x14ac:dyDescent="0.2">
      <c r="B987" s="52">
        <v>5.9</v>
      </c>
      <c r="C987" s="33" t="s">
        <v>19</v>
      </c>
      <c r="D987" s="48">
        <v>0</v>
      </c>
      <c r="E987" s="33" t="s">
        <v>24</v>
      </c>
      <c r="F987" s="50">
        <v>6</v>
      </c>
    </row>
    <row r="988" spans="2:6" x14ac:dyDescent="0.2">
      <c r="B988" s="51">
        <v>6.1</v>
      </c>
      <c r="C988" s="36" t="s">
        <v>24</v>
      </c>
      <c r="D988" s="47">
        <v>3</v>
      </c>
      <c r="E988" s="36" t="s">
        <v>21</v>
      </c>
      <c r="F988" s="49">
        <v>4</v>
      </c>
    </row>
    <row r="989" spans="2:6" x14ac:dyDescent="0.2">
      <c r="B989" s="51">
        <v>6.8</v>
      </c>
      <c r="C989" s="36" t="s">
        <v>19</v>
      </c>
      <c r="D989" s="47">
        <v>5</v>
      </c>
      <c r="E989" s="36" t="s">
        <v>21</v>
      </c>
      <c r="F989" s="49">
        <v>4</v>
      </c>
    </row>
    <row r="990" spans="2:6" x14ac:dyDescent="0.2">
      <c r="B990" s="52">
        <v>5.0999999999999996</v>
      </c>
      <c r="C990" s="33" t="s">
        <v>19</v>
      </c>
      <c r="D990" s="48">
        <v>3</v>
      </c>
      <c r="E990" s="33" t="s">
        <v>21</v>
      </c>
      <c r="F990" s="50">
        <v>9</v>
      </c>
    </row>
    <row r="991" spans="2:6" x14ac:dyDescent="0.2">
      <c r="B991" s="51">
        <v>6.1</v>
      </c>
      <c r="C991" s="36" t="s">
        <v>24</v>
      </c>
      <c r="D991" s="47">
        <v>5</v>
      </c>
      <c r="E991" s="36" t="s">
        <v>21</v>
      </c>
      <c r="F991" s="49">
        <v>6</v>
      </c>
    </row>
    <row r="992" spans="2:6" x14ac:dyDescent="0.2">
      <c r="B992" s="51">
        <v>5.5</v>
      </c>
      <c r="C992" s="36" t="s">
        <v>19</v>
      </c>
      <c r="D992" s="47">
        <v>3</v>
      </c>
      <c r="E992" s="36" t="s">
        <v>24</v>
      </c>
      <c r="F992" s="49">
        <v>8</v>
      </c>
    </row>
    <row r="993" spans="2:6" x14ac:dyDescent="0.2">
      <c r="B993" s="51">
        <v>5.4</v>
      </c>
      <c r="C993" s="36" t="s">
        <v>24</v>
      </c>
      <c r="D993" s="47">
        <v>4</v>
      </c>
      <c r="E993" s="36" t="s">
        <v>24</v>
      </c>
      <c r="F993" s="49">
        <v>8</v>
      </c>
    </row>
    <row r="994" spans="2:6" x14ac:dyDescent="0.2">
      <c r="B994" s="52">
        <v>4</v>
      </c>
      <c r="C994" s="33" t="s">
        <v>19</v>
      </c>
      <c r="D994" s="48">
        <v>3</v>
      </c>
      <c r="E994" s="33" t="s">
        <v>28</v>
      </c>
      <c r="F994" s="50">
        <v>7</v>
      </c>
    </row>
    <row r="995" spans="2:6" x14ac:dyDescent="0.2">
      <c r="B995" s="51">
        <v>8.1</v>
      </c>
      <c r="C995" s="36" t="s">
        <v>19</v>
      </c>
      <c r="D995" s="47">
        <v>6</v>
      </c>
      <c r="E995" s="36" t="s">
        <v>21</v>
      </c>
      <c r="F995" s="49">
        <v>3</v>
      </c>
    </row>
    <row r="996" spans="2:6" x14ac:dyDescent="0.2">
      <c r="B996" s="51">
        <v>5.7</v>
      </c>
      <c r="C996" s="36" t="s">
        <v>24</v>
      </c>
      <c r="D996" s="47">
        <v>0</v>
      </c>
      <c r="E996" s="36" t="s">
        <v>24</v>
      </c>
      <c r="F996" s="49">
        <v>10</v>
      </c>
    </row>
    <row r="997" spans="2:6" x14ac:dyDescent="0.2">
      <c r="B997" s="52">
        <v>7.9</v>
      </c>
      <c r="C997" s="33" t="s">
        <v>24</v>
      </c>
      <c r="D997" s="48">
        <v>5</v>
      </c>
      <c r="E997" s="33" t="s">
        <v>21</v>
      </c>
      <c r="F997" s="50">
        <v>1</v>
      </c>
    </row>
    <row r="998" spans="2:6" x14ac:dyDescent="0.2">
      <c r="B998" s="51">
        <v>7.8</v>
      </c>
      <c r="C998" s="36" t="s">
        <v>19</v>
      </c>
      <c r="D998" s="47">
        <v>0</v>
      </c>
      <c r="E998" s="36" t="s">
        <v>24</v>
      </c>
      <c r="F998" s="49">
        <v>5</v>
      </c>
    </row>
    <row r="999" spans="2:6" x14ac:dyDescent="0.2">
      <c r="B999" s="51">
        <v>5</v>
      </c>
      <c r="C999" s="36" t="s">
        <v>24</v>
      </c>
      <c r="D999" s="47">
        <v>6</v>
      </c>
      <c r="E999" s="36" t="s">
        <v>28</v>
      </c>
      <c r="F999" s="49">
        <v>10</v>
      </c>
    </row>
    <row r="1000" spans="2:6" x14ac:dyDescent="0.2">
      <c r="B1000" s="51">
        <v>5.2</v>
      </c>
      <c r="C1000" s="36" t="s">
        <v>28</v>
      </c>
      <c r="D1000" s="47">
        <v>6</v>
      </c>
      <c r="E1000" s="36" t="s">
        <v>24</v>
      </c>
      <c r="F1000" s="49">
        <v>10</v>
      </c>
    </row>
    <row r="1001" spans="2:6" x14ac:dyDescent="0.2">
      <c r="B1001" s="52">
        <v>9.6</v>
      </c>
      <c r="C1001" s="33" t="s">
        <v>19</v>
      </c>
      <c r="D1001" s="48">
        <v>3</v>
      </c>
      <c r="E1001" s="33" t="s">
        <v>21</v>
      </c>
      <c r="F1001" s="50">
        <v>2</v>
      </c>
    </row>
    <row r="1002" spans="2:6" x14ac:dyDescent="0.2">
      <c r="B1002" s="51">
        <v>8.6</v>
      </c>
      <c r="C1002" s="36" t="s">
        <v>19</v>
      </c>
      <c r="D1002" s="47">
        <v>2</v>
      </c>
      <c r="E1002" s="36" t="s">
        <v>24</v>
      </c>
      <c r="F1002" s="49">
        <v>10</v>
      </c>
    </row>
    <row r="1003" spans="2:6" x14ac:dyDescent="0.2">
      <c r="B1003" s="51">
        <v>6.5</v>
      </c>
      <c r="C1003" s="36" t="s">
        <v>28</v>
      </c>
      <c r="D1003" s="47">
        <v>2</v>
      </c>
      <c r="E1003" s="36" t="s">
        <v>21</v>
      </c>
      <c r="F1003" s="49">
        <v>2</v>
      </c>
    </row>
    <row r="1004" spans="2:6" x14ac:dyDescent="0.2">
      <c r="B1004" s="52">
        <v>6.8</v>
      </c>
      <c r="C1004" s="33" t="s">
        <v>19</v>
      </c>
      <c r="D1004" s="48">
        <v>6</v>
      </c>
      <c r="E1004" s="33" t="s">
        <v>21</v>
      </c>
      <c r="F1004" s="50">
        <v>7</v>
      </c>
    </row>
    <row r="1005" spans="2:6" x14ac:dyDescent="0.2">
      <c r="B1005" s="51">
        <v>5.7</v>
      </c>
      <c r="C1005" s="36" t="s">
        <v>19</v>
      </c>
      <c r="D1005" s="47">
        <v>2</v>
      </c>
      <c r="E1005" s="36" t="s">
        <v>24</v>
      </c>
      <c r="F1005" s="49">
        <v>3</v>
      </c>
    </row>
    <row r="1006" spans="2:6" x14ac:dyDescent="0.2">
      <c r="B1006" s="51">
        <v>7</v>
      </c>
      <c r="C1006" s="36" t="s">
        <v>28</v>
      </c>
      <c r="D1006" s="47">
        <v>5</v>
      </c>
      <c r="E1006" s="36" t="s">
        <v>28</v>
      </c>
      <c r="F1006" s="49">
        <v>8</v>
      </c>
    </row>
    <row r="1007" spans="2:6" x14ac:dyDescent="0.2">
      <c r="B1007" s="51">
        <v>5.6</v>
      </c>
      <c r="C1007" s="36" t="s">
        <v>19</v>
      </c>
      <c r="D1007" s="47">
        <v>1</v>
      </c>
      <c r="E1007" s="36" t="s">
        <v>21</v>
      </c>
      <c r="F1007" s="49">
        <v>9</v>
      </c>
    </row>
    <row r="1008" spans="2:6" x14ac:dyDescent="0.2">
      <c r="B1008" s="52">
        <v>4.0999999999999996</v>
      </c>
      <c r="C1008" s="33" t="s">
        <v>19</v>
      </c>
      <c r="D1008" s="48">
        <v>4</v>
      </c>
      <c r="E1008" s="33" t="s">
        <v>21</v>
      </c>
      <c r="F1008" s="50">
        <v>8</v>
      </c>
    </row>
    <row r="1009" spans="2:6" x14ac:dyDescent="0.2">
      <c r="B1009" s="51">
        <v>4.9000000000000004</v>
      </c>
      <c r="C1009" s="36" t="s">
        <v>19</v>
      </c>
      <c r="D1009" s="47">
        <v>3</v>
      </c>
      <c r="E1009" s="36" t="s">
        <v>21</v>
      </c>
      <c r="F1009" s="49">
        <v>6</v>
      </c>
    </row>
    <row r="1010" spans="2:6" x14ac:dyDescent="0.2">
      <c r="B1010" s="51">
        <v>6.5</v>
      </c>
      <c r="C1010" s="36" t="s">
        <v>24</v>
      </c>
      <c r="D1010" s="47">
        <v>1</v>
      </c>
      <c r="E1010" s="36" t="s">
        <v>24</v>
      </c>
      <c r="F1010" s="49">
        <v>5</v>
      </c>
    </row>
    <row r="1011" spans="2:6" x14ac:dyDescent="0.2">
      <c r="B1011" s="52">
        <v>5.0999999999999996</v>
      </c>
      <c r="C1011" s="33" t="s">
        <v>24</v>
      </c>
      <c r="D1011" s="48">
        <v>2</v>
      </c>
      <c r="E1011" s="33" t="s">
        <v>24</v>
      </c>
      <c r="F1011" s="50">
        <v>3</v>
      </c>
    </row>
    <row r="1012" spans="2:6" x14ac:dyDescent="0.2">
      <c r="B1012" s="51">
        <v>6.4</v>
      </c>
      <c r="C1012" s="36" t="s">
        <v>19</v>
      </c>
      <c r="D1012" s="47">
        <v>3</v>
      </c>
      <c r="E1012" s="36" t="s">
        <v>28</v>
      </c>
      <c r="F1012" s="49">
        <v>3</v>
      </c>
    </row>
    <row r="1013" spans="2:6" x14ac:dyDescent="0.2">
      <c r="B1013" s="51">
        <v>5.2</v>
      </c>
      <c r="C1013" s="36" t="s">
        <v>24</v>
      </c>
      <c r="D1013" s="47">
        <v>1</v>
      </c>
      <c r="E1013" s="36" t="s">
        <v>24</v>
      </c>
      <c r="F1013" s="49">
        <v>7</v>
      </c>
    </row>
    <row r="1014" spans="2:6" x14ac:dyDescent="0.2">
      <c r="B1014" s="51">
        <v>5.6</v>
      </c>
      <c r="C1014" s="36" t="s">
        <v>24</v>
      </c>
      <c r="D1014" s="47">
        <v>0</v>
      </c>
      <c r="E1014" s="36" t="s">
        <v>21</v>
      </c>
      <c r="F1014" s="49">
        <v>5</v>
      </c>
    </row>
    <row r="1015" spans="2:6" x14ac:dyDescent="0.2">
      <c r="B1015" s="52">
        <v>7.5</v>
      </c>
      <c r="C1015" s="33" t="s">
        <v>19</v>
      </c>
      <c r="D1015" s="48">
        <v>2</v>
      </c>
      <c r="E1015" s="33" t="s">
        <v>24</v>
      </c>
      <c r="F1015" s="50">
        <v>6</v>
      </c>
    </row>
    <row r="1016" spans="2:6" x14ac:dyDescent="0.2">
      <c r="B1016" s="51">
        <v>6.8</v>
      </c>
      <c r="C1016" s="36" t="s">
        <v>28</v>
      </c>
      <c r="D1016" s="47">
        <v>1</v>
      </c>
      <c r="E1016" s="36" t="s">
        <v>21</v>
      </c>
      <c r="F1016" s="49">
        <v>6</v>
      </c>
    </row>
    <row r="1017" spans="2:6" x14ac:dyDescent="0.2">
      <c r="B1017" s="51">
        <v>6.5</v>
      </c>
      <c r="C1017" s="36" t="s">
        <v>24</v>
      </c>
      <c r="D1017" s="47">
        <v>5</v>
      </c>
      <c r="E1017" s="36" t="s">
        <v>24</v>
      </c>
      <c r="F1017" s="49">
        <v>9</v>
      </c>
    </row>
    <row r="1018" spans="2:6" x14ac:dyDescent="0.2">
      <c r="B1018" s="52">
        <v>7.6</v>
      </c>
      <c r="C1018" s="33" t="s">
        <v>19</v>
      </c>
      <c r="D1018" s="48">
        <v>0</v>
      </c>
      <c r="E1018" s="33" t="s">
        <v>21</v>
      </c>
      <c r="F1018" s="50">
        <v>1</v>
      </c>
    </row>
    <row r="1019" spans="2:6" x14ac:dyDescent="0.2">
      <c r="B1019" s="51">
        <v>7.1</v>
      </c>
      <c r="C1019" s="36" t="s">
        <v>24</v>
      </c>
      <c r="D1019" s="47">
        <v>2</v>
      </c>
      <c r="E1019" s="36" t="s">
        <v>21</v>
      </c>
      <c r="F1019" s="49">
        <v>8</v>
      </c>
    </row>
  </sheetData>
  <mergeCells count="12">
    <mergeCell ref="H30:K30"/>
    <mergeCell ref="A6:C6"/>
    <mergeCell ref="H42:K42"/>
    <mergeCell ref="B8:E8"/>
    <mergeCell ref="B18:F18"/>
    <mergeCell ref="K6:N6"/>
    <mergeCell ref="H19:K19"/>
    <mergeCell ref="A1:I1"/>
    <mergeCell ref="A2:I2"/>
    <mergeCell ref="A3:G3"/>
    <mergeCell ref="H3:I3"/>
    <mergeCell ref="H8:K8"/>
  </mergeCells>
  <conditionalFormatting sqref="B20:B10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CFCFF"/>
        <color rgb="FF63BE7B"/>
      </colorScale>
    </cfRule>
  </conditionalFormatting>
  <conditionalFormatting sqref="C20:C1019">
    <cfRule type="containsText" dxfId="11" priority="2" operator="containsText" text="Fair">
      <formula>NOT(ISERROR(SEARCH("Fair",C20)))</formula>
    </cfRule>
    <cfRule type="containsText" dxfId="10" priority="4" operator="containsText" text="good">
      <formula>NOT(ISERROR(SEARCH("good",C20)))</formula>
    </cfRule>
    <cfRule type="containsText" dxfId="9" priority="8" operator="containsText" text="good">
      <formula>NOT(ISERROR(SEARCH("good",C20)))</formula>
    </cfRule>
    <cfRule type="containsText" dxfId="8" priority="12" operator="containsText" text="Fair">
      <formula>NOT(ISERROR(SEARCH("Fair",C20)))</formula>
    </cfRule>
    <cfRule type="containsText" dxfId="7" priority="14" operator="containsText" text="Poor">
      <formula>NOT(ISERROR(SEARCH("Poor",C20)))</formula>
    </cfRule>
  </conditionalFormatting>
  <conditionalFormatting sqref="D20:D10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max"/>
        <color rgb="FFFCFCFF"/>
        <color rgb="FF63BE7B"/>
      </colorScale>
    </cfRule>
  </conditionalFormatting>
  <conditionalFormatting sqref="E20:E1019">
    <cfRule type="containsText" dxfId="6" priority="1" operator="containsText" text="Average">
      <formula>NOT(ISERROR(SEARCH("Average",E20)))</formula>
    </cfRule>
    <cfRule type="containsText" dxfId="5" priority="3" operator="containsText" text="good">
      <formula>NOT(ISERROR(SEARCH("good",E20)))</formula>
    </cfRule>
    <cfRule type="containsText" dxfId="4" priority="13" operator="containsText" text="poor">
      <formula>NOT(ISERROR(SEARCH("poor",E20)))</formula>
    </cfRule>
  </conditionalFormatting>
  <conditionalFormatting sqref="F20:F10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landscape" horizontalDpi="0" verticalDpi="0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44A8-C02B-46BF-91E4-981E421D235C}">
  <dimension ref="A1:F1005"/>
  <sheetViews>
    <sheetView zoomScale="210" zoomScaleNormal="210" workbookViewId="0">
      <selection activeCell="A2" sqref="A2:F2"/>
    </sheetView>
  </sheetViews>
  <sheetFormatPr baseColWidth="10" defaultColWidth="11" defaultRowHeight="16" x14ac:dyDescent="0.2"/>
  <cols>
    <col min="1" max="1" width="17.1640625" customWidth="1"/>
    <col min="2" max="2" width="13" bestFit="1" customWidth="1"/>
  </cols>
  <sheetData>
    <row r="1" spans="1:6" ht="16" customHeight="1" x14ac:dyDescent="0.2">
      <c r="A1" s="179" t="s">
        <v>1127</v>
      </c>
      <c r="B1" s="179"/>
      <c r="C1" s="179"/>
      <c r="D1" s="179"/>
      <c r="E1" s="179"/>
      <c r="F1" s="179"/>
    </row>
    <row r="2" spans="1:6" x14ac:dyDescent="0.2">
      <c r="A2" s="180" t="s">
        <v>1205</v>
      </c>
      <c r="B2" s="181"/>
      <c r="C2" s="181"/>
      <c r="D2" s="181"/>
      <c r="E2" s="181"/>
      <c r="F2" s="181"/>
    </row>
    <row r="4" spans="1:6" x14ac:dyDescent="0.2">
      <c r="A4" s="17" t="s">
        <v>1043</v>
      </c>
      <c r="B4" s="24">
        <f>AVERAGE(act_perf[exam_score])</f>
        <v>69.601303911735243</v>
      </c>
    </row>
    <row r="5" spans="1:6" ht="13.5" customHeight="1" x14ac:dyDescent="0.2">
      <c r="A5" s="25" t="s">
        <v>1128</v>
      </c>
      <c r="B5" s="26">
        <f>COUNTIF(act_perf[extracurricular_participation],"Yes")/ROWS(act_perf[extracurricular_participation])</f>
        <v>0.31795386158475425</v>
      </c>
    </row>
    <row r="6" spans="1:6" x14ac:dyDescent="0.2">
      <c r="A6" s="21" t="s">
        <v>1129</v>
      </c>
      <c r="B6" s="27">
        <f>_xlfn.STDEV.S(act_perf[exam_score])</f>
        <v>16.912342760703623</v>
      </c>
    </row>
    <row r="8" spans="1:6" ht="21.75" customHeight="1" x14ac:dyDescent="0.3">
      <c r="A8" s="18" t="s">
        <v>1130</v>
      </c>
      <c r="B8" s="19" t="s">
        <v>1131</v>
      </c>
      <c r="C8" s="20" t="s">
        <v>1132</v>
      </c>
    </row>
    <row r="9" spans="1:6" ht="31.5" customHeight="1" x14ac:dyDescent="0.2">
      <c r="A9" s="21" t="s">
        <v>22</v>
      </c>
      <c r="B9" s="22">
        <f>AVERAGEIF(act_perf[extracurricular_participation],"Yes",act_perf[exam_score])</f>
        <v>69.639747634069366</v>
      </c>
      <c r="C9" s="17">
        <f>COUNTIF(act_perf[extracurricular_participation],"Yes")</f>
        <v>317</v>
      </c>
    </row>
    <row r="10" spans="1:6" ht="33" customHeight="1" x14ac:dyDescent="0.2">
      <c r="A10" s="17" t="s">
        <v>18</v>
      </c>
      <c r="B10" s="22">
        <f>AVERAGEIF(act_perf[extracurricular_participation],"No",act_perf[exam_score])</f>
        <v>69.583382352941172</v>
      </c>
      <c r="C10" s="23">
        <f>COUNTIF(act_perf[extracurricular_participation],"No")</f>
        <v>680</v>
      </c>
    </row>
    <row r="11" spans="1:6" x14ac:dyDescent="0.2">
      <c r="A11" s="16"/>
    </row>
    <row r="12" spans="1:6" x14ac:dyDescent="0.2">
      <c r="A12" s="16"/>
    </row>
    <row r="13" spans="1:6" x14ac:dyDescent="0.2">
      <c r="A13" s="16"/>
    </row>
    <row r="124" spans="1:2" x14ac:dyDescent="0.2">
      <c r="A124" t="s">
        <v>18</v>
      </c>
    </row>
    <row r="125" spans="1:2" x14ac:dyDescent="0.2">
      <c r="A125" t="s">
        <v>18</v>
      </c>
      <c r="B125">
        <v>66.3</v>
      </c>
    </row>
    <row r="126" spans="1:2" x14ac:dyDescent="0.2">
      <c r="A126" t="s">
        <v>18</v>
      </c>
      <c r="B126">
        <v>87.9</v>
      </c>
    </row>
    <row r="127" spans="1:2" x14ac:dyDescent="0.2">
      <c r="A127" t="s">
        <v>18</v>
      </c>
      <c r="B127">
        <v>60.5</v>
      </c>
    </row>
    <row r="128" spans="1:2" x14ac:dyDescent="0.2">
      <c r="A128" t="s">
        <v>18</v>
      </c>
      <c r="B128">
        <v>84.8</v>
      </c>
    </row>
    <row r="129" spans="1:2" x14ac:dyDescent="0.2">
      <c r="A129" t="s">
        <v>18</v>
      </c>
      <c r="B129">
        <v>77</v>
      </c>
    </row>
    <row r="130" spans="1:2" x14ac:dyDescent="0.2">
      <c r="A130" t="s">
        <v>18</v>
      </c>
      <c r="B130">
        <v>61.7</v>
      </c>
    </row>
    <row r="131" spans="1:2" x14ac:dyDescent="0.2">
      <c r="A131" t="s">
        <v>18</v>
      </c>
      <c r="B131">
        <v>44</v>
      </c>
    </row>
    <row r="132" spans="1:2" x14ac:dyDescent="0.2">
      <c r="A132" t="s">
        <v>18</v>
      </c>
      <c r="B132">
        <v>42.4</v>
      </c>
    </row>
    <row r="133" spans="1:2" x14ac:dyDescent="0.2">
      <c r="A133" t="s">
        <v>18</v>
      </c>
      <c r="B133">
        <v>88</v>
      </c>
    </row>
    <row r="134" spans="1:2" x14ac:dyDescent="0.2">
      <c r="A134" t="s">
        <v>22</v>
      </c>
      <c r="B134">
        <v>48.7</v>
      </c>
    </row>
    <row r="135" spans="1:2" x14ac:dyDescent="0.2">
      <c r="A135" t="s">
        <v>18</v>
      </c>
      <c r="B135">
        <v>26.8</v>
      </c>
    </row>
    <row r="136" spans="1:2" x14ac:dyDescent="0.2">
      <c r="A136" t="s">
        <v>18</v>
      </c>
      <c r="B136">
        <v>81.599999999999994</v>
      </c>
    </row>
    <row r="137" spans="1:2" x14ac:dyDescent="0.2">
      <c r="A137" t="s">
        <v>22</v>
      </c>
      <c r="B137">
        <v>100</v>
      </c>
    </row>
    <row r="138" spans="1:2" x14ac:dyDescent="0.2">
      <c r="A138" t="s">
        <v>22</v>
      </c>
      <c r="B138">
        <v>74</v>
      </c>
    </row>
    <row r="139" spans="1:2" x14ac:dyDescent="0.2">
      <c r="A139" t="s">
        <v>18</v>
      </c>
      <c r="B139">
        <v>78.400000000000006</v>
      </c>
    </row>
    <row r="140" spans="1:2" x14ac:dyDescent="0.2">
      <c r="A140" t="s">
        <v>18</v>
      </c>
      <c r="B140">
        <v>70.7</v>
      </c>
    </row>
    <row r="141" spans="1:2" x14ac:dyDescent="0.2">
      <c r="A141" t="s">
        <v>18</v>
      </c>
      <c r="B141">
        <v>74.3</v>
      </c>
    </row>
    <row r="142" spans="1:2" x14ac:dyDescent="0.2">
      <c r="A142" t="s">
        <v>18</v>
      </c>
      <c r="B142">
        <v>67.599999999999994</v>
      </c>
    </row>
    <row r="143" spans="1:2" x14ac:dyDescent="0.2">
      <c r="A143" t="s">
        <v>18</v>
      </c>
      <c r="B143">
        <v>64.7</v>
      </c>
    </row>
    <row r="144" spans="1:2" x14ac:dyDescent="0.2">
      <c r="A144" t="s">
        <v>18</v>
      </c>
      <c r="B144">
        <v>64.099999999999994</v>
      </c>
    </row>
    <row r="145" spans="1:2" x14ac:dyDescent="0.2">
      <c r="A145" t="s">
        <v>18</v>
      </c>
      <c r="B145">
        <v>83.5</v>
      </c>
    </row>
    <row r="146" spans="1:2" x14ac:dyDescent="0.2">
      <c r="A146" t="s">
        <v>18</v>
      </c>
      <c r="B146">
        <v>63.4</v>
      </c>
    </row>
    <row r="147" spans="1:2" x14ac:dyDescent="0.2">
      <c r="A147" t="s">
        <v>22</v>
      </c>
      <c r="B147">
        <v>96.2</v>
      </c>
    </row>
    <row r="148" spans="1:2" x14ac:dyDescent="0.2">
      <c r="A148" t="s">
        <v>18</v>
      </c>
      <c r="B148">
        <v>65.400000000000006</v>
      </c>
    </row>
    <row r="149" spans="1:2" x14ac:dyDescent="0.2">
      <c r="A149" t="s">
        <v>22</v>
      </c>
      <c r="B149">
        <v>62</v>
      </c>
    </row>
    <row r="150" spans="1:2" x14ac:dyDescent="0.2">
      <c r="A150" t="s">
        <v>18</v>
      </c>
      <c r="B150">
        <v>74</v>
      </c>
    </row>
    <row r="151" spans="1:2" x14ac:dyDescent="0.2">
      <c r="A151" t="s">
        <v>18</v>
      </c>
      <c r="B151">
        <v>46.7</v>
      </c>
    </row>
    <row r="152" spans="1:2" x14ac:dyDescent="0.2">
      <c r="A152" t="s">
        <v>22</v>
      </c>
      <c r="B152">
        <v>75.5</v>
      </c>
    </row>
    <row r="153" spans="1:2" x14ac:dyDescent="0.2">
      <c r="A153" t="s">
        <v>18</v>
      </c>
      <c r="B153">
        <v>78.099999999999994</v>
      </c>
    </row>
    <row r="154" spans="1:2" x14ac:dyDescent="0.2">
      <c r="A154" t="s">
        <v>18</v>
      </c>
      <c r="B154">
        <v>85.2</v>
      </c>
    </row>
    <row r="155" spans="1:2" x14ac:dyDescent="0.2">
      <c r="A155" t="s">
        <v>18</v>
      </c>
      <c r="B155">
        <v>75.400000000000006</v>
      </c>
    </row>
    <row r="156" spans="1:2" x14ac:dyDescent="0.2">
      <c r="A156" t="s">
        <v>18</v>
      </c>
      <c r="B156">
        <v>64.2</v>
      </c>
    </row>
    <row r="157" spans="1:2" x14ac:dyDescent="0.2">
      <c r="A157" t="s">
        <v>18</v>
      </c>
      <c r="B157">
        <v>69.7</v>
      </c>
    </row>
    <row r="158" spans="1:2" x14ac:dyDescent="0.2">
      <c r="A158" t="s">
        <v>18</v>
      </c>
      <c r="B158">
        <v>90.3</v>
      </c>
    </row>
    <row r="159" spans="1:2" x14ac:dyDescent="0.2">
      <c r="A159" t="s">
        <v>18</v>
      </c>
      <c r="B159">
        <v>81.400000000000006</v>
      </c>
    </row>
    <row r="160" spans="1:2" x14ac:dyDescent="0.2">
      <c r="A160" t="s">
        <v>18</v>
      </c>
      <c r="B160">
        <v>65</v>
      </c>
    </row>
    <row r="161" spans="1:2" x14ac:dyDescent="0.2">
      <c r="A161" t="s">
        <v>18</v>
      </c>
      <c r="B161">
        <v>57.3</v>
      </c>
    </row>
    <row r="162" spans="1:2" x14ac:dyDescent="0.2">
      <c r="A162" t="s">
        <v>18</v>
      </c>
      <c r="B162">
        <v>57.7</v>
      </c>
    </row>
    <row r="163" spans="1:2" x14ac:dyDescent="0.2">
      <c r="A163" t="s">
        <v>22</v>
      </c>
      <c r="B163">
        <v>56.7</v>
      </c>
    </row>
    <row r="164" spans="1:2" x14ac:dyDescent="0.2">
      <c r="A164" t="s">
        <v>18</v>
      </c>
      <c r="B164">
        <v>62.3</v>
      </c>
    </row>
    <row r="165" spans="1:2" x14ac:dyDescent="0.2">
      <c r="A165" t="s">
        <v>18</v>
      </c>
      <c r="B165">
        <v>77.900000000000006</v>
      </c>
    </row>
    <row r="166" spans="1:2" x14ac:dyDescent="0.2">
      <c r="A166" t="s">
        <v>18</v>
      </c>
      <c r="B166">
        <v>65.2</v>
      </c>
    </row>
    <row r="167" spans="1:2" x14ac:dyDescent="0.2">
      <c r="A167" t="s">
        <v>18</v>
      </c>
      <c r="B167">
        <v>76.8</v>
      </c>
    </row>
    <row r="168" spans="1:2" x14ac:dyDescent="0.2">
      <c r="A168" t="s">
        <v>18</v>
      </c>
      <c r="B168">
        <v>83.8</v>
      </c>
    </row>
    <row r="169" spans="1:2" x14ac:dyDescent="0.2">
      <c r="A169" t="s">
        <v>22</v>
      </c>
      <c r="B169">
        <v>70.599999999999994</v>
      </c>
    </row>
    <row r="170" spans="1:2" x14ac:dyDescent="0.2">
      <c r="A170" t="s">
        <v>18</v>
      </c>
      <c r="B170">
        <v>63.1</v>
      </c>
    </row>
    <row r="171" spans="1:2" x14ac:dyDescent="0.2">
      <c r="A171" t="s">
        <v>18</v>
      </c>
      <c r="B171">
        <v>39</v>
      </c>
    </row>
    <row r="172" spans="1:2" x14ac:dyDescent="0.2">
      <c r="A172" t="s">
        <v>18</v>
      </c>
      <c r="B172">
        <v>66.7</v>
      </c>
    </row>
    <row r="173" spans="1:2" x14ac:dyDescent="0.2">
      <c r="A173" t="s">
        <v>22</v>
      </c>
      <c r="B173">
        <v>72.2</v>
      </c>
    </row>
    <row r="174" spans="1:2" x14ac:dyDescent="0.2">
      <c r="A174" t="s">
        <v>18</v>
      </c>
      <c r="B174">
        <v>50.1</v>
      </c>
    </row>
    <row r="175" spans="1:2" x14ac:dyDescent="0.2">
      <c r="A175" t="s">
        <v>18</v>
      </c>
      <c r="B175">
        <v>62.4</v>
      </c>
    </row>
    <row r="176" spans="1:2" x14ac:dyDescent="0.2">
      <c r="A176" t="s">
        <v>22</v>
      </c>
      <c r="B176">
        <v>96.6</v>
      </c>
    </row>
    <row r="177" spans="1:2" x14ac:dyDescent="0.2">
      <c r="A177" t="s">
        <v>18</v>
      </c>
      <c r="B177">
        <v>85.8</v>
      </c>
    </row>
    <row r="178" spans="1:2" x14ac:dyDescent="0.2">
      <c r="A178" t="s">
        <v>22</v>
      </c>
      <c r="B178">
        <v>68.3</v>
      </c>
    </row>
    <row r="179" spans="1:2" x14ac:dyDescent="0.2">
      <c r="A179" t="s">
        <v>18</v>
      </c>
      <c r="B179">
        <v>83.8</v>
      </c>
    </row>
    <row r="180" spans="1:2" x14ac:dyDescent="0.2">
      <c r="A180" t="s">
        <v>18</v>
      </c>
      <c r="B180">
        <v>69.3</v>
      </c>
    </row>
    <row r="181" spans="1:2" x14ac:dyDescent="0.2">
      <c r="A181" t="s">
        <v>22</v>
      </c>
      <c r="B181">
        <v>65.3</v>
      </c>
    </row>
    <row r="182" spans="1:2" x14ac:dyDescent="0.2">
      <c r="A182" t="s">
        <v>22</v>
      </c>
      <c r="B182">
        <v>77.5</v>
      </c>
    </row>
    <row r="183" spans="1:2" x14ac:dyDescent="0.2">
      <c r="A183" t="s">
        <v>18</v>
      </c>
      <c r="B183">
        <v>55</v>
      </c>
    </row>
    <row r="184" spans="1:2" x14ac:dyDescent="0.2">
      <c r="A184" t="s">
        <v>18</v>
      </c>
      <c r="B184">
        <v>65.2</v>
      </c>
    </row>
    <row r="185" spans="1:2" x14ac:dyDescent="0.2">
      <c r="A185" t="s">
        <v>18</v>
      </c>
      <c r="B185">
        <v>58.1</v>
      </c>
    </row>
    <row r="186" spans="1:2" x14ac:dyDescent="0.2">
      <c r="A186" t="s">
        <v>18</v>
      </c>
      <c r="B186">
        <v>69.2</v>
      </c>
    </row>
    <row r="187" spans="1:2" x14ac:dyDescent="0.2">
      <c r="A187" t="s">
        <v>18</v>
      </c>
      <c r="B187">
        <v>67.400000000000006</v>
      </c>
    </row>
    <row r="188" spans="1:2" x14ac:dyDescent="0.2">
      <c r="A188" t="s">
        <v>22</v>
      </c>
      <c r="B188">
        <v>79.900000000000006</v>
      </c>
    </row>
    <row r="189" spans="1:2" x14ac:dyDescent="0.2">
      <c r="A189" t="s">
        <v>18</v>
      </c>
      <c r="B189">
        <v>85.7</v>
      </c>
    </row>
    <row r="190" spans="1:2" x14ac:dyDescent="0.2">
      <c r="A190" t="s">
        <v>18</v>
      </c>
      <c r="B190">
        <v>96.2</v>
      </c>
    </row>
    <row r="191" spans="1:2" x14ac:dyDescent="0.2">
      <c r="A191" t="s">
        <v>18</v>
      </c>
      <c r="B191">
        <v>40.4</v>
      </c>
    </row>
    <row r="192" spans="1:2" x14ac:dyDescent="0.2">
      <c r="A192" t="s">
        <v>18</v>
      </c>
      <c r="B192">
        <v>55.2</v>
      </c>
    </row>
    <row r="193" spans="1:2" x14ac:dyDescent="0.2">
      <c r="A193" t="s">
        <v>22</v>
      </c>
      <c r="B193">
        <v>73.8</v>
      </c>
    </row>
    <row r="194" spans="1:2" x14ac:dyDescent="0.2">
      <c r="A194" t="s">
        <v>22</v>
      </c>
      <c r="B194">
        <v>46.5</v>
      </c>
    </row>
    <row r="195" spans="1:2" x14ac:dyDescent="0.2">
      <c r="A195" t="s">
        <v>18</v>
      </c>
      <c r="B195">
        <v>60.5</v>
      </c>
    </row>
    <row r="196" spans="1:2" x14ac:dyDescent="0.2">
      <c r="A196" t="s">
        <v>18</v>
      </c>
      <c r="B196">
        <v>55.4</v>
      </c>
    </row>
    <row r="197" spans="1:2" x14ac:dyDescent="0.2">
      <c r="A197" t="s">
        <v>18</v>
      </c>
      <c r="B197">
        <v>45.1</v>
      </c>
    </row>
    <row r="198" spans="1:2" x14ac:dyDescent="0.2">
      <c r="A198" t="s">
        <v>18</v>
      </c>
      <c r="B198">
        <v>69.400000000000006</v>
      </c>
    </row>
    <row r="199" spans="1:2" x14ac:dyDescent="0.2">
      <c r="A199" t="s">
        <v>18</v>
      </c>
      <c r="B199">
        <v>81.3</v>
      </c>
    </row>
    <row r="200" spans="1:2" x14ac:dyDescent="0.2">
      <c r="A200" t="s">
        <v>18</v>
      </c>
      <c r="B200">
        <v>66.599999999999994</v>
      </c>
    </row>
    <row r="201" spans="1:2" x14ac:dyDescent="0.2">
      <c r="A201" t="s">
        <v>18</v>
      </c>
      <c r="B201">
        <v>26.7</v>
      </c>
    </row>
    <row r="202" spans="1:2" x14ac:dyDescent="0.2">
      <c r="A202" t="s">
        <v>22</v>
      </c>
      <c r="B202">
        <v>64.5</v>
      </c>
    </row>
    <row r="203" spans="1:2" x14ac:dyDescent="0.2">
      <c r="A203" t="s">
        <v>22</v>
      </c>
      <c r="B203">
        <v>87.1</v>
      </c>
    </row>
    <row r="204" spans="1:2" x14ac:dyDescent="0.2">
      <c r="A204" t="s">
        <v>18</v>
      </c>
      <c r="B204">
        <v>42.2</v>
      </c>
    </row>
    <row r="205" spans="1:2" x14ac:dyDescent="0.2">
      <c r="A205" t="s">
        <v>18</v>
      </c>
      <c r="B205">
        <v>61.6</v>
      </c>
    </row>
    <row r="206" spans="1:2" x14ac:dyDescent="0.2">
      <c r="A206" t="s">
        <v>18</v>
      </c>
      <c r="B206">
        <v>81.900000000000006</v>
      </c>
    </row>
    <row r="207" spans="1:2" x14ac:dyDescent="0.2">
      <c r="A207" t="s">
        <v>18</v>
      </c>
      <c r="B207">
        <v>96.5</v>
      </c>
    </row>
    <row r="208" spans="1:2" x14ac:dyDescent="0.2">
      <c r="A208" t="s">
        <v>18</v>
      </c>
      <c r="B208">
        <v>85.1</v>
      </c>
    </row>
    <row r="209" spans="1:2" x14ac:dyDescent="0.2">
      <c r="A209" t="s">
        <v>22</v>
      </c>
      <c r="B209">
        <v>58.5</v>
      </c>
    </row>
    <row r="210" spans="1:2" x14ac:dyDescent="0.2">
      <c r="A210" t="s">
        <v>18</v>
      </c>
      <c r="B210">
        <v>78.400000000000006</v>
      </c>
    </row>
    <row r="211" spans="1:2" x14ac:dyDescent="0.2">
      <c r="A211" t="s">
        <v>22</v>
      </c>
      <c r="B211">
        <v>56.4</v>
      </c>
    </row>
    <row r="212" spans="1:2" x14ac:dyDescent="0.2">
      <c r="A212" t="s">
        <v>22</v>
      </c>
      <c r="B212">
        <v>92.6</v>
      </c>
    </row>
    <row r="213" spans="1:2" x14ac:dyDescent="0.2">
      <c r="A213" t="s">
        <v>18</v>
      </c>
      <c r="B213">
        <v>62.3</v>
      </c>
    </row>
    <row r="214" spans="1:2" x14ac:dyDescent="0.2">
      <c r="A214" t="s">
        <v>22</v>
      </c>
      <c r="B214">
        <v>75.8</v>
      </c>
    </row>
    <row r="215" spans="1:2" x14ac:dyDescent="0.2">
      <c r="A215" t="s">
        <v>18</v>
      </c>
      <c r="B215">
        <v>47.1</v>
      </c>
    </row>
    <row r="216" spans="1:2" x14ac:dyDescent="0.2">
      <c r="A216" t="s">
        <v>22</v>
      </c>
      <c r="B216">
        <v>66.3</v>
      </c>
    </row>
    <row r="217" spans="1:2" x14ac:dyDescent="0.2">
      <c r="A217" t="s">
        <v>22</v>
      </c>
      <c r="B217">
        <v>98.3</v>
      </c>
    </row>
    <row r="218" spans="1:2" x14ac:dyDescent="0.2">
      <c r="A218" t="s">
        <v>18</v>
      </c>
      <c r="B218">
        <v>29.7</v>
      </c>
    </row>
    <row r="219" spans="1:2" x14ac:dyDescent="0.2">
      <c r="A219" t="s">
        <v>18</v>
      </c>
      <c r="B219">
        <v>45.5</v>
      </c>
    </row>
    <row r="220" spans="1:2" x14ac:dyDescent="0.2">
      <c r="A220" t="s">
        <v>22</v>
      </c>
      <c r="B220">
        <v>100</v>
      </c>
    </row>
    <row r="221" spans="1:2" x14ac:dyDescent="0.2">
      <c r="A221" t="s">
        <v>22</v>
      </c>
      <c r="B221">
        <v>67.5</v>
      </c>
    </row>
    <row r="222" spans="1:2" x14ac:dyDescent="0.2">
      <c r="A222" t="s">
        <v>18</v>
      </c>
      <c r="B222">
        <v>60.3</v>
      </c>
    </row>
    <row r="223" spans="1:2" x14ac:dyDescent="0.2">
      <c r="A223" t="s">
        <v>18</v>
      </c>
      <c r="B223">
        <v>87</v>
      </c>
    </row>
    <row r="224" spans="1:2" x14ac:dyDescent="0.2">
      <c r="A224" t="s">
        <v>18</v>
      </c>
      <c r="B224">
        <v>48.5</v>
      </c>
    </row>
    <row r="225" spans="1:2" x14ac:dyDescent="0.2">
      <c r="A225" t="s">
        <v>18</v>
      </c>
      <c r="B225">
        <v>100</v>
      </c>
    </row>
    <row r="226" spans="1:2" x14ac:dyDescent="0.2">
      <c r="A226" t="s">
        <v>22</v>
      </c>
      <c r="B226">
        <v>82.1</v>
      </c>
    </row>
    <row r="227" spans="1:2" x14ac:dyDescent="0.2">
      <c r="A227" t="s">
        <v>18</v>
      </c>
      <c r="B227">
        <v>63.7</v>
      </c>
    </row>
    <row r="228" spans="1:2" x14ac:dyDescent="0.2">
      <c r="A228" t="s">
        <v>18</v>
      </c>
      <c r="B228">
        <v>100</v>
      </c>
    </row>
    <row r="229" spans="1:2" x14ac:dyDescent="0.2">
      <c r="A229" t="s">
        <v>18</v>
      </c>
      <c r="B229">
        <v>41.9</v>
      </c>
    </row>
    <row r="230" spans="1:2" x14ac:dyDescent="0.2">
      <c r="A230" t="s">
        <v>22</v>
      </c>
      <c r="B230">
        <v>72.7</v>
      </c>
    </row>
    <row r="231" spans="1:2" x14ac:dyDescent="0.2">
      <c r="A231" t="s">
        <v>18</v>
      </c>
      <c r="B231">
        <v>74.3</v>
      </c>
    </row>
    <row r="232" spans="1:2" x14ac:dyDescent="0.2">
      <c r="A232" t="s">
        <v>22</v>
      </c>
      <c r="B232">
        <v>88.7</v>
      </c>
    </row>
    <row r="233" spans="1:2" x14ac:dyDescent="0.2">
      <c r="A233" t="s">
        <v>22</v>
      </c>
      <c r="B233">
        <v>96.6</v>
      </c>
    </row>
    <row r="234" spans="1:2" x14ac:dyDescent="0.2">
      <c r="A234" t="s">
        <v>22</v>
      </c>
      <c r="B234">
        <v>72.599999999999994</v>
      </c>
    </row>
    <row r="235" spans="1:2" x14ac:dyDescent="0.2">
      <c r="A235" t="s">
        <v>22</v>
      </c>
      <c r="B235">
        <v>52.4</v>
      </c>
    </row>
    <row r="236" spans="1:2" x14ac:dyDescent="0.2">
      <c r="A236" t="s">
        <v>18</v>
      </c>
      <c r="B236">
        <v>100</v>
      </c>
    </row>
    <row r="237" spans="1:2" x14ac:dyDescent="0.2">
      <c r="A237" t="s">
        <v>18</v>
      </c>
      <c r="B237">
        <v>73.099999999999994</v>
      </c>
    </row>
    <row r="238" spans="1:2" x14ac:dyDescent="0.2">
      <c r="A238" t="s">
        <v>22</v>
      </c>
      <c r="B238">
        <v>100</v>
      </c>
    </row>
    <row r="239" spans="1:2" x14ac:dyDescent="0.2">
      <c r="A239" t="s">
        <v>18</v>
      </c>
      <c r="B239">
        <v>80.8</v>
      </c>
    </row>
    <row r="240" spans="1:2" x14ac:dyDescent="0.2">
      <c r="A240" t="s">
        <v>18</v>
      </c>
      <c r="B240">
        <v>62.9</v>
      </c>
    </row>
    <row r="241" spans="1:2" x14ac:dyDescent="0.2">
      <c r="A241" t="s">
        <v>18</v>
      </c>
      <c r="B241">
        <v>71.5</v>
      </c>
    </row>
    <row r="242" spans="1:2" x14ac:dyDescent="0.2">
      <c r="A242" t="s">
        <v>18</v>
      </c>
      <c r="B242">
        <v>46.2</v>
      </c>
    </row>
    <row r="243" spans="1:2" x14ac:dyDescent="0.2">
      <c r="A243" t="s">
        <v>22</v>
      </c>
      <c r="B243">
        <v>53.8</v>
      </c>
    </row>
    <row r="244" spans="1:2" x14ac:dyDescent="0.2">
      <c r="A244" t="s">
        <v>18</v>
      </c>
      <c r="B244">
        <v>74.2</v>
      </c>
    </row>
    <row r="245" spans="1:2" x14ac:dyDescent="0.2">
      <c r="A245" t="s">
        <v>18</v>
      </c>
      <c r="B245">
        <v>52.5</v>
      </c>
    </row>
    <row r="246" spans="1:2" x14ac:dyDescent="0.2">
      <c r="A246" t="s">
        <v>18</v>
      </c>
      <c r="B246">
        <v>51.2</v>
      </c>
    </row>
    <row r="247" spans="1:2" x14ac:dyDescent="0.2">
      <c r="A247" t="s">
        <v>18</v>
      </c>
      <c r="B247">
        <v>60.6</v>
      </c>
    </row>
    <row r="248" spans="1:2" x14ac:dyDescent="0.2">
      <c r="A248" t="s">
        <v>18</v>
      </c>
      <c r="B248">
        <v>91.5</v>
      </c>
    </row>
    <row r="249" spans="1:2" x14ac:dyDescent="0.2">
      <c r="A249" t="s">
        <v>18</v>
      </c>
      <c r="B249">
        <v>87.3</v>
      </c>
    </row>
    <row r="250" spans="1:2" x14ac:dyDescent="0.2">
      <c r="A250" t="s">
        <v>22</v>
      </c>
      <c r="B250">
        <v>98</v>
      </c>
    </row>
    <row r="251" spans="1:2" x14ac:dyDescent="0.2">
      <c r="A251" t="s">
        <v>18</v>
      </c>
      <c r="B251">
        <v>47.9</v>
      </c>
    </row>
    <row r="252" spans="1:2" x14ac:dyDescent="0.2">
      <c r="A252" t="s">
        <v>22</v>
      </c>
      <c r="B252">
        <v>51</v>
      </c>
    </row>
    <row r="253" spans="1:2" x14ac:dyDescent="0.2">
      <c r="A253" t="s">
        <v>18</v>
      </c>
      <c r="B253">
        <v>90</v>
      </c>
    </row>
    <row r="254" spans="1:2" x14ac:dyDescent="0.2">
      <c r="A254" t="s">
        <v>22</v>
      </c>
      <c r="B254">
        <v>54.1</v>
      </c>
    </row>
    <row r="255" spans="1:2" x14ac:dyDescent="0.2">
      <c r="A255" t="s">
        <v>18</v>
      </c>
      <c r="B255">
        <v>58.4</v>
      </c>
    </row>
    <row r="256" spans="1:2" x14ac:dyDescent="0.2">
      <c r="A256" t="s">
        <v>18</v>
      </c>
      <c r="B256">
        <v>100</v>
      </c>
    </row>
    <row r="257" spans="1:2" x14ac:dyDescent="0.2">
      <c r="A257" t="s">
        <v>18</v>
      </c>
      <c r="B257">
        <v>65.2</v>
      </c>
    </row>
    <row r="258" spans="1:2" x14ac:dyDescent="0.2">
      <c r="A258" t="s">
        <v>18</v>
      </c>
      <c r="B258">
        <v>85.3</v>
      </c>
    </row>
    <row r="259" spans="1:2" x14ac:dyDescent="0.2">
      <c r="A259" t="s">
        <v>18</v>
      </c>
      <c r="B259">
        <v>93.8</v>
      </c>
    </row>
    <row r="260" spans="1:2" x14ac:dyDescent="0.2">
      <c r="A260" t="s">
        <v>18</v>
      </c>
      <c r="B260">
        <v>78.8</v>
      </c>
    </row>
    <row r="261" spans="1:2" x14ac:dyDescent="0.2">
      <c r="A261" t="s">
        <v>18</v>
      </c>
      <c r="B261">
        <v>85</v>
      </c>
    </row>
    <row r="262" spans="1:2" x14ac:dyDescent="0.2">
      <c r="A262" t="s">
        <v>18</v>
      </c>
      <c r="B262">
        <v>64.5</v>
      </c>
    </row>
    <row r="263" spans="1:2" x14ac:dyDescent="0.2">
      <c r="A263" t="s">
        <v>18</v>
      </c>
      <c r="B263">
        <v>71</v>
      </c>
    </row>
    <row r="264" spans="1:2" x14ac:dyDescent="0.2">
      <c r="A264" t="s">
        <v>18</v>
      </c>
      <c r="B264">
        <v>90.8</v>
      </c>
    </row>
    <row r="265" spans="1:2" x14ac:dyDescent="0.2">
      <c r="A265" t="s">
        <v>18</v>
      </c>
      <c r="B265">
        <v>72.599999999999994</v>
      </c>
    </row>
    <row r="266" spans="1:2" x14ac:dyDescent="0.2">
      <c r="A266" t="s">
        <v>22</v>
      </c>
      <c r="B266">
        <v>70.900000000000006</v>
      </c>
    </row>
    <row r="267" spans="1:2" x14ac:dyDescent="0.2">
      <c r="A267" t="s">
        <v>18</v>
      </c>
      <c r="B267">
        <v>65.099999999999994</v>
      </c>
    </row>
    <row r="268" spans="1:2" x14ac:dyDescent="0.2">
      <c r="A268" t="s">
        <v>18</v>
      </c>
      <c r="B268">
        <v>49.1</v>
      </c>
    </row>
    <row r="269" spans="1:2" x14ac:dyDescent="0.2">
      <c r="A269" t="s">
        <v>18</v>
      </c>
      <c r="B269">
        <v>62.7</v>
      </c>
    </row>
    <row r="270" spans="1:2" x14ac:dyDescent="0.2">
      <c r="A270" t="s">
        <v>18</v>
      </c>
      <c r="B270">
        <v>51.5</v>
      </c>
    </row>
    <row r="271" spans="1:2" x14ac:dyDescent="0.2">
      <c r="A271" t="s">
        <v>22</v>
      </c>
      <c r="B271">
        <v>18.399999999999999</v>
      </c>
    </row>
    <row r="272" spans="1:2" x14ac:dyDescent="0.2">
      <c r="A272" t="s">
        <v>18</v>
      </c>
      <c r="B272">
        <v>100</v>
      </c>
    </row>
    <row r="273" spans="1:2" x14ac:dyDescent="0.2">
      <c r="A273" t="s">
        <v>18</v>
      </c>
      <c r="B273">
        <v>53.3</v>
      </c>
    </row>
    <row r="274" spans="1:2" x14ac:dyDescent="0.2">
      <c r="A274" t="s">
        <v>18</v>
      </c>
      <c r="B274">
        <v>76.099999999999994</v>
      </c>
    </row>
    <row r="275" spans="1:2" x14ac:dyDescent="0.2">
      <c r="A275" t="s">
        <v>22</v>
      </c>
      <c r="B275">
        <v>85.6</v>
      </c>
    </row>
    <row r="276" spans="1:2" x14ac:dyDescent="0.2">
      <c r="A276" t="s">
        <v>18</v>
      </c>
      <c r="B276">
        <v>63</v>
      </c>
    </row>
    <row r="277" spans="1:2" x14ac:dyDescent="0.2">
      <c r="A277" t="s">
        <v>18</v>
      </c>
      <c r="B277">
        <v>73.599999999999994</v>
      </c>
    </row>
    <row r="278" spans="1:2" x14ac:dyDescent="0.2">
      <c r="A278" t="s">
        <v>22</v>
      </c>
      <c r="B278">
        <v>76.2</v>
      </c>
    </row>
    <row r="279" spans="1:2" x14ac:dyDescent="0.2">
      <c r="A279" t="s">
        <v>22</v>
      </c>
      <c r="B279">
        <v>45.5</v>
      </c>
    </row>
    <row r="280" spans="1:2" x14ac:dyDescent="0.2">
      <c r="A280" t="s">
        <v>18</v>
      </c>
      <c r="B280">
        <v>58.6</v>
      </c>
    </row>
    <row r="281" spans="1:2" x14ac:dyDescent="0.2">
      <c r="A281" t="s">
        <v>22</v>
      </c>
      <c r="B281">
        <v>77.8</v>
      </c>
    </row>
    <row r="282" spans="1:2" x14ac:dyDescent="0.2">
      <c r="A282" t="s">
        <v>18</v>
      </c>
      <c r="B282">
        <v>61.5</v>
      </c>
    </row>
    <row r="283" spans="1:2" x14ac:dyDescent="0.2">
      <c r="A283" t="s">
        <v>22</v>
      </c>
      <c r="B283">
        <v>71.400000000000006</v>
      </c>
    </row>
    <row r="284" spans="1:2" x14ac:dyDescent="0.2">
      <c r="A284" t="s">
        <v>18</v>
      </c>
      <c r="B284">
        <v>93.9</v>
      </c>
    </row>
    <row r="285" spans="1:2" x14ac:dyDescent="0.2">
      <c r="A285" t="s">
        <v>18</v>
      </c>
      <c r="B285">
        <v>85.9</v>
      </c>
    </row>
    <row r="286" spans="1:2" x14ac:dyDescent="0.2">
      <c r="A286" t="s">
        <v>18</v>
      </c>
      <c r="B286">
        <v>73.8</v>
      </c>
    </row>
    <row r="287" spans="1:2" x14ac:dyDescent="0.2">
      <c r="A287" t="s">
        <v>18</v>
      </c>
      <c r="B287">
        <v>83.3</v>
      </c>
    </row>
    <row r="288" spans="1:2" x14ac:dyDescent="0.2">
      <c r="A288" t="s">
        <v>18</v>
      </c>
      <c r="B288">
        <v>79.7</v>
      </c>
    </row>
    <row r="289" spans="1:2" x14ac:dyDescent="0.2">
      <c r="A289" t="s">
        <v>18</v>
      </c>
      <c r="B289">
        <v>47.1</v>
      </c>
    </row>
    <row r="290" spans="1:2" x14ac:dyDescent="0.2">
      <c r="A290" t="s">
        <v>22</v>
      </c>
      <c r="B290">
        <v>91.9</v>
      </c>
    </row>
    <row r="291" spans="1:2" x14ac:dyDescent="0.2">
      <c r="A291" t="s">
        <v>18</v>
      </c>
      <c r="B291">
        <v>60.6</v>
      </c>
    </row>
    <row r="292" spans="1:2" x14ac:dyDescent="0.2">
      <c r="A292" t="s">
        <v>22</v>
      </c>
      <c r="B292">
        <v>46.6</v>
      </c>
    </row>
    <row r="293" spans="1:2" x14ac:dyDescent="0.2">
      <c r="A293" t="s">
        <v>18</v>
      </c>
      <c r="B293">
        <v>84.2</v>
      </c>
    </row>
    <row r="294" spans="1:2" x14ac:dyDescent="0.2">
      <c r="A294" t="s">
        <v>22</v>
      </c>
      <c r="B294">
        <v>95.5</v>
      </c>
    </row>
    <row r="295" spans="1:2" x14ac:dyDescent="0.2">
      <c r="A295" t="s">
        <v>18</v>
      </c>
      <c r="B295">
        <v>73.5</v>
      </c>
    </row>
    <row r="296" spans="1:2" x14ac:dyDescent="0.2">
      <c r="A296" t="s">
        <v>18</v>
      </c>
      <c r="B296">
        <v>75.900000000000006</v>
      </c>
    </row>
    <row r="297" spans="1:2" x14ac:dyDescent="0.2">
      <c r="A297" t="s">
        <v>22</v>
      </c>
      <c r="B297">
        <v>100</v>
      </c>
    </row>
    <row r="298" spans="1:2" x14ac:dyDescent="0.2">
      <c r="A298" t="s">
        <v>22</v>
      </c>
      <c r="B298">
        <v>74.2</v>
      </c>
    </row>
    <row r="299" spans="1:2" x14ac:dyDescent="0.2">
      <c r="A299" t="s">
        <v>18</v>
      </c>
      <c r="B299">
        <v>100</v>
      </c>
    </row>
    <row r="300" spans="1:2" x14ac:dyDescent="0.2">
      <c r="A300" t="s">
        <v>18</v>
      </c>
      <c r="B300">
        <v>94.9</v>
      </c>
    </row>
    <row r="301" spans="1:2" x14ac:dyDescent="0.2">
      <c r="A301" t="s">
        <v>18</v>
      </c>
      <c r="B301">
        <v>27.6</v>
      </c>
    </row>
    <row r="302" spans="1:2" x14ac:dyDescent="0.2">
      <c r="A302" t="s">
        <v>18</v>
      </c>
      <c r="B302">
        <v>86.2</v>
      </c>
    </row>
    <row r="303" spans="1:2" x14ac:dyDescent="0.2">
      <c r="A303" t="s">
        <v>22</v>
      </c>
      <c r="B303">
        <v>60.1</v>
      </c>
    </row>
    <row r="304" spans="1:2" x14ac:dyDescent="0.2">
      <c r="A304" t="s">
        <v>18</v>
      </c>
      <c r="B304">
        <v>91.3</v>
      </c>
    </row>
    <row r="305" spans="1:2" x14ac:dyDescent="0.2">
      <c r="A305" t="s">
        <v>22</v>
      </c>
      <c r="B305">
        <v>93.8</v>
      </c>
    </row>
    <row r="306" spans="1:2" x14ac:dyDescent="0.2">
      <c r="A306" t="s">
        <v>18</v>
      </c>
      <c r="B306">
        <v>61.6</v>
      </c>
    </row>
    <row r="307" spans="1:2" x14ac:dyDescent="0.2">
      <c r="A307" t="s">
        <v>18</v>
      </c>
      <c r="B307">
        <v>41.7</v>
      </c>
    </row>
    <row r="308" spans="1:2" x14ac:dyDescent="0.2">
      <c r="A308" t="s">
        <v>18</v>
      </c>
      <c r="B308">
        <v>74.5</v>
      </c>
    </row>
    <row r="309" spans="1:2" x14ac:dyDescent="0.2">
      <c r="A309" t="s">
        <v>18</v>
      </c>
      <c r="B309">
        <v>63.7</v>
      </c>
    </row>
    <row r="310" spans="1:2" x14ac:dyDescent="0.2">
      <c r="A310" t="s">
        <v>22</v>
      </c>
      <c r="B310">
        <v>39.6</v>
      </c>
    </row>
    <row r="311" spans="1:2" x14ac:dyDescent="0.2">
      <c r="A311" t="s">
        <v>18</v>
      </c>
      <c r="B311">
        <v>87.5</v>
      </c>
    </row>
    <row r="312" spans="1:2" x14ac:dyDescent="0.2">
      <c r="A312" t="s">
        <v>18</v>
      </c>
      <c r="B312">
        <v>100</v>
      </c>
    </row>
    <row r="313" spans="1:2" x14ac:dyDescent="0.2">
      <c r="A313" t="s">
        <v>22</v>
      </c>
      <c r="B313">
        <v>75.400000000000006</v>
      </c>
    </row>
    <row r="314" spans="1:2" x14ac:dyDescent="0.2">
      <c r="A314" t="s">
        <v>22</v>
      </c>
      <c r="B314">
        <v>61.5</v>
      </c>
    </row>
    <row r="315" spans="1:2" x14ac:dyDescent="0.2">
      <c r="A315" t="s">
        <v>18</v>
      </c>
      <c r="B315">
        <v>73.3</v>
      </c>
    </row>
    <row r="316" spans="1:2" x14ac:dyDescent="0.2">
      <c r="A316" t="s">
        <v>18</v>
      </c>
      <c r="B316">
        <v>96.3</v>
      </c>
    </row>
    <row r="317" spans="1:2" x14ac:dyDescent="0.2">
      <c r="A317" t="s">
        <v>18</v>
      </c>
      <c r="B317">
        <v>67</v>
      </c>
    </row>
    <row r="318" spans="1:2" x14ac:dyDescent="0.2">
      <c r="A318" t="s">
        <v>18</v>
      </c>
      <c r="B318">
        <v>70.099999999999994</v>
      </c>
    </row>
    <row r="319" spans="1:2" x14ac:dyDescent="0.2">
      <c r="A319" t="s">
        <v>22</v>
      </c>
      <c r="B319">
        <v>84.2</v>
      </c>
    </row>
    <row r="320" spans="1:2" x14ac:dyDescent="0.2">
      <c r="A320" t="s">
        <v>18</v>
      </c>
      <c r="B320">
        <v>48.9</v>
      </c>
    </row>
    <row r="321" spans="1:2" x14ac:dyDescent="0.2">
      <c r="A321" t="s">
        <v>18</v>
      </c>
      <c r="B321">
        <v>98.8</v>
      </c>
    </row>
    <row r="322" spans="1:2" x14ac:dyDescent="0.2">
      <c r="A322" t="s">
        <v>22</v>
      </c>
      <c r="B322">
        <v>76.099999999999994</v>
      </c>
    </row>
    <row r="323" spans="1:2" x14ac:dyDescent="0.2">
      <c r="A323" t="s">
        <v>18</v>
      </c>
      <c r="B323">
        <v>80.400000000000006</v>
      </c>
    </row>
    <row r="324" spans="1:2" x14ac:dyDescent="0.2">
      <c r="A324" t="s">
        <v>22</v>
      </c>
      <c r="B324">
        <v>64.099999999999994</v>
      </c>
    </row>
    <row r="325" spans="1:2" x14ac:dyDescent="0.2">
      <c r="A325" t="s">
        <v>22</v>
      </c>
      <c r="B325">
        <v>59.4</v>
      </c>
    </row>
    <row r="326" spans="1:2" x14ac:dyDescent="0.2">
      <c r="A326" t="s">
        <v>22</v>
      </c>
      <c r="B326">
        <v>94.2</v>
      </c>
    </row>
    <row r="327" spans="1:2" x14ac:dyDescent="0.2">
      <c r="A327" t="s">
        <v>18</v>
      </c>
      <c r="B327">
        <v>67.8</v>
      </c>
    </row>
    <row r="328" spans="1:2" x14ac:dyDescent="0.2">
      <c r="A328" t="s">
        <v>18</v>
      </c>
      <c r="B328">
        <v>96.1</v>
      </c>
    </row>
    <row r="329" spans="1:2" x14ac:dyDescent="0.2">
      <c r="A329" t="s">
        <v>18</v>
      </c>
      <c r="B329">
        <v>70.2</v>
      </c>
    </row>
    <row r="330" spans="1:2" x14ac:dyDescent="0.2">
      <c r="A330" t="s">
        <v>18</v>
      </c>
      <c r="B330">
        <v>84.2</v>
      </c>
    </row>
    <row r="331" spans="1:2" x14ac:dyDescent="0.2">
      <c r="A331" t="s">
        <v>18</v>
      </c>
      <c r="B331">
        <v>75.400000000000006</v>
      </c>
    </row>
    <row r="332" spans="1:2" x14ac:dyDescent="0.2">
      <c r="A332" t="s">
        <v>18</v>
      </c>
      <c r="B332">
        <v>41.7</v>
      </c>
    </row>
    <row r="333" spans="1:2" x14ac:dyDescent="0.2">
      <c r="A333" t="s">
        <v>18</v>
      </c>
      <c r="B333">
        <v>23.1</v>
      </c>
    </row>
    <row r="334" spans="1:2" x14ac:dyDescent="0.2">
      <c r="A334" t="s">
        <v>18</v>
      </c>
      <c r="B334">
        <v>50.3</v>
      </c>
    </row>
    <row r="335" spans="1:2" x14ac:dyDescent="0.2">
      <c r="A335" t="s">
        <v>18</v>
      </c>
      <c r="B335">
        <v>100</v>
      </c>
    </row>
    <row r="336" spans="1:2" x14ac:dyDescent="0.2">
      <c r="A336" t="s">
        <v>22</v>
      </c>
      <c r="B336">
        <v>52.2</v>
      </c>
    </row>
    <row r="337" spans="1:2" x14ac:dyDescent="0.2">
      <c r="A337" t="s">
        <v>18</v>
      </c>
      <c r="B337">
        <v>100</v>
      </c>
    </row>
    <row r="338" spans="1:2" x14ac:dyDescent="0.2">
      <c r="A338" t="s">
        <v>18</v>
      </c>
      <c r="B338">
        <v>71.2</v>
      </c>
    </row>
    <row r="339" spans="1:2" x14ac:dyDescent="0.2">
      <c r="A339" t="s">
        <v>18</v>
      </c>
      <c r="B339">
        <v>72.3</v>
      </c>
    </row>
    <row r="340" spans="1:2" x14ac:dyDescent="0.2">
      <c r="A340" t="s">
        <v>22</v>
      </c>
      <c r="B340">
        <v>100</v>
      </c>
    </row>
    <row r="341" spans="1:2" x14ac:dyDescent="0.2">
      <c r="A341" t="s">
        <v>22</v>
      </c>
      <c r="B341">
        <v>100</v>
      </c>
    </row>
    <row r="342" spans="1:2" x14ac:dyDescent="0.2">
      <c r="A342" t="s">
        <v>18</v>
      </c>
      <c r="B342">
        <v>100</v>
      </c>
    </row>
    <row r="343" spans="1:2" x14ac:dyDescent="0.2">
      <c r="A343" t="s">
        <v>22</v>
      </c>
      <c r="B343">
        <v>93.1</v>
      </c>
    </row>
    <row r="344" spans="1:2" x14ac:dyDescent="0.2">
      <c r="A344" t="s">
        <v>22</v>
      </c>
      <c r="B344">
        <v>67.7</v>
      </c>
    </row>
    <row r="345" spans="1:2" x14ac:dyDescent="0.2">
      <c r="A345" t="s">
        <v>18</v>
      </c>
      <c r="B345">
        <v>77.900000000000006</v>
      </c>
    </row>
    <row r="346" spans="1:2" x14ac:dyDescent="0.2">
      <c r="A346" t="s">
        <v>18</v>
      </c>
      <c r="B346">
        <v>80.3</v>
      </c>
    </row>
    <row r="347" spans="1:2" x14ac:dyDescent="0.2">
      <c r="A347" t="s">
        <v>18</v>
      </c>
      <c r="B347">
        <v>44.3</v>
      </c>
    </row>
    <row r="348" spans="1:2" x14ac:dyDescent="0.2">
      <c r="A348" t="s">
        <v>18</v>
      </c>
      <c r="B348">
        <v>54.7</v>
      </c>
    </row>
    <row r="349" spans="1:2" x14ac:dyDescent="0.2">
      <c r="A349" t="s">
        <v>22</v>
      </c>
      <c r="B349">
        <v>85</v>
      </c>
    </row>
    <row r="350" spans="1:2" x14ac:dyDescent="0.2">
      <c r="A350" t="s">
        <v>18</v>
      </c>
      <c r="B350">
        <v>81.7</v>
      </c>
    </row>
    <row r="351" spans="1:2" x14ac:dyDescent="0.2">
      <c r="A351" t="s">
        <v>22</v>
      </c>
      <c r="B351">
        <v>71.599999999999994</v>
      </c>
    </row>
    <row r="352" spans="1:2" x14ac:dyDescent="0.2">
      <c r="A352" t="s">
        <v>18</v>
      </c>
      <c r="B352">
        <v>73.7</v>
      </c>
    </row>
    <row r="353" spans="1:2" x14ac:dyDescent="0.2">
      <c r="A353" t="s">
        <v>18</v>
      </c>
      <c r="B353">
        <v>77</v>
      </c>
    </row>
    <row r="354" spans="1:2" x14ac:dyDescent="0.2">
      <c r="A354" t="s">
        <v>18</v>
      </c>
      <c r="B354">
        <v>72.3</v>
      </c>
    </row>
    <row r="355" spans="1:2" x14ac:dyDescent="0.2">
      <c r="A355" t="s">
        <v>18</v>
      </c>
      <c r="B355">
        <v>100</v>
      </c>
    </row>
    <row r="356" spans="1:2" x14ac:dyDescent="0.2">
      <c r="A356" t="s">
        <v>18</v>
      </c>
      <c r="B356">
        <v>54</v>
      </c>
    </row>
    <row r="357" spans="1:2" x14ac:dyDescent="0.2">
      <c r="A357" t="s">
        <v>22</v>
      </c>
      <c r="B357">
        <v>70.400000000000006</v>
      </c>
    </row>
    <row r="358" spans="1:2" x14ac:dyDescent="0.2">
      <c r="A358" t="s">
        <v>18</v>
      </c>
      <c r="B358">
        <v>47</v>
      </c>
    </row>
    <row r="359" spans="1:2" x14ac:dyDescent="0.2">
      <c r="A359" t="s">
        <v>18</v>
      </c>
      <c r="B359">
        <v>48.7</v>
      </c>
    </row>
    <row r="360" spans="1:2" x14ac:dyDescent="0.2">
      <c r="A360" t="s">
        <v>18</v>
      </c>
      <c r="B360">
        <v>47.6</v>
      </c>
    </row>
    <row r="361" spans="1:2" x14ac:dyDescent="0.2">
      <c r="A361" t="s">
        <v>18</v>
      </c>
      <c r="B361">
        <v>81.099999999999994</v>
      </c>
    </row>
    <row r="362" spans="1:2" x14ac:dyDescent="0.2">
      <c r="A362" t="s">
        <v>18</v>
      </c>
      <c r="B362">
        <v>100</v>
      </c>
    </row>
    <row r="363" spans="1:2" x14ac:dyDescent="0.2">
      <c r="A363" t="s">
        <v>18</v>
      </c>
      <c r="B363">
        <v>81.900000000000006</v>
      </c>
    </row>
    <row r="364" spans="1:2" x14ac:dyDescent="0.2">
      <c r="A364" t="s">
        <v>22</v>
      </c>
      <c r="B364">
        <v>56.3</v>
      </c>
    </row>
    <row r="365" spans="1:2" x14ac:dyDescent="0.2">
      <c r="A365" t="s">
        <v>18</v>
      </c>
      <c r="B365">
        <v>100</v>
      </c>
    </row>
    <row r="366" spans="1:2" x14ac:dyDescent="0.2">
      <c r="A366" t="s">
        <v>22</v>
      </c>
      <c r="B366">
        <v>81</v>
      </c>
    </row>
    <row r="367" spans="1:2" x14ac:dyDescent="0.2">
      <c r="A367" t="s">
        <v>18</v>
      </c>
      <c r="B367">
        <v>84.9</v>
      </c>
    </row>
    <row r="368" spans="1:2" x14ac:dyDescent="0.2">
      <c r="A368" t="s">
        <v>18</v>
      </c>
      <c r="B368">
        <v>67.900000000000006</v>
      </c>
    </row>
    <row r="369" spans="1:2" x14ac:dyDescent="0.2">
      <c r="A369" t="s">
        <v>18</v>
      </c>
      <c r="B369">
        <v>56.9</v>
      </c>
    </row>
    <row r="370" spans="1:2" x14ac:dyDescent="0.2">
      <c r="A370" t="s">
        <v>18</v>
      </c>
      <c r="B370">
        <v>45.9</v>
      </c>
    </row>
    <row r="371" spans="1:2" x14ac:dyDescent="0.2">
      <c r="A371" t="s">
        <v>22</v>
      </c>
      <c r="B371">
        <v>76</v>
      </c>
    </row>
    <row r="372" spans="1:2" x14ac:dyDescent="0.2">
      <c r="A372" t="s">
        <v>18</v>
      </c>
      <c r="B372">
        <v>94.8</v>
      </c>
    </row>
    <row r="373" spans="1:2" x14ac:dyDescent="0.2">
      <c r="A373" t="s">
        <v>18</v>
      </c>
      <c r="B373">
        <v>99.3</v>
      </c>
    </row>
    <row r="374" spans="1:2" x14ac:dyDescent="0.2">
      <c r="A374" t="s">
        <v>18</v>
      </c>
      <c r="B374">
        <v>71</v>
      </c>
    </row>
    <row r="375" spans="1:2" x14ac:dyDescent="0.2">
      <c r="A375" t="s">
        <v>22</v>
      </c>
      <c r="B375">
        <v>70.900000000000006</v>
      </c>
    </row>
    <row r="376" spans="1:2" x14ac:dyDescent="0.2">
      <c r="A376" t="s">
        <v>18</v>
      </c>
      <c r="B376">
        <v>59.8</v>
      </c>
    </row>
    <row r="377" spans="1:2" x14ac:dyDescent="0.2">
      <c r="A377" t="s">
        <v>18</v>
      </c>
      <c r="B377">
        <v>36</v>
      </c>
    </row>
    <row r="378" spans="1:2" x14ac:dyDescent="0.2">
      <c r="A378" t="s">
        <v>22</v>
      </c>
      <c r="B378">
        <v>68.400000000000006</v>
      </c>
    </row>
    <row r="379" spans="1:2" x14ac:dyDescent="0.2">
      <c r="A379" t="s">
        <v>18</v>
      </c>
      <c r="B379">
        <v>72.900000000000006</v>
      </c>
    </row>
    <row r="380" spans="1:2" x14ac:dyDescent="0.2">
      <c r="A380" t="s">
        <v>22</v>
      </c>
      <c r="B380">
        <v>57.3</v>
      </c>
    </row>
    <row r="381" spans="1:2" x14ac:dyDescent="0.2">
      <c r="A381" t="s">
        <v>18</v>
      </c>
      <c r="B381">
        <v>50.3</v>
      </c>
    </row>
    <row r="382" spans="1:2" x14ac:dyDescent="0.2">
      <c r="A382" t="s">
        <v>22</v>
      </c>
      <c r="B382">
        <v>65.7</v>
      </c>
    </row>
    <row r="383" spans="1:2" x14ac:dyDescent="0.2">
      <c r="A383" t="s">
        <v>18</v>
      </c>
      <c r="B383">
        <v>67.900000000000006</v>
      </c>
    </row>
    <row r="384" spans="1:2" x14ac:dyDescent="0.2">
      <c r="A384" t="s">
        <v>18</v>
      </c>
      <c r="B384">
        <v>63.6</v>
      </c>
    </row>
    <row r="385" spans="1:2" x14ac:dyDescent="0.2">
      <c r="A385" t="s">
        <v>18</v>
      </c>
      <c r="B385">
        <v>32.9</v>
      </c>
    </row>
    <row r="386" spans="1:2" x14ac:dyDescent="0.2">
      <c r="A386" t="s">
        <v>18</v>
      </c>
      <c r="B386">
        <v>67.7</v>
      </c>
    </row>
    <row r="387" spans="1:2" x14ac:dyDescent="0.2">
      <c r="A387" t="s">
        <v>18</v>
      </c>
      <c r="B387">
        <v>100</v>
      </c>
    </row>
    <row r="388" spans="1:2" x14ac:dyDescent="0.2">
      <c r="A388" t="s">
        <v>22</v>
      </c>
      <c r="B388">
        <v>96.8</v>
      </c>
    </row>
    <row r="389" spans="1:2" x14ac:dyDescent="0.2">
      <c r="A389" t="s">
        <v>18</v>
      </c>
      <c r="B389">
        <v>71</v>
      </c>
    </row>
    <row r="390" spans="1:2" x14ac:dyDescent="0.2">
      <c r="A390" t="s">
        <v>18</v>
      </c>
      <c r="B390">
        <v>59.8</v>
      </c>
    </row>
    <row r="391" spans="1:2" x14ac:dyDescent="0.2">
      <c r="A391" t="s">
        <v>18</v>
      </c>
      <c r="B391">
        <v>64.2</v>
      </c>
    </row>
    <row r="392" spans="1:2" x14ac:dyDescent="0.2">
      <c r="A392" t="s">
        <v>22</v>
      </c>
      <c r="B392">
        <v>45.2</v>
      </c>
    </row>
    <row r="393" spans="1:2" x14ac:dyDescent="0.2">
      <c r="A393" t="s">
        <v>22</v>
      </c>
      <c r="B393">
        <v>82.9</v>
      </c>
    </row>
    <row r="394" spans="1:2" x14ac:dyDescent="0.2">
      <c r="A394" t="s">
        <v>18</v>
      </c>
      <c r="B394">
        <v>73.2</v>
      </c>
    </row>
    <row r="395" spans="1:2" x14ac:dyDescent="0.2">
      <c r="A395" t="s">
        <v>18</v>
      </c>
      <c r="B395">
        <v>79.599999999999994</v>
      </c>
    </row>
    <row r="396" spans="1:2" x14ac:dyDescent="0.2">
      <c r="A396" t="s">
        <v>18</v>
      </c>
      <c r="B396">
        <v>73</v>
      </c>
    </row>
    <row r="397" spans="1:2" x14ac:dyDescent="0.2">
      <c r="A397" t="s">
        <v>18</v>
      </c>
      <c r="B397">
        <v>72.599999999999994</v>
      </c>
    </row>
    <row r="398" spans="1:2" x14ac:dyDescent="0.2">
      <c r="A398" t="s">
        <v>18</v>
      </c>
      <c r="B398">
        <v>45.2</v>
      </c>
    </row>
    <row r="399" spans="1:2" x14ac:dyDescent="0.2">
      <c r="A399" t="s">
        <v>18</v>
      </c>
      <c r="B399">
        <v>51.8</v>
      </c>
    </row>
    <row r="400" spans="1:2" x14ac:dyDescent="0.2">
      <c r="A400" t="s">
        <v>18</v>
      </c>
      <c r="B400">
        <v>92</v>
      </c>
    </row>
    <row r="401" spans="1:2" x14ac:dyDescent="0.2">
      <c r="A401" t="s">
        <v>18</v>
      </c>
      <c r="B401">
        <v>77.8</v>
      </c>
    </row>
    <row r="402" spans="1:2" x14ac:dyDescent="0.2">
      <c r="A402" t="s">
        <v>22</v>
      </c>
      <c r="B402">
        <v>97.2</v>
      </c>
    </row>
    <row r="403" spans="1:2" x14ac:dyDescent="0.2">
      <c r="A403" t="s">
        <v>22</v>
      </c>
      <c r="B403">
        <v>71.900000000000006</v>
      </c>
    </row>
    <row r="404" spans="1:2" x14ac:dyDescent="0.2">
      <c r="A404" t="s">
        <v>22</v>
      </c>
      <c r="B404">
        <v>69.099999999999994</v>
      </c>
    </row>
    <row r="405" spans="1:2" x14ac:dyDescent="0.2">
      <c r="A405" t="s">
        <v>18</v>
      </c>
      <c r="B405">
        <v>59.6</v>
      </c>
    </row>
    <row r="406" spans="1:2" x14ac:dyDescent="0.2">
      <c r="A406" t="s">
        <v>22</v>
      </c>
      <c r="B406">
        <v>60.4</v>
      </c>
    </row>
    <row r="407" spans="1:2" x14ac:dyDescent="0.2">
      <c r="A407" t="s">
        <v>22</v>
      </c>
      <c r="B407">
        <v>48.3</v>
      </c>
    </row>
    <row r="408" spans="1:2" x14ac:dyDescent="0.2">
      <c r="A408" t="s">
        <v>18</v>
      </c>
      <c r="B408">
        <v>50.1</v>
      </c>
    </row>
    <row r="409" spans="1:2" x14ac:dyDescent="0.2">
      <c r="A409" t="s">
        <v>22</v>
      </c>
      <c r="B409">
        <v>74.900000000000006</v>
      </c>
    </row>
    <row r="410" spans="1:2" x14ac:dyDescent="0.2">
      <c r="A410" t="s">
        <v>22</v>
      </c>
      <c r="B410">
        <v>85.6</v>
      </c>
    </row>
    <row r="411" spans="1:2" x14ac:dyDescent="0.2">
      <c r="A411" t="s">
        <v>22</v>
      </c>
      <c r="B411">
        <v>65.400000000000006</v>
      </c>
    </row>
    <row r="412" spans="1:2" x14ac:dyDescent="0.2">
      <c r="A412" t="s">
        <v>22</v>
      </c>
      <c r="B412">
        <v>82.4</v>
      </c>
    </row>
    <row r="413" spans="1:2" x14ac:dyDescent="0.2">
      <c r="A413" t="s">
        <v>18</v>
      </c>
      <c r="B413">
        <v>67.3</v>
      </c>
    </row>
    <row r="414" spans="1:2" x14ac:dyDescent="0.2">
      <c r="A414" t="s">
        <v>18</v>
      </c>
      <c r="B414">
        <v>34.299999999999997</v>
      </c>
    </row>
    <row r="415" spans="1:2" x14ac:dyDescent="0.2">
      <c r="A415" t="s">
        <v>18</v>
      </c>
      <c r="B415">
        <v>53</v>
      </c>
    </row>
    <row r="416" spans="1:2" x14ac:dyDescent="0.2">
      <c r="A416" t="s">
        <v>18</v>
      </c>
      <c r="B416">
        <v>78</v>
      </c>
    </row>
    <row r="417" spans="1:2" x14ac:dyDescent="0.2">
      <c r="A417" t="s">
        <v>18</v>
      </c>
      <c r="B417">
        <v>58.2</v>
      </c>
    </row>
    <row r="418" spans="1:2" x14ac:dyDescent="0.2">
      <c r="A418" t="s">
        <v>18</v>
      </c>
      <c r="B418">
        <v>73.7</v>
      </c>
    </row>
    <row r="419" spans="1:2" x14ac:dyDescent="0.2">
      <c r="A419" t="s">
        <v>22</v>
      </c>
      <c r="B419">
        <v>60.3</v>
      </c>
    </row>
    <row r="420" spans="1:2" x14ac:dyDescent="0.2">
      <c r="A420" t="s">
        <v>22</v>
      </c>
      <c r="B420">
        <v>78.7</v>
      </c>
    </row>
    <row r="421" spans="1:2" x14ac:dyDescent="0.2">
      <c r="A421" t="s">
        <v>18</v>
      </c>
      <c r="B421">
        <v>68.3</v>
      </c>
    </row>
    <row r="422" spans="1:2" x14ac:dyDescent="0.2">
      <c r="A422" t="s">
        <v>22</v>
      </c>
      <c r="B422">
        <v>49.9</v>
      </c>
    </row>
    <row r="423" spans="1:2" x14ac:dyDescent="0.2">
      <c r="A423" t="s">
        <v>22</v>
      </c>
      <c r="B423">
        <v>100</v>
      </c>
    </row>
    <row r="424" spans="1:2" x14ac:dyDescent="0.2">
      <c r="A424" t="s">
        <v>18</v>
      </c>
      <c r="B424">
        <v>54.7</v>
      </c>
    </row>
    <row r="425" spans="1:2" x14ac:dyDescent="0.2">
      <c r="A425" t="s">
        <v>18</v>
      </c>
      <c r="B425">
        <v>58.7</v>
      </c>
    </row>
    <row r="426" spans="1:2" x14ac:dyDescent="0.2">
      <c r="A426" t="s">
        <v>22</v>
      </c>
      <c r="B426">
        <v>70.8</v>
      </c>
    </row>
    <row r="427" spans="1:2" x14ac:dyDescent="0.2">
      <c r="A427" t="s">
        <v>22</v>
      </c>
      <c r="B427">
        <v>87.1</v>
      </c>
    </row>
    <row r="428" spans="1:2" x14ac:dyDescent="0.2">
      <c r="A428" t="s">
        <v>18</v>
      </c>
      <c r="B428">
        <v>29.5</v>
      </c>
    </row>
    <row r="429" spans="1:2" x14ac:dyDescent="0.2">
      <c r="A429" t="s">
        <v>18</v>
      </c>
      <c r="B429">
        <v>53.2</v>
      </c>
    </row>
    <row r="430" spans="1:2" x14ac:dyDescent="0.2">
      <c r="A430" t="s">
        <v>22</v>
      </c>
      <c r="B430">
        <v>73</v>
      </c>
    </row>
    <row r="431" spans="1:2" x14ac:dyDescent="0.2">
      <c r="A431" t="s">
        <v>18</v>
      </c>
      <c r="B431">
        <v>71.099999999999994</v>
      </c>
    </row>
    <row r="432" spans="1:2" x14ac:dyDescent="0.2">
      <c r="A432" t="s">
        <v>18</v>
      </c>
      <c r="B432">
        <v>80.900000000000006</v>
      </c>
    </row>
    <row r="433" spans="1:2" x14ac:dyDescent="0.2">
      <c r="A433" t="s">
        <v>18</v>
      </c>
      <c r="B433">
        <v>75.099999999999994</v>
      </c>
    </row>
    <row r="434" spans="1:2" x14ac:dyDescent="0.2">
      <c r="A434" t="s">
        <v>18</v>
      </c>
      <c r="B434">
        <v>52.4</v>
      </c>
    </row>
    <row r="435" spans="1:2" x14ac:dyDescent="0.2">
      <c r="A435" t="s">
        <v>22</v>
      </c>
      <c r="B435">
        <v>67.599999999999994</v>
      </c>
    </row>
    <row r="436" spans="1:2" x14ac:dyDescent="0.2">
      <c r="A436" t="s">
        <v>18</v>
      </c>
      <c r="B436">
        <v>35.700000000000003</v>
      </c>
    </row>
    <row r="437" spans="1:2" x14ac:dyDescent="0.2">
      <c r="A437" t="s">
        <v>18</v>
      </c>
      <c r="B437">
        <v>29.9</v>
      </c>
    </row>
    <row r="438" spans="1:2" x14ac:dyDescent="0.2">
      <c r="A438" t="s">
        <v>22</v>
      </c>
      <c r="B438">
        <v>70.7</v>
      </c>
    </row>
    <row r="439" spans="1:2" x14ac:dyDescent="0.2">
      <c r="A439" t="s">
        <v>18</v>
      </c>
      <c r="B439">
        <v>89.3</v>
      </c>
    </row>
    <row r="440" spans="1:2" x14ac:dyDescent="0.2">
      <c r="A440" t="s">
        <v>22</v>
      </c>
      <c r="B440">
        <v>26.2</v>
      </c>
    </row>
    <row r="441" spans="1:2" x14ac:dyDescent="0.2">
      <c r="A441" t="s">
        <v>22</v>
      </c>
      <c r="B441">
        <v>58.3</v>
      </c>
    </row>
    <row r="442" spans="1:2" x14ac:dyDescent="0.2">
      <c r="A442" t="s">
        <v>18</v>
      </c>
      <c r="B442">
        <v>78.400000000000006</v>
      </c>
    </row>
    <row r="443" spans="1:2" x14ac:dyDescent="0.2">
      <c r="A443" t="s">
        <v>22</v>
      </c>
      <c r="B443">
        <v>100</v>
      </c>
    </row>
    <row r="444" spans="1:2" x14ac:dyDescent="0.2">
      <c r="A444" t="s">
        <v>18</v>
      </c>
      <c r="B444">
        <v>66.8</v>
      </c>
    </row>
    <row r="445" spans="1:2" x14ac:dyDescent="0.2">
      <c r="A445" t="s">
        <v>18</v>
      </c>
      <c r="B445">
        <v>63.8</v>
      </c>
    </row>
    <row r="446" spans="1:2" x14ac:dyDescent="0.2">
      <c r="A446" t="s">
        <v>18</v>
      </c>
      <c r="B446">
        <v>76.099999999999994</v>
      </c>
    </row>
    <row r="447" spans="1:2" x14ac:dyDescent="0.2">
      <c r="A447" t="s">
        <v>18</v>
      </c>
      <c r="B447">
        <v>82.7</v>
      </c>
    </row>
    <row r="448" spans="1:2" x14ac:dyDescent="0.2">
      <c r="A448" t="s">
        <v>18</v>
      </c>
      <c r="B448">
        <v>65</v>
      </c>
    </row>
    <row r="449" spans="1:2" x14ac:dyDescent="0.2">
      <c r="A449" t="s">
        <v>22</v>
      </c>
      <c r="B449">
        <v>66.8</v>
      </c>
    </row>
    <row r="450" spans="1:2" x14ac:dyDescent="0.2">
      <c r="A450" t="s">
        <v>18</v>
      </c>
      <c r="B450">
        <v>64.900000000000006</v>
      </c>
    </row>
    <row r="451" spans="1:2" x14ac:dyDescent="0.2">
      <c r="A451" t="s">
        <v>18</v>
      </c>
      <c r="B451">
        <v>63.1</v>
      </c>
    </row>
    <row r="452" spans="1:2" x14ac:dyDescent="0.2">
      <c r="A452" t="s">
        <v>22</v>
      </c>
      <c r="B452">
        <v>56.3</v>
      </c>
    </row>
    <row r="453" spans="1:2" x14ac:dyDescent="0.2">
      <c r="A453" t="s">
        <v>22</v>
      </c>
      <c r="B453">
        <v>93.6</v>
      </c>
    </row>
    <row r="454" spans="1:2" x14ac:dyDescent="0.2">
      <c r="A454" t="s">
        <v>22</v>
      </c>
      <c r="B454">
        <v>91.9</v>
      </c>
    </row>
    <row r="455" spans="1:2" x14ac:dyDescent="0.2">
      <c r="A455" t="s">
        <v>18</v>
      </c>
      <c r="B455">
        <v>74</v>
      </c>
    </row>
    <row r="456" spans="1:2" x14ac:dyDescent="0.2">
      <c r="A456" t="s">
        <v>18</v>
      </c>
      <c r="B456">
        <v>62.7</v>
      </c>
    </row>
    <row r="457" spans="1:2" x14ac:dyDescent="0.2">
      <c r="A457" t="s">
        <v>18</v>
      </c>
      <c r="B457">
        <v>58.6</v>
      </c>
    </row>
    <row r="458" spans="1:2" x14ac:dyDescent="0.2">
      <c r="A458" t="s">
        <v>18</v>
      </c>
      <c r="B458">
        <v>89.3</v>
      </c>
    </row>
    <row r="459" spans="1:2" x14ac:dyDescent="0.2">
      <c r="A459" t="s">
        <v>18</v>
      </c>
      <c r="B459">
        <v>63.4</v>
      </c>
    </row>
    <row r="460" spans="1:2" x14ac:dyDescent="0.2">
      <c r="A460" t="s">
        <v>18</v>
      </c>
      <c r="B460">
        <v>46.7</v>
      </c>
    </row>
    <row r="461" spans="1:2" x14ac:dyDescent="0.2">
      <c r="A461" t="s">
        <v>18</v>
      </c>
      <c r="B461">
        <v>100</v>
      </c>
    </row>
    <row r="462" spans="1:2" x14ac:dyDescent="0.2">
      <c r="A462" t="s">
        <v>18</v>
      </c>
      <c r="B462">
        <v>68.7</v>
      </c>
    </row>
    <row r="463" spans="1:2" x14ac:dyDescent="0.2">
      <c r="A463" t="s">
        <v>18</v>
      </c>
      <c r="B463">
        <v>58.9</v>
      </c>
    </row>
    <row r="464" spans="1:2" x14ac:dyDescent="0.2">
      <c r="A464" t="s">
        <v>18</v>
      </c>
      <c r="B464">
        <v>59</v>
      </c>
    </row>
    <row r="465" spans="1:2" x14ac:dyDescent="0.2">
      <c r="A465" t="s">
        <v>18</v>
      </c>
      <c r="B465">
        <v>77.900000000000006</v>
      </c>
    </row>
    <row r="466" spans="1:2" x14ac:dyDescent="0.2">
      <c r="A466" t="s">
        <v>18</v>
      </c>
      <c r="B466">
        <v>72.3</v>
      </c>
    </row>
    <row r="467" spans="1:2" x14ac:dyDescent="0.2">
      <c r="A467" t="s">
        <v>18</v>
      </c>
      <c r="B467">
        <v>49.7</v>
      </c>
    </row>
    <row r="468" spans="1:2" x14ac:dyDescent="0.2">
      <c r="A468" t="s">
        <v>18</v>
      </c>
      <c r="B468">
        <v>80.900000000000006</v>
      </c>
    </row>
    <row r="469" spans="1:2" x14ac:dyDescent="0.2">
      <c r="A469" t="s">
        <v>18</v>
      </c>
      <c r="B469">
        <v>44.5</v>
      </c>
    </row>
    <row r="470" spans="1:2" x14ac:dyDescent="0.2">
      <c r="A470" t="s">
        <v>18</v>
      </c>
      <c r="B470">
        <v>85.3</v>
      </c>
    </row>
    <row r="471" spans="1:2" x14ac:dyDescent="0.2">
      <c r="A471" t="s">
        <v>18</v>
      </c>
      <c r="B471">
        <v>83.2</v>
      </c>
    </row>
    <row r="472" spans="1:2" x14ac:dyDescent="0.2">
      <c r="A472" t="s">
        <v>18</v>
      </c>
      <c r="B472">
        <v>59.7</v>
      </c>
    </row>
    <row r="473" spans="1:2" x14ac:dyDescent="0.2">
      <c r="A473" t="s">
        <v>22</v>
      </c>
      <c r="B473">
        <v>98.1</v>
      </c>
    </row>
    <row r="474" spans="1:2" x14ac:dyDescent="0.2">
      <c r="A474" t="s">
        <v>22</v>
      </c>
      <c r="B474">
        <v>66.8</v>
      </c>
    </row>
    <row r="475" spans="1:2" x14ac:dyDescent="0.2">
      <c r="A475" t="s">
        <v>18</v>
      </c>
      <c r="B475">
        <v>96.1</v>
      </c>
    </row>
    <row r="476" spans="1:2" x14ac:dyDescent="0.2">
      <c r="A476" t="s">
        <v>18</v>
      </c>
      <c r="B476">
        <v>60.4</v>
      </c>
    </row>
    <row r="477" spans="1:2" x14ac:dyDescent="0.2">
      <c r="A477" t="s">
        <v>18</v>
      </c>
      <c r="B477">
        <v>33.799999999999997</v>
      </c>
    </row>
    <row r="478" spans="1:2" x14ac:dyDescent="0.2">
      <c r="A478" t="s">
        <v>18</v>
      </c>
      <c r="B478">
        <v>56.1</v>
      </c>
    </row>
    <row r="479" spans="1:2" x14ac:dyDescent="0.2">
      <c r="A479" t="s">
        <v>18</v>
      </c>
      <c r="B479">
        <v>80.599999999999994</v>
      </c>
    </row>
    <row r="480" spans="1:2" x14ac:dyDescent="0.2">
      <c r="A480" t="s">
        <v>22</v>
      </c>
      <c r="B480">
        <v>52.6</v>
      </c>
    </row>
    <row r="481" spans="1:2" x14ac:dyDescent="0.2">
      <c r="A481" t="s">
        <v>22</v>
      </c>
      <c r="B481">
        <v>52.1</v>
      </c>
    </row>
    <row r="482" spans="1:2" x14ac:dyDescent="0.2">
      <c r="A482" t="s">
        <v>18</v>
      </c>
      <c r="B482">
        <v>39.9</v>
      </c>
    </row>
    <row r="483" spans="1:2" x14ac:dyDescent="0.2">
      <c r="A483" t="s">
        <v>22</v>
      </c>
      <c r="B483">
        <v>84</v>
      </c>
    </row>
    <row r="484" spans="1:2" x14ac:dyDescent="0.2">
      <c r="A484" t="s">
        <v>18</v>
      </c>
      <c r="B484">
        <v>97.7</v>
      </c>
    </row>
    <row r="485" spans="1:2" x14ac:dyDescent="0.2">
      <c r="A485" t="s">
        <v>18</v>
      </c>
      <c r="B485">
        <v>43.3</v>
      </c>
    </row>
    <row r="486" spans="1:2" x14ac:dyDescent="0.2">
      <c r="A486" t="s">
        <v>18</v>
      </c>
      <c r="B486">
        <v>55.9</v>
      </c>
    </row>
    <row r="487" spans="1:2" x14ac:dyDescent="0.2">
      <c r="A487" t="s">
        <v>18</v>
      </c>
      <c r="B487">
        <v>84.6</v>
      </c>
    </row>
    <row r="488" spans="1:2" x14ac:dyDescent="0.2">
      <c r="A488" t="s">
        <v>18</v>
      </c>
      <c r="B488">
        <v>67</v>
      </c>
    </row>
    <row r="489" spans="1:2" x14ac:dyDescent="0.2">
      <c r="A489" t="s">
        <v>22</v>
      </c>
      <c r="B489">
        <v>76</v>
      </c>
    </row>
    <row r="490" spans="1:2" x14ac:dyDescent="0.2">
      <c r="A490" t="s">
        <v>18</v>
      </c>
      <c r="B490">
        <v>56.9</v>
      </c>
    </row>
    <row r="491" spans="1:2" x14ac:dyDescent="0.2">
      <c r="A491" t="s">
        <v>18</v>
      </c>
      <c r="B491">
        <v>77.5</v>
      </c>
    </row>
    <row r="492" spans="1:2" x14ac:dyDescent="0.2">
      <c r="A492" t="s">
        <v>22</v>
      </c>
      <c r="B492">
        <v>69.400000000000006</v>
      </c>
    </row>
    <row r="493" spans="1:2" x14ac:dyDescent="0.2">
      <c r="A493" t="s">
        <v>22</v>
      </c>
      <c r="B493">
        <v>94.6</v>
      </c>
    </row>
    <row r="494" spans="1:2" x14ac:dyDescent="0.2">
      <c r="A494" t="s">
        <v>22</v>
      </c>
      <c r="B494">
        <v>93.4</v>
      </c>
    </row>
    <row r="495" spans="1:2" x14ac:dyDescent="0.2">
      <c r="A495" t="s">
        <v>22</v>
      </c>
      <c r="B495">
        <v>100</v>
      </c>
    </row>
    <row r="496" spans="1:2" x14ac:dyDescent="0.2">
      <c r="A496" t="s">
        <v>18</v>
      </c>
      <c r="B496">
        <v>63.6</v>
      </c>
    </row>
    <row r="497" spans="1:2" x14ac:dyDescent="0.2">
      <c r="A497" t="s">
        <v>18</v>
      </c>
      <c r="B497">
        <v>53</v>
      </c>
    </row>
    <row r="498" spans="1:2" x14ac:dyDescent="0.2">
      <c r="A498" t="s">
        <v>18</v>
      </c>
      <c r="B498">
        <v>67.8</v>
      </c>
    </row>
    <row r="499" spans="1:2" x14ac:dyDescent="0.2">
      <c r="A499" t="s">
        <v>18</v>
      </c>
      <c r="B499">
        <v>73.900000000000006</v>
      </c>
    </row>
    <row r="500" spans="1:2" x14ac:dyDescent="0.2">
      <c r="A500" t="s">
        <v>18</v>
      </c>
      <c r="B500">
        <v>66.5</v>
      </c>
    </row>
    <row r="501" spans="1:2" x14ac:dyDescent="0.2">
      <c r="A501" t="s">
        <v>18</v>
      </c>
      <c r="B501">
        <v>49.9</v>
      </c>
    </row>
    <row r="502" spans="1:2" x14ac:dyDescent="0.2">
      <c r="A502" t="s">
        <v>18</v>
      </c>
      <c r="B502">
        <v>73.900000000000006</v>
      </c>
    </row>
    <row r="503" spans="1:2" x14ac:dyDescent="0.2">
      <c r="A503" t="s">
        <v>18</v>
      </c>
      <c r="B503">
        <v>80.3</v>
      </c>
    </row>
    <row r="504" spans="1:2" x14ac:dyDescent="0.2">
      <c r="A504" t="s">
        <v>18</v>
      </c>
      <c r="B504">
        <v>71.7</v>
      </c>
    </row>
    <row r="505" spans="1:2" x14ac:dyDescent="0.2">
      <c r="A505" t="s">
        <v>18</v>
      </c>
      <c r="B505">
        <v>83.3</v>
      </c>
    </row>
    <row r="506" spans="1:2" x14ac:dyDescent="0.2">
      <c r="A506" t="s">
        <v>18</v>
      </c>
      <c r="B506">
        <v>84.5</v>
      </c>
    </row>
    <row r="507" spans="1:2" x14ac:dyDescent="0.2">
      <c r="A507" t="s">
        <v>22</v>
      </c>
      <c r="B507">
        <v>74.900000000000006</v>
      </c>
    </row>
    <row r="508" spans="1:2" x14ac:dyDescent="0.2">
      <c r="A508" t="s">
        <v>18</v>
      </c>
      <c r="B508">
        <v>34</v>
      </c>
    </row>
    <row r="509" spans="1:2" x14ac:dyDescent="0.2">
      <c r="A509" t="s">
        <v>18</v>
      </c>
      <c r="B509">
        <v>63</v>
      </c>
    </row>
    <row r="510" spans="1:2" x14ac:dyDescent="0.2">
      <c r="A510" t="s">
        <v>22</v>
      </c>
      <c r="B510">
        <v>77.900000000000006</v>
      </c>
    </row>
    <row r="511" spans="1:2" x14ac:dyDescent="0.2">
      <c r="A511" t="s">
        <v>18</v>
      </c>
      <c r="B511">
        <v>72.900000000000006</v>
      </c>
    </row>
    <row r="512" spans="1:2" x14ac:dyDescent="0.2">
      <c r="A512" t="s">
        <v>18</v>
      </c>
      <c r="B512">
        <v>53.2</v>
      </c>
    </row>
    <row r="513" spans="1:2" x14ac:dyDescent="0.2">
      <c r="A513" t="s">
        <v>22</v>
      </c>
      <c r="B513">
        <v>57.3</v>
      </c>
    </row>
    <row r="514" spans="1:2" x14ac:dyDescent="0.2">
      <c r="A514" t="s">
        <v>18</v>
      </c>
      <c r="B514">
        <v>76.599999999999994</v>
      </c>
    </row>
    <row r="515" spans="1:2" x14ac:dyDescent="0.2">
      <c r="A515" t="s">
        <v>22</v>
      </c>
      <c r="B515">
        <v>64.599999999999994</v>
      </c>
    </row>
    <row r="516" spans="1:2" x14ac:dyDescent="0.2">
      <c r="A516" t="s">
        <v>18</v>
      </c>
      <c r="B516">
        <v>51.1</v>
      </c>
    </row>
    <row r="517" spans="1:2" x14ac:dyDescent="0.2">
      <c r="A517" t="s">
        <v>22</v>
      </c>
      <c r="B517">
        <v>63</v>
      </c>
    </row>
    <row r="518" spans="1:2" x14ac:dyDescent="0.2">
      <c r="A518" t="s">
        <v>18</v>
      </c>
      <c r="B518">
        <v>61.6</v>
      </c>
    </row>
    <row r="519" spans="1:2" x14ac:dyDescent="0.2">
      <c r="A519" t="s">
        <v>22</v>
      </c>
      <c r="B519">
        <v>62.5</v>
      </c>
    </row>
    <row r="520" spans="1:2" x14ac:dyDescent="0.2">
      <c r="A520" t="s">
        <v>22</v>
      </c>
      <c r="B520">
        <v>87.1</v>
      </c>
    </row>
    <row r="521" spans="1:2" x14ac:dyDescent="0.2">
      <c r="A521" t="s">
        <v>22</v>
      </c>
      <c r="B521">
        <v>82.5</v>
      </c>
    </row>
    <row r="522" spans="1:2" x14ac:dyDescent="0.2">
      <c r="A522" t="s">
        <v>18</v>
      </c>
      <c r="B522">
        <v>80.900000000000006</v>
      </c>
    </row>
    <row r="523" spans="1:2" x14ac:dyDescent="0.2">
      <c r="A523" t="s">
        <v>18</v>
      </c>
      <c r="B523">
        <v>100</v>
      </c>
    </row>
    <row r="524" spans="1:2" x14ac:dyDescent="0.2">
      <c r="A524" t="s">
        <v>18</v>
      </c>
      <c r="B524">
        <v>79.599999999999994</v>
      </c>
    </row>
    <row r="525" spans="1:2" x14ac:dyDescent="0.2">
      <c r="A525" t="s">
        <v>18</v>
      </c>
      <c r="B525">
        <v>71.2</v>
      </c>
    </row>
    <row r="526" spans="1:2" x14ac:dyDescent="0.2">
      <c r="A526" t="s">
        <v>18</v>
      </c>
      <c r="B526">
        <v>62.7</v>
      </c>
    </row>
    <row r="527" spans="1:2" x14ac:dyDescent="0.2">
      <c r="A527" t="s">
        <v>22</v>
      </c>
      <c r="B527">
        <v>64.2</v>
      </c>
    </row>
    <row r="528" spans="1:2" x14ac:dyDescent="0.2">
      <c r="A528" t="s">
        <v>18</v>
      </c>
      <c r="B528">
        <v>44.1</v>
      </c>
    </row>
    <row r="529" spans="1:2" x14ac:dyDescent="0.2">
      <c r="A529" t="s">
        <v>22</v>
      </c>
      <c r="B529">
        <v>61.7</v>
      </c>
    </row>
    <row r="530" spans="1:2" x14ac:dyDescent="0.2">
      <c r="A530" t="s">
        <v>18</v>
      </c>
      <c r="B530">
        <v>39.9</v>
      </c>
    </row>
    <row r="531" spans="1:2" x14ac:dyDescent="0.2">
      <c r="A531" t="s">
        <v>18</v>
      </c>
      <c r="B531">
        <v>84.1</v>
      </c>
    </row>
    <row r="532" spans="1:2" x14ac:dyDescent="0.2">
      <c r="A532" t="s">
        <v>18</v>
      </c>
      <c r="B532">
        <v>40.700000000000003</v>
      </c>
    </row>
    <row r="533" spans="1:2" x14ac:dyDescent="0.2">
      <c r="A533" t="s">
        <v>22</v>
      </c>
      <c r="B533">
        <v>81.8</v>
      </c>
    </row>
    <row r="534" spans="1:2" x14ac:dyDescent="0.2">
      <c r="A534" t="s">
        <v>18</v>
      </c>
      <c r="B534">
        <v>77</v>
      </c>
    </row>
    <row r="535" spans="1:2" x14ac:dyDescent="0.2">
      <c r="A535" t="s">
        <v>22</v>
      </c>
      <c r="B535">
        <v>65.7</v>
      </c>
    </row>
    <row r="536" spans="1:2" x14ac:dyDescent="0.2">
      <c r="A536" t="s">
        <v>22</v>
      </c>
      <c r="B536">
        <v>80.900000000000006</v>
      </c>
    </row>
    <row r="537" spans="1:2" x14ac:dyDescent="0.2">
      <c r="A537" t="s">
        <v>22</v>
      </c>
      <c r="B537">
        <v>47.4</v>
      </c>
    </row>
    <row r="538" spans="1:2" x14ac:dyDescent="0.2">
      <c r="A538" t="s">
        <v>18</v>
      </c>
      <c r="B538">
        <v>83</v>
      </c>
    </row>
    <row r="539" spans="1:2" x14ac:dyDescent="0.2">
      <c r="A539" t="s">
        <v>18</v>
      </c>
      <c r="B539">
        <v>54.2</v>
      </c>
    </row>
    <row r="540" spans="1:2" x14ac:dyDescent="0.2">
      <c r="A540" t="s">
        <v>18</v>
      </c>
      <c r="B540">
        <v>82.5</v>
      </c>
    </row>
    <row r="541" spans="1:2" x14ac:dyDescent="0.2">
      <c r="A541" t="s">
        <v>22</v>
      </c>
      <c r="B541">
        <v>85</v>
      </c>
    </row>
    <row r="542" spans="1:2" x14ac:dyDescent="0.2">
      <c r="A542" t="s">
        <v>18</v>
      </c>
      <c r="B542">
        <v>40.4</v>
      </c>
    </row>
    <row r="543" spans="1:2" x14ac:dyDescent="0.2">
      <c r="A543" t="s">
        <v>18</v>
      </c>
      <c r="B543">
        <v>58.9</v>
      </c>
    </row>
    <row r="544" spans="1:2" x14ac:dyDescent="0.2">
      <c r="A544" t="s">
        <v>22</v>
      </c>
      <c r="B544">
        <v>67.5</v>
      </c>
    </row>
    <row r="545" spans="1:2" x14ac:dyDescent="0.2">
      <c r="A545" t="s">
        <v>22</v>
      </c>
      <c r="B545">
        <v>81</v>
      </c>
    </row>
    <row r="546" spans="1:2" x14ac:dyDescent="0.2">
      <c r="A546" t="s">
        <v>18</v>
      </c>
      <c r="B546">
        <v>74.7</v>
      </c>
    </row>
    <row r="547" spans="1:2" x14ac:dyDescent="0.2">
      <c r="A547" t="s">
        <v>18</v>
      </c>
      <c r="B547">
        <v>67.400000000000006</v>
      </c>
    </row>
    <row r="548" spans="1:2" x14ac:dyDescent="0.2">
      <c r="A548" t="s">
        <v>18</v>
      </c>
      <c r="B548">
        <v>72.2</v>
      </c>
    </row>
    <row r="549" spans="1:2" x14ac:dyDescent="0.2">
      <c r="A549" t="s">
        <v>18</v>
      </c>
      <c r="B549">
        <v>77.099999999999994</v>
      </c>
    </row>
    <row r="550" spans="1:2" x14ac:dyDescent="0.2">
      <c r="A550" t="s">
        <v>22</v>
      </c>
      <c r="B550">
        <v>87.9</v>
      </c>
    </row>
    <row r="551" spans="1:2" x14ac:dyDescent="0.2">
      <c r="A551" t="s">
        <v>22</v>
      </c>
      <c r="B551">
        <v>54.1</v>
      </c>
    </row>
    <row r="552" spans="1:2" x14ac:dyDescent="0.2">
      <c r="A552" t="s">
        <v>18</v>
      </c>
      <c r="B552">
        <v>62.9</v>
      </c>
    </row>
    <row r="553" spans="1:2" x14ac:dyDescent="0.2">
      <c r="A553" t="s">
        <v>18</v>
      </c>
      <c r="B553">
        <v>95.6</v>
      </c>
    </row>
    <row r="554" spans="1:2" x14ac:dyDescent="0.2">
      <c r="A554" t="s">
        <v>18</v>
      </c>
      <c r="B554">
        <v>67.099999999999994</v>
      </c>
    </row>
    <row r="555" spans="1:2" x14ac:dyDescent="0.2">
      <c r="A555" t="s">
        <v>18</v>
      </c>
      <c r="B555">
        <v>51.5</v>
      </c>
    </row>
    <row r="556" spans="1:2" x14ac:dyDescent="0.2">
      <c r="A556" t="s">
        <v>18</v>
      </c>
      <c r="B556">
        <v>97.9</v>
      </c>
    </row>
    <row r="557" spans="1:2" x14ac:dyDescent="0.2">
      <c r="A557" t="s">
        <v>22</v>
      </c>
      <c r="B557">
        <v>67</v>
      </c>
    </row>
    <row r="558" spans="1:2" x14ac:dyDescent="0.2">
      <c r="A558" t="s">
        <v>18</v>
      </c>
      <c r="B558">
        <v>31.5</v>
      </c>
    </row>
    <row r="559" spans="1:2" x14ac:dyDescent="0.2">
      <c r="A559" t="s">
        <v>18</v>
      </c>
      <c r="B559">
        <v>88</v>
      </c>
    </row>
    <row r="560" spans="1:2" x14ac:dyDescent="0.2">
      <c r="A560" t="s">
        <v>22</v>
      </c>
      <c r="B560">
        <v>53.4</v>
      </c>
    </row>
    <row r="561" spans="1:2" x14ac:dyDescent="0.2">
      <c r="A561" t="s">
        <v>18</v>
      </c>
      <c r="B561">
        <v>83.4</v>
      </c>
    </row>
    <row r="562" spans="1:2" x14ac:dyDescent="0.2">
      <c r="A562" t="s">
        <v>22</v>
      </c>
      <c r="B562">
        <v>79</v>
      </c>
    </row>
    <row r="563" spans="1:2" x14ac:dyDescent="0.2">
      <c r="A563" t="s">
        <v>22</v>
      </c>
      <c r="B563">
        <v>69.900000000000006</v>
      </c>
    </row>
    <row r="564" spans="1:2" x14ac:dyDescent="0.2">
      <c r="A564" t="s">
        <v>18</v>
      </c>
      <c r="B564">
        <v>60.1</v>
      </c>
    </row>
    <row r="565" spans="1:2" x14ac:dyDescent="0.2">
      <c r="A565" t="s">
        <v>18</v>
      </c>
      <c r="B565">
        <v>70.3</v>
      </c>
    </row>
    <row r="566" spans="1:2" x14ac:dyDescent="0.2">
      <c r="A566" t="s">
        <v>22</v>
      </c>
      <c r="B566">
        <v>79.8</v>
      </c>
    </row>
    <row r="567" spans="1:2" x14ac:dyDescent="0.2">
      <c r="A567" t="s">
        <v>18</v>
      </c>
      <c r="B567">
        <v>66.599999999999994</v>
      </c>
    </row>
    <row r="568" spans="1:2" x14ac:dyDescent="0.2">
      <c r="A568" t="s">
        <v>18</v>
      </c>
      <c r="B568">
        <v>91.7</v>
      </c>
    </row>
    <row r="569" spans="1:2" x14ac:dyDescent="0.2">
      <c r="A569" t="s">
        <v>18</v>
      </c>
      <c r="B569">
        <v>70.099999999999994</v>
      </c>
    </row>
    <row r="570" spans="1:2" x14ac:dyDescent="0.2">
      <c r="A570" t="s">
        <v>18</v>
      </c>
      <c r="B570">
        <v>61.5</v>
      </c>
    </row>
    <row r="571" spans="1:2" x14ac:dyDescent="0.2">
      <c r="A571" t="s">
        <v>22</v>
      </c>
      <c r="B571">
        <v>79.3</v>
      </c>
    </row>
    <row r="572" spans="1:2" x14ac:dyDescent="0.2">
      <c r="A572" t="s">
        <v>22</v>
      </c>
      <c r="B572">
        <v>63.9</v>
      </c>
    </row>
    <row r="573" spans="1:2" x14ac:dyDescent="0.2">
      <c r="A573" t="s">
        <v>22</v>
      </c>
      <c r="B573">
        <v>93.1</v>
      </c>
    </row>
    <row r="574" spans="1:2" x14ac:dyDescent="0.2">
      <c r="A574" t="s">
        <v>22</v>
      </c>
      <c r="B574">
        <v>89.8</v>
      </c>
    </row>
    <row r="575" spans="1:2" x14ac:dyDescent="0.2">
      <c r="A575" t="s">
        <v>22</v>
      </c>
      <c r="B575">
        <v>100</v>
      </c>
    </row>
    <row r="576" spans="1:2" x14ac:dyDescent="0.2">
      <c r="A576" t="s">
        <v>22</v>
      </c>
      <c r="B576">
        <v>61.8</v>
      </c>
    </row>
    <row r="577" spans="1:2" x14ac:dyDescent="0.2">
      <c r="A577" t="s">
        <v>18</v>
      </c>
      <c r="B577">
        <v>51.5</v>
      </c>
    </row>
    <row r="578" spans="1:2" x14ac:dyDescent="0.2">
      <c r="A578" t="s">
        <v>18</v>
      </c>
      <c r="B578">
        <v>60.4</v>
      </c>
    </row>
    <row r="579" spans="1:2" x14ac:dyDescent="0.2">
      <c r="A579" t="s">
        <v>18</v>
      </c>
      <c r="B579">
        <v>67.2</v>
      </c>
    </row>
    <row r="580" spans="1:2" x14ac:dyDescent="0.2">
      <c r="A580" t="s">
        <v>22</v>
      </c>
      <c r="B580">
        <v>89.6</v>
      </c>
    </row>
    <row r="581" spans="1:2" x14ac:dyDescent="0.2">
      <c r="A581" t="s">
        <v>18</v>
      </c>
      <c r="B581">
        <v>48.3</v>
      </c>
    </row>
    <row r="582" spans="1:2" x14ac:dyDescent="0.2">
      <c r="A582" t="s">
        <v>22</v>
      </c>
      <c r="B582">
        <v>61.7</v>
      </c>
    </row>
    <row r="583" spans="1:2" x14ac:dyDescent="0.2">
      <c r="A583" t="s">
        <v>18</v>
      </c>
      <c r="B583">
        <v>44.4</v>
      </c>
    </row>
    <row r="584" spans="1:2" x14ac:dyDescent="0.2">
      <c r="A584" t="s">
        <v>22</v>
      </c>
      <c r="B584">
        <v>77.2</v>
      </c>
    </row>
    <row r="585" spans="1:2" x14ac:dyDescent="0.2">
      <c r="A585" t="s">
        <v>18</v>
      </c>
      <c r="B585">
        <v>100</v>
      </c>
    </row>
    <row r="586" spans="1:2" x14ac:dyDescent="0.2">
      <c r="A586" t="s">
        <v>18</v>
      </c>
      <c r="B586">
        <v>73</v>
      </c>
    </row>
    <row r="587" spans="1:2" x14ac:dyDescent="0.2">
      <c r="A587" t="s">
        <v>18</v>
      </c>
      <c r="B587">
        <v>68.5</v>
      </c>
    </row>
    <row r="588" spans="1:2" x14ac:dyDescent="0.2">
      <c r="A588" t="s">
        <v>22</v>
      </c>
      <c r="B588">
        <v>61</v>
      </c>
    </row>
    <row r="589" spans="1:2" x14ac:dyDescent="0.2">
      <c r="A589" t="s">
        <v>18</v>
      </c>
      <c r="B589">
        <v>70.5</v>
      </c>
    </row>
    <row r="590" spans="1:2" x14ac:dyDescent="0.2">
      <c r="A590" t="s">
        <v>18</v>
      </c>
      <c r="B590">
        <v>52.5</v>
      </c>
    </row>
    <row r="591" spans="1:2" x14ac:dyDescent="0.2">
      <c r="A591" t="s">
        <v>22</v>
      </c>
      <c r="B591">
        <v>62.8</v>
      </c>
    </row>
    <row r="592" spans="1:2" x14ac:dyDescent="0.2">
      <c r="A592" t="s">
        <v>18</v>
      </c>
      <c r="B592">
        <v>83.5</v>
      </c>
    </row>
    <row r="593" spans="1:2" x14ac:dyDescent="0.2">
      <c r="A593" t="s">
        <v>18</v>
      </c>
      <c r="B593">
        <v>71.400000000000006</v>
      </c>
    </row>
    <row r="594" spans="1:2" x14ac:dyDescent="0.2">
      <c r="A594" t="s">
        <v>18</v>
      </c>
      <c r="B594">
        <v>61.5</v>
      </c>
    </row>
    <row r="595" spans="1:2" x14ac:dyDescent="0.2">
      <c r="A595" t="s">
        <v>18</v>
      </c>
      <c r="B595">
        <v>75.400000000000006</v>
      </c>
    </row>
    <row r="596" spans="1:2" x14ac:dyDescent="0.2">
      <c r="A596" t="s">
        <v>18</v>
      </c>
      <c r="B596">
        <v>42</v>
      </c>
    </row>
    <row r="597" spans="1:2" x14ac:dyDescent="0.2">
      <c r="A597" t="s">
        <v>18</v>
      </c>
      <c r="B597">
        <v>64</v>
      </c>
    </row>
    <row r="598" spans="1:2" x14ac:dyDescent="0.2">
      <c r="A598" t="s">
        <v>18</v>
      </c>
      <c r="B598">
        <v>60.1</v>
      </c>
    </row>
    <row r="599" spans="1:2" x14ac:dyDescent="0.2">
      <c r="A599" t="s">
        <v>18</v>
      </c>
      <c r="B599">
        <v>34.700000000000003</v>
      </c>
    </row>
    <row r="600" spans="1:2" x14ac:dyDescent="0.2">
      <c r="A600" t="s">
        <v>18</v>
      </c>
      <c r="B600">
        <v>88</v>
      </c>
    </row>
    <row r="601" spans="1:2" x14ac:dyDescent="0.2">
      <c r="A601" t="s">
        <v>18</v>
      </c>
      <c r="B601">
        <v>100</v>
      </c>
    </row>
    <row r="602" spans="1:2" x14ac:dyDescent="0.2">
      <c r="A602" t="s">
        <v>18</v>
      </c>
      <c r="B602">
        <v>66.099999999999994</v>
      </c>
    </row>
    <row r="603" spans="1:2" x14ac:dyDescent="0.2">
      <c r="A603" t="s">
        <v>22</v>
      </c>
      <c r="B603">
        <v>95.5</v>
      </c>
    </row>
    <row r="604" spans="1:2" x14ac:dyDescent="0.2">
      <c r="A604" t="s">
        <v>18</v>
      </c>
      <c r="B604">
        <v>86.4</v>
      </c>
    </row>
    <row r="605" spans="1:2" x14ac:dyDescent="0.2">
      <c r="A605" t="s">
        <v>22</v>
      </c>
      <c r="B605">
        <v>77.3</v>
      </c>
    </row>
    <row r="606" spans="1:2" x14ac:dyDescent="0.2">
      <c r="A606" t="s">
        <v>22</v>
      </c>
      <c r="B606">
        <v>90.2</v>
      </c>
    </row>
    <row r="607" spans="1:2" x14ac:dyDescent="0.2">
      <c r="A607" t="s">
        <v>22</v>
      </c>
      <c r="B607">
        <v>80.2</v>
      </c>
    </row>
    <row r="608" spans="1:2" x14ac:dyDescent="0.2">
      <c r="A608" t="s">
        <v>18</v>
      </c>
      <c r="B608">
        <v>72.900000000000006</v>
      </c>
    </row>
    <row r="609" spans="1:2" x14ac:dyDescent="0.2">
      <c r="A609" t="s">
        <v>22</v>
      </c>
      <c r="B609">
        <v>35.799999999999997</v>
      </c>
    </row>
    <row r="610" spans="1:2" x14ac:dyDescent="0.2">
      <c r="A610" t="s">
        <v>18</v>
      </c>
      <c r="B610">
        <v>72.8</v>
      </c>
    </row>
    <row r="611" spans="1:2" x14ac:dyDescent="0.2">
      <c r="A611" t="s">
        <v>18</v>
      </c>
      <c r="B611">
        <v>67.599999999999994</v>
      </c>
    </row>
    <row r="612" spans="1:2" x14ac:dyDescent="0.2">
      <c r="A612" t="s">
        <v>22</v>
      </c>
      <c r="B612">
        <v>93.1</v>
      </c>
    </row>
    <row r="613" spans="1:2" x14ac:dyDescent="0.2">
      <c r="A613" t="s">
        <v>22</v>
      </c>
      <c r="B613">
        <v>57.5</v>
      </c>
    </row>
    <row r="614" spans="1:2" x14ac:dyDescent="0.2">
      <c r="A614" t="s">
        <v>18</v>
      </c>
      <c r="B614">
        <v>61.1</v>
      </c>
    </row>
    <row r="615" spans="1:2" x14ac:dyDescent="0.2">
      <c r="A615" t="s">
        <v>18</v>
      </c>
      <c r="B615">
        <v>77.400000000000006</v>
      </c>
    </row>
    <row r="616" spans="1:2" x14ac:dyDescent="0.2">
      <c r="A616" t="s">
        <v>18</v>
      </c>
      <c r="B616">
        <v>69.599999999999994</v>
      </c>
    </row>
    <row r="617" spans="1:2" x14ac:dyDescent="0.2">
      <c r="A617" t="s">
        <v>18</v>
      </c>
      <c r="B617">
        <v>100</v>
      </c>
    </row>
    <row r="618" spans="1:2" x14ac:dyDescent="0.2">
      <c r="A618" t="s">
        <v>18</v>
      </c>
      <c r="B618">
        <v>69.3</v>
      </c>
    </row>
    <row r="619" spans="1:2" x14ac:dyDescent="0.2">
      <c r="A619" t="s">
        <v>18</v>
      </c>
      <c r="B619">
        <v>85.7</v>
      </c>
    </row>
    <row r="620" spans="1:2" x14ac:dyDescent="0.2">
      <c r="A620" t="s">
        <v>18</v>
      </c>
      <c r="B620">
        <v>53.9</v>
      </c>
    </row>
    <row r="621" spans="1:2" x14ac:dyDescent="0.2">
      <c r="A621" t="s">
        <v>18</v>
      </c>
      <c r="B621">
        <v>43.7</v>
      </c>
    </row>
    <row r="622" spans="1:2" x14ac:dyDescent="0.2">
      <c r="A622" t="s">
        <v>18</v>
      </c>
      <c r="B622">
        <v>79.3</v>
      </c>
    </row>
    <row r="623" spans="1:2" x14ac:dyDescent="0.2">
      <c r="A623" t="s">
        <v>22</v>
      </c>
      <c r="B623">
        <v>71.3</v>
      </c>
    </row>
    <row r="624" spans="1:2" x14ac:dyDescent="0.2">
      <c r="A624" t="s">
        <v>18</v>
      </c>
      <c r="B624">
        <v>61.4</v>
      </c>
    </row>
    <row r="625" spans="1:2" x14ac:dyDescent="0.2">
      <c r="A625" t="s">
        <v>18</v>
      </c>
      <c r="B625">
        <v>45.1</v>
      </c>
    </row>
    <row r="626" spans="1:2" x14ac:dyDescent="0.2">
      <c r="A626" t="s">
        <v>18</v>
      </c>
      <c r="B626">
        <v>39.799999999999997</v>
      </c>
    </row>
    <row r="627" spans="1:2" x14ac:dyDescent="0.2">
      <c r="A627" t="s">
        <v>22</v>
      </c>
      <c r="B627">
        <v>70.7</v>
      </c>
    </row>
    <row r="628" spans="1:2" x14ac:dyDescent="0.2">
      <c r="A628" t="s">
        <v>18</v>
      </c>
      <c r="B628">
        <v>35.6</v>
      </c>
    </row>
    <row r="629" spans="1:2" x14ac:dyDescent="0.2">
      <c r="A629" t="s">
        <v>22</v>
      </c>
      <c r="B629">
        <v>93</v>
      </c>
    </row>
    <row r="630" spans="1:2" x14ac:dyDescent="0.2">
      <c r="A630" t="s">
        <v>22</v>
      </c>
      <c r="B630">
        <v>83.2</v>
      </c>
    </row>
    <row r="631" spans="1:2" x14ac:dyDescent="0.2">
      <c r="A631" t="s">
        <v>22</v>
      </c>
      <c r="B631">
        <v>46.6</v>
      </c>
    </row>
    <row r="632" spans="1:2" x14ac:dyDescent="0.2">
      <c r="A632" t="s">
        <v>18</v>
      </c>
      <c r="B632">
        <v>70.8</v>
      </c>
    </row>
    <row r="633" spans="1:2" x14ac:dyDescent="0.2">
      <c r="A633" t="s">
        <v>22</v>
      </c>
      <c r="B633">
        <v>78.3</v>
      </c>
    </row>
    <row r="634" spans="1:2" x14ac:dyDescent="0.2">
      <c r="A634" t="s">
        <v>18</v>
      </c>
      <c r="B634">
        <v>70.7</v>
      </c>
    </row>
    <row r="635" spans="1:2" x14ac:dyDescent="0.2">
      <c r="A635" t="s">
        <v>22</v>
      </c>
      <c r="B635">
        <v>82.6</v>
      </c>
    </row>
    <row r="636" spans="1:2" x14ac:dyDescent="0.2">
      <c r="A636" t="s">
        <v>18</v>
      </c>
      <c r="B636">
        <v>50.3</v>
      </c>
    </row>
    <row r="637" spans="1:2" x14ac:dyDescent="0.2">
      <c r="A637" t="s">
        <v>22</v>
      </c>
      <c r="B637">
        <v>80.900000000000006</v>
      </c>
    </row>
    <row r="638" spans="1:2" x14ac:dyDescent="0.2">
      <c r="A638" t="s">
        <v>22</v>
      </c>
      <c r="B638">
        <v>75.400000000000006</v>
      </c>
    </row>
    <row r="639" spans="1:2" x14ac:dyDescent="0.2">
      <c r="A639" t="s">
        <v>18</v>
      </c>
      <c r="B639">
        <v>83.7</v>
      </c>
    </row>
    <row r="640" spans="1:2" x14ac:dyDescent="0.2">
      <c r="A640" t="s">
        <v>18</v>
      </c>
      <c r="B640">
        <v>76.8</v>
      </c>
    </row>
    <row r="641" spans="1:2" x14ac:dyDescent="0.2">
      <c r="A641" t="s">
        <v>22</v>
      </c>
      <c r="B641">
        <v>45.8</v>
      </c>
    </row>
    <row r="642" spans="1:2" x14ac:dyDescent="0.2">
      <c r="A642" t="s">
        <v>22</v>
      </c>
      <c r="B642">
        <v>58.4</v>
      </c>
    </row>
    <row r="643" spans="1:2" x14ac:dyDescent="0.2">
      <c r="A643" t="s">
        <v>22</v>
      </c>
      <c r="B643">
        <v>70.3</v>
      </c>
    </row>
    <row r="644" spans="1:2" x14ac:dyDescent="0.2">
      <c r="A644" t="s">
        <v>18</v>
      </c>
      <c r="B644">
        <v>99.4</v>
      </c>
    </row>
    <row r="645" spans="1:2" x14ac:dyDescent="0.2">
      <c r="A645" t="s">
        <v>18</v>
      </c>
      <c r="B645">
        <v>62.9</v>
      </c>
    </row>
    <row r="646" spans="1:2" x14ac:dyDescent="0.2">
      <c r="A646" t="s">
        <v>18</v>
      </c>
      <c r="B646">
        <v>98</v>
      </c>
    </row>
    <row r="647" spans="1:2" x14ac:dyDescent="0.2">
      <c r="A647" t="s">
        <v>22</v>
      </c>
      <c r="B647">
        <v>74.7</v>
      </c>
    </row>
    <row r="648" spans="1:2" x14ac:dyDescent="0.2">
      <c r="A648" t="s">
        <v>18</v>
      </c>
      <c r="B648">
        <v>50.4</v>
      </c>
    </row>
    <row r="649" spans="1:2" x14ac:dyDescent="0.2">
      <c r="A649" t="s">
        <v>22</v>
      </c>
      <c r="B649">
        <v>49.4</v>
      </c>
    </row>
    <row r="650" spans="1:2" x14ac:dyDescent="0.2">
      <c r="A650" t="s">
        <v>22</v>
      </c>
      <c r="B650">
        <v>35.299999999999997</v>
      </c>
    </row>
    <row r="651" spans="1:2" x14ac:dyDescent="0.2">
      <c r="A651" t="s">
        <v>18</v>
      </c>
      <c r="B651">
        <v>46.3</v>
      </c>
    </row>
    <row r="652" spans="1:2" x14ac:dyDescent="0.2">
      <c r="A652" t="s">
        <v>18</v>
      </c>
      <c r="B652">
        <v>68.400000000000006</v>
      </c>
    </row>
    <row r="653" spans="1:2" x14ac:dyDescent="0.2">
      <c r="A653" t="s">
        <v>22</v>
      </c>
      <c r="B653">
        <v>84.2</v>
      </c>
    </row>
    <row r="654" spans="1:2" x14ac:dyDescent="0.2">
      <c r="A654" t="s">
        <v>18</v>
      </c>
      <c r="B654">
        <v>54.6</v>
      </c>
    </row>
    <row r="655" spans="1:2" x14ac:dyDescent="0.2">
      <c r="A655" t="s">
        <v>18</v>
      </c>
      <c r="B655">
        <v>88</v>
      </c>
    </row>
    <row r="656" spans="1:2" x14ac:dyDescent="0.2">
      <c r="A656" t="s">
        <v>18</v>
      </c>
      <c r="B656">
        <v>61.5</v>
      </c>
    </row>
    <row r="657" spans="1:2" x14ac:dyDescent="0.2">
      <c r="A657" t="s">
        <v>18</v>
      </c>
      <c r="B657">
        <v>75.7</v>
      </c>
    </row>
    <row r="658" spans="1:2" x14ac:dyDescent="0.2">
      <c r="A658" t="s">
        <v>18</v>
      </c>
      <c r="B658">
        <v>100</v>
      </c>
    </row>
    <row r="659" spans="1:2" x14ac:dyDescent="0.2">
      <c r="A659" t="s">
        <v>18</v>
      </c>
      <c r="B659">
        <v>82.6</v>
      </c>
    </row>
    <row r="660" spans="1:2" x14ac:dyDescent="0.2">
      <c r="A660" t="s">
        <v>18</v>
      </c>
      <c r="B660">
        <v>71.5</v>
      </c>
    </row>
    <row r="661" spans="1:2" x14ac:dyDescent="0.2">
      <c r="A661" t="s">
        <v>18</v>
      </c>
      <c r="B661">
        <v>57.6</v>
      </c>
    </row>
    <row r="662" spans="1:2" x14ac:dyDescent="0.2">
      <c r="A662" t="s">
        <v>22</v>
      </c>
      <c r="B662">
        <v>36.1</v>
      </c>
    </row>
    <row r="663" spans="1:2" x14ac:dyDescent="0.2">
      <c r="A663" t="s">
        <v>18</v>
      </c>
      <c r="B663">
        <v>67.400000000000006</v>
      </c>
    </row>
    <row r="664" spans="1:2" x14ac:dyDescent="0.2">
      <c r="A664" t="s">
        <v>22</v>
      </c>
      <c r="B664">
        <v>74.8</v>
      </c>
    </row>
    <row r="665" spans="1:2" x14ac:dyDescent="0.2">
      <c r="A665" t="s">
        <v>22</v>
      </c>
      <c r="B665">
        <v>73.599999999999994</v>
      </c>
    </row>
    <row r="666" spans="1:2" x14ac:dyDescent="0.2">
      <c r="A666" t="s">
        <v>18</v>
      </c>
      <c r="B666">
        <v>79.5</v>
      </c>
    </row>
    <row r="667" spans="1:2" x14ac:dyDescent="0.2">
      <c r="A667" t="s">
        <v>22</v>
      </c>
      <c r="B667">
        <v>62.5</v>
      </c>
    </row>
    <row r="668" spans="1:2" x14ac:dyDescent="0.2">
      <c r="A668" t="s">
        <v>18</v>
      </c>
      <c r="B668">
        <v>76.3</v>
      </c>
    </row>
    <row r="669" spans="1:2" x14ac:dyDescent="0.2">
      <c r="A669" t="s">
        <v>18</v>
      </c>
      <c r="B669">
        <v>75.599999999999994</v>
      </c>
    </row>
    <row r="670" spans="1:2" x14ac:dyDescent="0.2">
      <c r="A670" t="s">
        <v>18</v>
      </c>
      <c r="B670">
        <v>64.400000000000006</v>
      </c>
    </row>
    <row r="671" spans="1:2" x14ac:dyDescent="0.2">
      <c r="A671" t="s">
        <v>22</v>
      </c>
      <c r="B671">
        <v>75.3</v>
      </c>
    </row>
    <row r="672" spans="1:2" x14ac:dyDescent="0.2">
      <c r="A672" t="s">
        <v>22</v>
      </c>
      <c r="B672">
        <v>50.4</v>
      </c>
    </row>
    <row r="673" spans="1:2" x14ac:dyDescent="0.2">
      <c r="A673" t="s">
        <v>18</v>
      </c>
      <c r="B673">
        <v>100</v>
      </c>
    </row>
    <row r="674" spans="1:2" x14ac:dyDescent="0.2">
      <c r="A674" t="s">
        <v>18</v>
      </c>
      <c r="B674">
        <v>76.400000000000006</v>
      </c>
    </row>
    <row r="675" spans="1:2" x14ac:dyDescent="0.2">
      <c r="A675" t="s">
        <v>22</v>
      </c>
      <c r="B675">
        <v>69.900000000000006</v>
      </c>
    </row>
    <row r="676" spans="1:2" x14ac:dyDescent="0.2">
      <c r="A676" t="s">
        <v>22</v>
      </c>
      <c r="B676">
        <v>88.9</v>
      </c>
    </row>
    <row r="677" spans="1:2" x14ac:dyDescent="0.2">
      <c r="A677" t="s">
        <v>18</v>
      </c>
      <c r="B677">
        <v>70.400000000000006</v>
      </c>
    </row>
    <row r="678" spans="1:2" x14ac:dyDescent="0.2">
      <c r="A678" t="s">
        <v>22</v>
      </c>
      <c r="B678">
        <v>69.400000000000006</v>
      </c>
    </row>
    <row r="679" spans="1:2" x14ac:dyDescent="0.2">
      <c r="A679" t="s">
        <v>18</v>
      </c>
      <c r="B679">
        <v>84.9</v>
      </c>
    </row>
    <row r="680" spans="1:2" x14ac:dyDescent="0.2">
      <c r="A680" t="s">
        <v>18</v>
      </c>
      <c r="B680">
        <v>63.6</v>
      </c>
    </row>
    <row r="681" spans="1:2" x14ac:dyDescent="0.2">
      <c r="A681" t="s">
        <v>18</v>
      </c>
      <c r="B681">
        <v>82.2</v>
      </c>
    </row>
    <row r="682" spans="1:2" x14ac:dyDescent="0.2">
      <c r="A682" t="s">
        <v>18</v>
      </c>
      <c r="B682">
        <v>37.4</v>
      </c>
    </row>
    <row r="683" spans="1:2" x14ac:dyDescent="0.2">
      <c r="A683" t="s">
        <v>22</v>
      </c>
      <c r="B683">
        <v>73.8</v>
      </c>
    </row>
    <row r="684" spans="1:2" x14ac:dyDescent="0.2">
      <c r="A684" t="s">
        <v>18</v>
      </c>
      <c r="B684">
        <v>53.4</v>
      </c>
    </row>
    <row r="685" spans="1:2" x14ac:dyDescent="0.2">
      <c r="A685" t="s">
        <v>18</v>
      </c>
      <c r="B685">
        <v>64.2</v>
      </c>
    </row>
    <row r="686" spans="1:2" x14ac:dyDescent="0.2">
      <c r="A686" t="s">
        <v>18</v>
      </c>
      <c r="B686">
        <v>70.400000000000006</v>
      </c>
    </row>
    <row r="687" spans="1:2" x14ac:dyDescent="0.2">
      <c r="A687" t="s">
        <v>18</v>
      </c>
      <c r="B687">
        <v>51.5</v>
      </c>
    </row>
    <row r="688" spans="1:2" x14ac:dyDescent="0.2">
      <c r="A688" t="s">
        <v>18</v>
      </c>
      <c r="B688">
        <v>53.4</v>
      </c>
    </row>
    <row r="689" spans="1:2" x14ac:dyDescent="0.2">
      <c r="A689" t="s">
        <v>22</v>
      </c>
      <c r="B689">
        <v>77.2</v>
      </c>
    </row>
    <row r="690" spans="1:2" x14ac:dyDescent="0.2">
      <c r="A690" t="s">
        <v>18</v>
      </c>
      <c r="B690">
        <v>59.8</v>
      </c>
    </row>
    <row r="691" spans="1:2" x14ac:dyDescent="0.2">
      <c r="A691" t="s">
        <v>18</v>
      </c>
      <c r="B691">
        <v>55.4</v>
      </c>
    </row>
    <row r="692" spans="1:2" x14ac:dyDescent="0.2">
      <c r="A692" t="s">
        <v>18</v>
      </c>
      <c r="B692">
        <v>69.900000000000006</v>
      </c>
    </row>
    <row r="693" spans="1:2" x14ac:dyDescent="0.2">
      <c r="A693" t="s">
        <v>18</v>
      </c>
      <c r="B693">
        <v>71.599999999999994</v>
      </c>
    </row>
    <row r="694" spans="1:2" x14ac:dyDescent="0.2">
      <c r="A694" t="s">
        <v>18</v>
      </c>
      <c r="B694">
        <v>92.9</v>
      </c>
    </row>
    <row r="695" spans="1:2" x14ac:dyDescent="0.2">
      <c r="A695" t="s">
        <v>18</v>
      </c>
      <c r="B695">
        <v>72.400000000000006</v>
      </c>
    </row>
    <row r="696" spans="1:2" x14ac:dyDescent="0.2">
      <c r="A696" t="s">
        <v>18</v>
      </c>
      <c r="B696">
        <v>70.5</v>
      </c>
    </row>
    <row r="697" spans="1:2" x14ac:dyDescent="0.2">
      <c r="A697" t="s">
        <v>22</v>
      </c>
      <c r="B697">
        <v>100</v>
      </c>
    </row>
    <row r="698" spans="1:2" x14ac:dyDescent="0.2">
      <c r="A698" t="s">
        <v>18</v>
      </c>
      <c r="B698">
        <v>37.4</v>
      </c>
    </row>
    <row r="699" spans="1:2" x14ac:dyDescent="0.2">
      <c r="A699" t="s">
        <v>18</v>
      </c>
      <c r="B699">
        <v>88.7</v>
      </c>
    </row>
    <row r="700" spans="1:2" x14ac:dyDescent="0.2">
      <c r="A700" t="s">
        <v>18</v>
      </c>
      <c r="B700">
        <v>88.6</v>
      </c>
    </row>
    <row r="701" spans="1:2" x14ac:dyDescent="0.2">
      <c r="A701" t="s">
        <v>18</v>
      </c>
      <c r="B701">
        <v>68.5</v>
      </c>
    </row>
    <row r="702" spans="1:2" x14ac:dyDescent="0.2">
      <c r="A702" t="s">
        <v>18</v>
      </c>
      <c r="B702">
        <v>100</v>
      </c>
    </row>
    <row r="703" spans="1:2" x14ac:dyDescent="0.2">
      <c r="A703" t="s">
        <v>18</v>
      </c>
      <c r="B703">
        <v>66.900000000000006</v>
      </c>
    </row>
    <row r="704" spans="1:2" x14ac:dyDescent="0.2">
      <c r="A704" t="s">
        <v>18</v>
      </c>
      <c r="B704">
        <v>71.5</v>
      </c>
    </row>
    <row r="705" spans="1:2" x14ac:dyDescent="0.2">
      <c r="A705" t="s">
        <v>22</v>
      </c>
      <c r="B705">
        <v>77.8</v>
      </c>
    </row>
    <row r="706" spans="1:2" x14ac:dyDescent="0.2">
      <c r="A706" t="s">
        <v>22</v>
      </c>
      <c r="B706">
        <v>67.7</v>
      </c>
    </row>
    <row r="707" spans="1:2" x14ac:dyDescent="0.2">
      <c r="A707" t="s">
        <v>18</v>
      </c>
      <c r="B707">
        <v>96.4</v>
      </c>
    </row>
    <row r="708" spans="1:2" x14ac:dyDescent="0.2">
      <c r="A708" t="s">
        <v>18</v>
      </c>
      <c r="B708">
        <v>83.1</v>
      </c>
    </row>
    <row r="709" spans="1:2" x14ac:dyDescent="0.2">
      <c r="A709" t="s">
        <v>22</v>
      </c>
      <c r="B709">
        <v>37.9</v>
      </c>
    </row>
    <row r="710" spans="1:2" x14ac:dyDescent="0.2">
      <c r="A710" t="s">
        <v>22</v>
      </c>
      <c r="B710">
        <v>76.3</v>
      </c>
    </row>
    <row r="711" spans="1:2" x14ac:dyDescent="0.2">
      <c r="A711" t="s">
        <v>18</v>
      </c>
      <c r="B711">
        <v>52.6</v>
      </c>
    </row>
    <row r="712" spans="1:2" x14ac:dyDescent="0.2">
      <c r="A712" t="s">
        <v>18</v>
      </c>
      <c r="B712">
        <v>83.6</v>
      </c>
    </row>
    <row r="713" spans="1:2" x14ac:dyDescent="0.2">
      <c r="A713" t="s">
        <v>18</v>
      </c>
      <c r="B713">
        <v>92</v>
      </c>
    </row>
    <row r="714" spans="1:2" x14ac:dyDescent="0.2">
      <c r="A714" t="s">
        <v>22</v>
      </c>
      <c r="B714">
        <v>53.2</v>
      </c>
    </row>
    <row r="715" spans="1:2" x14ac:dyDescent="0.2">
      <c r="A715" t="s">
        <v>18</v>
      </c>
      <c r="B715">
        <v>56.4</v>
      </c>
    </row>
    <row r="716" spans="1:2" x14ac:dyDescent="0.2">
      <c r="A716" t="s">
        <v>18</v>
      </c>
      <c r="B716">
        <v>58.1</v>
      </c>
    </row>
    <row r="717" spans="1:2" x14ac:dyDescent="0.2">
      <c r="A717" t="s">
        <v>18</v>
      </c>
      <c r="B717">
        <v>70.900000000000006</v>
      </c>
    </row>
    <row r="718" spans="1:2" x14ac:dyDescent="0.2">
      <c r="A718" t="s">
        <v>18</v>
      </c>
      <c r="B718">
        <v>98.7</v>
      </c>
    </row>
    <row r="719" spans="1:2" x14ac:dyDescent="0.2">
      <c r="A719" t="s">
        <v>22</v>
      </c>
      <c r="B719">
        <v>83.3</v>
      </c>
    </row>
    <row r="720" spans="1:2" x14ac:dyDescent="0.2">
      <c r="A720" t="s">
        <v>18</v>
      </c>
      <c r="B720">
        <v>80.599999999999994</v>
      </c>
    </row>
    <row r="721" spans="1:2" x14ac:dyDescent="0.2">
      <c r="A721" t="s">
        <v>22</v>
      </c>
      <c r="B721">
        <v>91.3</v>
      </c>
    </row>
    <row r="722" spans="1:2" x14ac:dyDescent="0.2">
      <c r="A722" t="s">
        <v>22</v>
      </c>
      <c r="B722">
        <v>63.5</v>
      </c>
    </row>
    <row r="723" spans="1:2" x14ac:dyDescent="0.2">
      <c r="A723" t="s">
        <v>18</v>
      </c>
      <c r="B723">
        <v>66.3</v>
      </c>
    </row>
    <row r="724" spans="1:2" x14ac:dyDescent="0.2">
      <c r="A724" t="s">
        <v>18</v>
      </c>
      <c r="B724">
        <v>49.9</v>
      </c>
    </row>
    <row r="725" spans="1:2" x14ac:dyDescent="0.2">
      <c r="A725" t="s">
        <v>18</v>
      </c>
      <c r="B725">
        <v>68.900000000000006</v>
      </c>
    </row>
    <row r="726" spans="1:2" x14ac:dyDescent="0.2">
      <c r="A726" t="s">
        <v>18</v>
      </c>
      <c r="B726">
        <v>94.2</v>
      </c>
    </row>
    <row r="727" spans="1:2" x14ac:dyDescent="0.2">
      <c r="A727" t="s">
        <v>18</v>
      </c>
      <c r="B727">
        <v>100</v>
      </c>
    </row>
    <row r="728" spans="1:2" x14ac:dyDescent="0.2">
      <c r="A728" t="s">
        <v>18</v>
      </c>
      <c r="B728">
        <v>58.6</v>
      </c>
    </row>
    <row r="729" spans="1:2" x14ac:dyDescent="0.2">
      <c r="A729" t="s">
        <v>22</v>
      </c>
      <c r="B729">
        <v>53.2</v>
      </c>
    </row>
    <row r="730" spans="1:2" x14ac:dyDescent="0.2">
      <c r="A730" t="s">
        <v>18</v>
      </c>
      <c r="B730">
        <v>70.5</v>
      </c>
    </row>
    <row r="731" spans="1:2" x14ac:dyDescent="0.2">
      <c r="A731" t="s">
        <v>22</v>
      </c>
      <c r="B731">
        <v>64</v>
      </c>
    </row>
    <row r="732" spans="1:2" x14ac:dyDescent="0.2">
      <c r="A732" t="s">
        <v>18</v>
      </c>
      <c r="B732">
        <v>77.400000000000006</v>
      </c>
    </row>
    <row r="733" spans="1:2" x14ac:dyDescent="0.2">
      <c r="A733" t="s">
        <v>22</v>
      </c>
      <c r="B733">
        <v>57.4</v>
      </c>
    </row>
    <row r="734" spans="1:2" x14ac:dyDescent="0.2">
      <c r="A734" t="s">
        <v>18</v>
      </c>
      <c r="B734">
        <v>59.9</v>
      </c>
    </row>
    <row r="735" spans="1:2" x14ac:dyDescent="0.2">
      <c r="A735" t="s">
        <v>18</v>
      </c>
      <c r="B735">
        <v>66.7</v>
      </c>
    </row>
    <row r="736" spans="1:2" x14ac:dyDescent="0.2">
      <c r="A736" t="s">
        <v>18</v>
      </c>
      <c r="B736">
        <v>58.4</v>
      </c>
    </row>
    <row r="737" spans="1:2" x14ac:dyDescent="0.2">
      <c r="A737" t="s">
        <v>18</v>
      </c>
      <c r="B737">
        <v>63.6</v>
      </c>
    </row>
    <row r="738" spans="1:2" x14ac:dyDescent="0.2">
      <c r="A738" t="s">
        <v>18</v>
      </c>
      <c r="B738">
        <v>62.6</v>
      </c>
    </row>
    <row r="739" spans="1:2" x14ac:dyDescent="0.2">
      <c r="A739" t="s">
        <v>18</v>
      </c>
      <c r="B739">
        <v>70.599999999999994</v>
      </c>
    </row>
    <row r="740" spans="1:2" x14ac:dyDescent="0.2">
      <c r="A740" t="s">
        <v>18</v>
      </c>
      <c r="B740">
        <v>75.2</v>
      </c>
    </row>
    <row r="741" spans="1:2" x14ac:dyDescent="0.2">
      <c r="A741" t="s">
        <v>18</v>
      </c>
      <c r="B741">
        <v>50.1</v>
      </c>
    </row>
    <row r="742" spans="1:2" x14ac:dyDescent="0.2">
      <c r="A742" t="s">
        <v>22</v>
      </c>
      <c r="B742">
        <v>72.8</v>
      </c>
    </row>
    <row r="743" spans="1:2" x14ac:dyDescent="0.2">
      <c r="A743" t="s">
        <v>22</v>
      </c>
      <c r="B743">
        <v>72.7</v>
      </c>
    </row>
    <row r="744" spans="1:2" x14ac:dyDescent="0.2">
      <c r="A744" t="s">
        <v>22</v>
      </c>
      <c r="B744">
        <v>76</v>
      </c>
    </row>
    <row r="745" spans="1:2" x14ac:dyDescent="0.2">
      <c r="A745" t="s">
        <v>22</v>
      </c>
      <c r="B745">
        <v>74.099999999999994</v>
      </c>
    </row>
    <row r="746" spans="1:2" x14ac:dyDescent="0.2">
      <c r="A746" t="s">
        <v>18</v>
      </c>
      <c r="B746">
        <v>79</v>
      </c>
    </row>
    <row r="747" spans="1:2" x14ac:dyDescent="0.2">
      <c r="A747" t="s">
        <v>22</v>
      </c>
      <c r="B747">
        <v>51.3</v>
      </c>
    </row>
    <row r="748" spans="1:2" x14ac:dyDescent="0.2">
      <c r="A748" t="s">
        <v>22</v>
      </c>
      <c r="B748">
        <v>71</v>
      </c>
    </row>
    <row r="749" spans="1:2" x14ac:dyDescent="0.2">
      <c r="A749" t="s">
        <v>22</v>
      </c>
      <c r="B749">
        <v>76.400000000000006</v>
      </c>
    </row>
    <row r="750" spans="1:2" x14ac:dyDescent="0.2">
      <c r="A750" t="s">
        <v>18</v>
      </c>
      <c r="B750">
        <v>52.6</v>
      </c>
    </row>
    <row r="751" spans="1:2" x14ac:dyDescent="0.2">
      <c r="A751" t="s">
        <v>18</v>
      </c>
      <c r="B751">
        <v>74</v>
      </c>
    </row>
    <row r="752" spans="1:2" x14ac:dyDescent="0.2">
      <c r="A752" t="s">
        <v>18</v>
      </c>
      <c r="B752">
        <v>42.6</v>
      </c>
    </row>
    <row r="753" spans="1:2" x14ac:dyDescent="0.2">
      <c r="A753" t="s">
        <v>18</v>
      </c>
      <c r="B753">
        <v>49.8</v>
      </c>
    </row>
    <row r="754" spans="1:2" x14ac:dyDescent="0.2">
      <c r="A754" t="s">
        <v>22</v>
      </c>
      <c r="B754">
        <v>45.7</v>
      </c>
    </row>
    <row r="755" spans="1:2" x14ac:dyDescent="0.2">
      <c r="A755" t="s">
        <v>18</v>
      </c>
      <c r="B755">
        <v>77.2</v>
      </c>
    </row>
    <row r="756" spans="1:2" x14ac:dyDescent="0.2">
      <c r="A756" t="s">
        <v>18</v>
      </c>
      <c r="B756">
        <v>98.5</v>
      </c>
    </row>
    <row r="757" spans="1:2" x14ac:dyDescent="0.2">
      <c r="A757" t="s">
        <v>22</v>
      </c>
      <c r="B757">
        <v>96.2</v>
      </c>
    </row>
    <row r="758" spans="1:2" x14ac:dyDescent="0.2">
      <c r="A758" t="s">
        <v>18</v>
      </c>
      <c r="B758">
        <v>71.3</v>
      </c>
    </row>
    <row r="759" spans="1:2" x14ac:dyDescent="0.2">
      <c r="A759" t="s">
        <v>18</v>
      </c>
      <c r="B759">
        <v>59.2</v>
      </c>
    </row>
    <row r="760" spans="1:2" x14ac:dyDescent="0.2">
      <c r="A760" t="s">
        <v>18</v>
      </c>
      <c r="B760">
        <v>51.8</v>
      </c>
    </row>
    <row r="761" spans="1:2" x14ac:dyDescent="0.2">
      <c r="A761" t="s">
        <v>18</v>
      </c>
      <c r="B761">
        <v>59.3</v>
      </c>
    </row>
    <row r="762" spans="1:2" x14ac:dyDescent="0.2">
      <c r="A762" t="s">
        <v>22</v>
      </c>
      <c r="B762">
        <v>58.5</v>
      </c>
    </row>
    <row r="763" spans="1:2" x14ac:dyDescent="0.2">
      <c r="A763" t="s">
        <v>22</v>
      </c>
      <c r="B763">
        <v>44.5</v>
      </c>
    </row>
    <row r="764" spans="1:2" x14ac:dyDescent="0.2">
      <c r="A764" t="s">
        <v>22</v>
      </c>
      <c r="B764">
        <v>75.400000000000006</v>
      </c>
    </row>
    <row r="765" spans="1:2" x14ac:dyDescent="0.2">
      <c r="A765" t="s">
        <v>22</v>
      </c>
      <c r="B765">
        <v>54.9</v>
      </c>
    </row>
    <row r="766" spans="1:2" x14ac:dyDescent="0.2">
      <c r="A766" t="s">
        <v>22</v>
      </c>
      <c r="B766">
        <v>30.2</v>
      </c>
    </row>
    <row r="767" spans="1:2" x14ac:dyDescent="0.2">
      <c r="A767" t="s">
        <v>18</v>
      </c>
      <c r="B767">
        <v>71.8</v>
      </c>
    </row>
    <row r="768" spans="1:2" x14ac:dyDescent="0.2">
      <c r="A768" t="s">
        <v>22</v>
      </c>
      <c r="B768">
        <v>51.8</v>
      </c>
    </row>
    <row r="769" spans="1:2" x14ac:dyDescent="0.2">
      <c r="A769" t="s">
        <v>18</v>
      </c>
      <c r="B769">
        <v>59.5</v>
      </c>
    </row>
    <row r="770" spans="1:2" x14ac:dyDescent="0.2">
      <c r="A770" t="s">
        <v>18</v>
      </c>
      <c r="B770">
        <v>96.6</v>
      </c>
    </row>
    <row r="771" spans="1:2" x14ac:dyDescent="0.2">
      <c r="A771" t="s">
        <v>18</v>
      </c>
      <c r="B771">
        <v>44.1</v>
      </c>
    </row>
    <row r="772" spans="1:2" x14ac:dyDescent="0.2">
      <c r="A772" t="s">
        <v>18</v>
      </c>
      <c r="B772">
        <v>30.5</v>
      </c>
    </row>
    <row r="773" spans="1:2" x14ac:dyDescent="0.2">
      <c r="A773" t="s">
        <v>18</v>
      </c>
      <c r="B773">
        <v>63.7</v>
      </c>
    </row>
    <row r="774" spans="1:2" x14ac:dyDescent="0.2">
      <c r="A774" t="s">
        <v>18</v>
      </c>
      <c r="B774">
        <v>74</v>
      </c>
    </row>
    <row r="775" spans="1:2" x14ac:dyDescent="0.2">
      <c r="A775" t="s">
        <v>18</v>
      </c>
      <c r="B775">
        <v>98.8</v>
      </c>
    </row>
    <row r="776" spans="1:2" x14ac:dyDescent="0.2">
      <c r="A776" t="s">
        <v>18</v>
      </c>
      <c r="B776">
        <v>53</v>
      </c>
    </row>
    <row r="777" spans="1:2" x14ac:dyDescent="0.2">
      <c r="A777" t="s">
        <v>18</v>
      </c>
      <c r="B777">
        <v>84.6</v>
      </c>
    </row>
    <row r="778" spans="1:2" x14ac:dyDescent="0.2">
      <c r="A778" t="s">
        <v>22</v>
      </c>
      <c r="B778">
        <v>73</v>
      </c>
    </row>
    <row r="779" spans="1:2" x14ac:dyDescent="0.2">
      <c r="A779" t="s">
        <v>18</v>
      </c>
      <c r="B779">
        <v>57.1</v>
      </c>
    </row>
    <row r="780" spans="1:2" x14ac:dyDescent="0.2">
      <c r="A780" t="s">
        <v>18</v>
      </c>
      <c r="B780">
        <v>100</v>
      </c>
    </row>
    <row r="781" spans="1:2" x14ac:dyDescent="0.2">
      <c r="A781" t="s">
        <v>18</v>
      </c>
      <c r="B781">
        <v>36.200000000000003</v>
      </c>
    </row>
    <row r="782" spans="1:2" x14ac:dyDescent="0.2">
      <c r="A782" t="s">
        <v>22</v>
      </c>
      <c r="B782">
        <v>65.599999999999994</v>
      </c>
    </row>
    <row r="783" spans="1:2" x14ac:dyDescent="0.2">
      <c r="A783" t="s">
        <v>18</v>
      </c>
      <c r="B783">
        <v>87.5</v>
      </c>
    </row>
    <row r="784" spans="1:2" x14ac:dyDescent="0.2">
      <c r="A784" t="s">
        <v>18</v>
      </c>
      <c r="B784">
        <v>100</v>
      </c>
    </row>
    <row r="785" spans="1:2" x14ac:dyDescent="0.2">
      <c r="A785" t="s">
        <v>22</v>
      </c>
      <c r="B785">
        <v>85.6</v>
      </c>
    </row>
    <row r="786" spans="1:2" x14ac:dyDescent="0.2">
      <c r="A786" t="s">
        <v>18</v>
      </c>
      <c r="B786">
        <v>89.4</v>
      </c>
    </row>
    <row r="787" spans="1:2" x14ac:dyDescent="0.2">
      <c r="A787" t="s">
        <v>18</v>
      </c>
      <c r="B787">
        <v>66.900000000000006</v>
      </c>
    </row>
    <row r="788" spans="1:2" x14ac:dyDescent="0.2">
      <c r="A788" t="s">
        <v>18</v>
      </c>
      <c r="B788">
        <v>56</v>
      </c>
    </row>
    <row r="789" spans="1:2" x14ac:dyDescent="0.2">
      <c r="A789" t="s">
        <v>18</v>
      </c>
      <c r="B789">
        <v>77.900000000000006</v>
      </c>
    </row>
    <row r="790" spans="1:2" x14ac:dyDescent="0.2">
      <c r="A790" t="s">
        <v>18</v>
      </c>
      <c r="B790">
        <v>91.3</v>
      </c>
    </row>
    <row r="791" spans="1:2" x14ac:dyDescent="0.2">
      <c r="A791" t="s">
        <v>18</v>
      </c>
      <c r="B791">
        <v>68.400000000000006</v>
      </c>
    </row>
    <row r="792" spans="1:2" x14ac:dyDescent="0.2">
      <c r="A792" t="s">
        <v>22</v>
      </c>
      <c r="B792">
        <v>85.3</v>
      </c>
    </row>
    <row r="793" spans="1:2" x14ac:dyDescent="0.2">
      <c r="A793" t="s">
        <v>18</v>
      </c>
      <c r="B793">
        <v>64.400000000000006</v>
      </c>
    </row>
    <row r="794" spans="1:2" x14ac:dyDescent="0.2">
      <c r="A794" t="s">
        <v>18</v>
      </c>
      <c r="B794">
        <v>82.8</v>
      </c>
    </row>
    <row r="795" spans="1:2" x14ac:dyDescent="0.2">
      <c r="A795" t="s">
        <v>18</v>
      </c>
      <c r="B795">
        <v>78</v>
      </c>
    </row>
    <row r="796" spans="1:2" x14ac:dyDescent="0.2">
      <c r="A796" t="s">
        <v>18</v>
      </c>
      <c r="B796">
        <v>31.5</v>
      </c>
    </row>
    <row r="797" spans="1:2" x14ac:dyDescent="0.2">
      <c r="A797" t="s">
        <v>22</v>
      </c>
      <c r="B797">
        <v>92.3</v>
      </c>
    </row>
    <row r="798" spans="1:2" x14ac:dyDescent="0.2">
      <c r="A798" t="s">
        <v>18</v>
      </c>
      <c r="B798">
        <v>50.1</v>
      </c>
    </row>
    <row r="799" spans="1:2" x14ac:dyDescent="0.2">
      <c r="A799" t="s">
        <v>18</v>
      </c>
      <c r="B799">
        <v>49.4</v>
      </c>
    </row>
    <row r="800" spans="1:2" x14ac:dyDescent="0.2">
      <c r="A800" t="s">
        <v>22</v>
      </c>
      <c r="B800">
        <v>80.3</v>
      </c>
    </row>
    <row r="801" spans="1:2" x14ac:dyDescent="0.2">
      <c r="A801" t="s">
        <v>22</v>
      </c>
      <c r="B801">
        <v>89.7</v>
      </c>
    </row>
    <row r="802" spans="1:2" x14ac:dyDescent="0.2">
      <c r="A802" t="s">
        <v>22</v>
      </c>
      <c r="B802">
        <v>33.6</v>
      </c>
    </row>
    <row r="803" spans="1:2" x14ac:dyDescent="0.2">
      <c r="A803" t="s">
        <v>18</v>
      </c>
      <c r="B803">
        <v>100</v>
      </c>
    </row>
    <row r="804" spans="1:2" x14ac:dyDescent="0.2">
      <c r="A804" t="s">
        <v>22</v>
      </c>
      <c r="B804">
        <v>90.6</v>
      </c>
    </row>
    <row r="805" spans="1:2" x14ac:dyDescent="0.2">
      <c r="A805" t="s">
        <v>22</v>
      </c>
      <c r="B805">
        <v>66.3</v>
      </c>
    </row>
    <row r="806" spans="1:2" x14ac:dyDescent="0.2">
      <c r="A806" t="s">
        <v>18</v>
      </c>
      <c r="B806">
        <v>86.1</v>
      </c>
    </row>
    <row r="807" spans="1:2" x14ac:dyDescent="0.2">
      <c r="A807" t="s">
        <v>18</v>
      </c>
      <c r="B807">
        <v>65.5</v>
      </c>
    </row>
    <row r="808" spans="1:2" x14ac:dyDescent="0.2">
      <c r="A808" t="s">
        <v>22</v>
      </c>
      <c r="B808">
        <v>82.9</v>
      </c>
    </row>
    <row r="809" spans="1:2" x14ac:dyDescent="0.2">
      <c r="A809" t="s">
        <v>22</v>
      </c>
      <c r="B809">
        <v>76.3</v>
      </c>
    </row>
    <row r="810" spans="1:2" x14ac:dyDescent="0.2">
      <c r="A810" t="s">
        <v>22</v>
      </c>
      <c r="B810">
        <v>59</v>
      </c>
    </row>
    <row r="811" spans="1:2" x14ac:dyDescent="0.2">
      <c r="A811" t="s">
        <v>22</v>
      </c>
      <c r="B811">
        <v>76.099999999999994</v>
      </c>
    </row>
    <row r="812" spans="1:2" x14ac:dyDescent="0.2">
      <c r="A812" t="s">
        <v>22</v>
      </c>
      <c r="B812">
        <v>40.299999999999997</v>
      </c>
    </row>
    <row r="813" spans="1:2" x14ac:dyDescent="0.2">
      <c r="A813" t="s">
        <v>18</v>
      </c>
      <c r="B813">
        <v>65.2</v>
      </c>
    </row>
    <row r="814" spans="1:2" x14ac:dyDescent="0.2">
      <c r="A814" t="s">
        <v>22</v>
      </c>
      <c r="B814">
        <v>43.9</v>
      </c>
    </row>
    <row r="815" spans="1:2" x14ac:dyDescent="0.2">
      <c r="A815" t="s">
        <v>18</v>
      </c>
      <c r="B815">
        <v>89.5</v>
      </c>
    </row>
    <row r="816" spans="1:2" x14ac:dyDescent="0.2">
      <c r="A816" t="s">
        <v>18</v>
      </c>
      <c r="B816">
        <v>80.7</v>
      </c>
    </row>
    <row r="817" spans="1:2" x14ac:dyDescent="0.2">
      <c r="A817" t="s">
        <v>18</v>
      </c>
      <c r="B817">
        <v>53</v>
      </c>
    </row>
    <row r="818" spans="1:2" x14ac:dyDescent="0.2">
      <c r="A818" t="s">
        <v>18</v>
      </c>
      <c r="B818">
        <v>70.599999999999994</v>
      </c>
    </row>
    <row r="819" spans="1:2" x14ac:dyDescent="0.2">
      <c r="A819" t="s">
        <v>18</v>
      </c>
      <c r="B819">
        <v>65.5</v>
      </c>
    </row>
    <row r="820" spans="1:2" x14ac:dyDescent="0.2">
      <c r="A820" t="s">
        <v>18</v>
      </c>
      <c r="B820">
        <v>75.099999999999994</v>
      </c>
    </row>
    <row r="821" spans="1:2" x14ac:dyDescent="0.2">
      <c r="A821" t="s">
        <v>18</v>
      </c>
      <c r="B821">
        <v>43.5</v>
      </c>
    </row>
    <row r="822" spans="1:2" x14ac:dyDescent="0.2">
      <c r="A822" t="s">
        <v>22</v>
      </c>
      <c r="B822">
        <v>80.599999999999994</v>
      </c>
    </row>
    <row r="823" spans="1:2" x14ac:dyDescent="0.2">
      <c r="A823" t="s">
        <v>22</v>
      </c>
      <c r="B823">
        <v>88.2</v>
      </c>
    </row>
    <row r="824" spans="1:2" x14ac:dyDescent="0.2">
      <c r="A824" t="s">
        <v>18</v>
      </c>
      <c r="B824">
        <v>48.5</v>
      </c>
    </row>
    <row r="825" spans="1:2" x14ac:dyDescent="0.2">
      <c r="A825" t="s">
        <v>18</v>
      </c>
      <c r="B825">
        <v>67.3</v>
      </c>
    </row>
    <row r="826" spans="1:2" x14ac:dyDescent="0.2">
      <c r="A826" t="s">
        <v>18</v>
      </c>
      <c r="B826">
        <v>50.7</v>
      </c>
    </row>
    <row r="827" spans="1:2" x14ac:dyDescent="0.2">
      <c r="A827" t="s">
        <v>18</v>
      </c>
      <c r="B827">
        <v>35.4</v>
      </c>
    </row>
    <row r="828" spans="1:2" x14ac:dyDescent="0.2">
      <c r="A828" t="s">
        <v>18</v>
      </c>
      <c r="B828">
        <v>49.1</v>
      </c>
    </row>
    <row r="829" spans="1:2" x14ac:dyDescent="0.2">
      <c r="A829" t="s">
        <v>18</v>
      </c>
      <c r="B829">
        <v>85.4</v>
      </c>
    </row>
    <row r="830" spans="1:2" x14ac:dyDescent="0.2">
      <c r="A830" t="s">
        <v>18</v>
      </c>
      <c r="B830">
        <v>83.9</v>
      </c>
    </row>
    <row r="831" spans="1:2" x14ac:dyDescent="0.2">
      <c r="A831" t="s">
        <v>18</v>
      </c>
      <c r="B831">
        <v>90.4</v>
      </c>
    </row>
    <row r="832" spans="1:2" x14ac:dyDescent="0.2">
      <c r="A832" t="s">
        <v>18</v>
      </c>
      <c r="B832">
        <v>87.8</v>
      </c>
    </row>
    <row r="833" spans="1:2" x14ac:dyDescent="0.2">
      <c r="A833" t="s">
        <v>18</v>
      </c>
      <c r="B833">
        <v>87.5</v>
      </c>
    </row>
    <row r="834" spans="1:2" x14ac:dyDescent="0.2">
      <c r="A834" t="s">
        <v>22</v>
      </c>
      <c r="B834">
        <v>58.2</v>
      </c>
    </row>
    <row r="835" spans="1:2" x14ac:dyDescent="0.2">
      <c r="A835" t="s">
        <v>18</v>
      </c>
      <c r="B835">
        <v>73.2</v>
      </c>
    </row>
    <row r="836" spans="1:2" x14ac:dyDescent="0.2">
      <c r="A836" t="s">
        <v>22</v>
      </c>
      <c r="B836">
        <v>83.5</v>
      </c>
    </row>
    <row r="837" spans="1:2" x14ac:dyDescent="0.2">
      <c r="A837" t="s">
        <v>22</v>
      </c>
      <c r="B837">
        <v>77.599999999999994</v>
      </c>
    </row>
    <row r="838" spans="1:2" x14ac:dyDescent="0.2">
      <c r="A838" t="s">
        <v>18</v>
      </c>
      <c r="B838">
        <v>98.4</v>
      </c>
    </row>
    <row r="839" spans="1:2" x14ac:dyDescent="0.2">
      <c r="A839" t="s">
        <v>22</v>
      </c>
      <c r="B839">
        <v>78.5</v>
      </c>
    </row>
    <row r="840" spans="1:2" x14ac:dyDescent="0.2">
      <c r="A840" t="s">
        <v>18</v>
      </c>
      <c r="B840">
        <v>81.099999999999994</v>
      </c>
    </row>
    <row r="841" spans="1:2" x14ac:dyDescent="0.2">
      <c r="A841" t="s">
        <v>22</v>
      </c>
      <c r="B841">
        <v>100</v>
      </c>
    </row>
    <row r="842" spans="1:2" x14ac:dyDescent="0.2">
      <c r="A842" t="s">
        <v>18</v>
      </c>
      <c r="B842">
        <v>58.7</v>
      </c>
    </row>
    <row r="843" spans="1:2" x14ac:dyDescent="0.2">
      <c r="A843" t="s">
        <v>22</v>
      </c>
      <c r="B843">
        <v>62.6</v>
      </c>
    </row>
    <row r="844" spans="1:2" x14ac:dyDescent="0.2">
      <c r="A844" t="s">
        <v>18</v>
      </c>
      <c r="B844">
        <v>60.3</v>
      </c>
    </row>
    <row r="845" spans="1:2" x14ac:dyDescent="0.2">
      <c r="A845" t="s">
        <v>22</v>
      </c>
      <c r="B845">
        <v>63.9</v>
      </c>
    </row>
    <row r="846" spans="1:2" x14ac:dyDescent="0.2">
      <c r="A846" t="s">
        <v>18</v>
      </c>
      <c r="B846">
        <v>80</v>
      </c>
    </row>
    <row r="847" spans="1:2" x14ac:dyDescent="0.2">
      <c r="A847" t="s">
        <v>18</v>
      </c>
      <c r="B847">
        <v>62.6</v>
      </c>
    </row>
    <row r="848" spans="1:2" x14ac:dyDescent="0.2">
      <c r="A848" t="s">
        <v>18</v>
      </c>
      <c r="B848">
        <v>71.400000000000006</v>
      </c>
    </row>
    <row r="849" spans="1:2" x14ac:dyDescent="0.2">
      <c r="A849" t="s">
        <v>22</v>
      </c>
      <c r="B849">
        <v>60.6</v>
      </c>
    </row>
    <row r="850" spans="1:2" x14ac:dyDescent="0.2">
      <c r="A850" t="s">
        <v>22</v>
      </c>
      <c r="B850">
        <v>47.2</v>
      </c>
    </row>
    <row r="851" spans="1:2" x14ac:dyDescent="0.2">
      <c r="A851" t="s">
        <v>22</v>
      </c>
      <c r="B851">
        <v>78.099999999999994</v>
      </c>
    </row>
    <row r="852" spans="1:2" x14ac:dyDescent="0.2">
      <c r="A852" t="s">
        <v>18</v>
      </c>
      <c r="B852">
        <v>75.5</v>
      </c>
    </row>
    <row r="853" spans="1:2" x14ac:dyDescent="0.2">
      <c r="A853" t="s">
        <v>18</v>
      </c>
      <c r="B853">
        <v>73.5</v>
      </c>
    </row>
    <row r="854" spans="1:2" x14ac:dyDescent="0.2">
      <c r="A854" t="s">
        <v>18</v>
      </c>
      <c r="B854">
        <v>74.599999999999994</v>
      </c>
    </row>
    <row r="855" spans="1:2" x14ac:dyDescent="0.2">
      <c r="A855" t="s">
        <v>22</v>
      </c>
      <c r="B855">
        <v>98.7</v>
      </c>
    </row>
    <row r="856" spans="1:2" x14ac:dyDescent="0.2">
      <c r="A856" t="s">
        <v>18</v>
      </c>
      <c r="B856">
        <v>49.2</v>
      </c>
    </row>
    <row r="857" spans="1:2" x14ac:dyDescent="0.2">
      <c r="A857" t="s">
        <v>18</v>
      </c>
      <c r="B857">
        <v>67.400000000000006</v>
      </c>
    </row>
    <row r="858" spans="1:2" x14ac:dyDescent="0.2">
      <c r="A858" t="s">
        <v>22</v>
      </c>
      <c r="B858">
        <v>72.5</v>
      </c>
    </row>
    <row r="859" spans="1:2" x14ac:dyDescent="0.2">
      <c r="A859" t="s">
        <v>18</v>
      </c>
      <c r="B859">
        <v>68.400000000000006</v>
      </c>
    </row>
    <row r="860" spans="1:2" x14ac:dyDescent="0.2">
      <c r="A860" t="s">
        <v>18</v>
      </c>
      <c r="B860">
        <v>70</v>
      </c>
    </row>
    <row r="861" spans="1:2" x14ac:dyDescent="0.2">
      <c r="A861" t="s">
        <v>22</v>
      </c>
      <c r="B861">
        <v>56.1</v>
      </c>
    </row>
    <row r="862" spans="1:2" x14ac:dyDescent="0.2">
      <c r="A862" t="s">
        <v>22</v>
      </c>
      <c r="B862">
        <v>81.5</v>
      </c>
    </row>
    <row r="863" spans="1:2" x14ac:dyDescent="0.2">
      <c r="A863" t="s">
        <v>22</v>
      </c>
      <c r="B863">
        <v>45</v>
      </c>
    </row>
    <row r="864" spans="1:2" x14ac:dyDescent="0.2">
      <c r="A864" t="s">
        <v>18</v>
      </c>
      <c r="B864">
        <v>84.4</v>
      </c>
    </row>
    <row r="865" spans="1:2" x14ac:dyDescent="0.2">
      <c r="A865" t="s">
        <v>22</v>
      </c>
      <c r="B865">
        <v>36.799999999999997</v>
      </c>
    </row>
    <row r="866" spans="1:2" x14ac:dyDescent="0.2">
      <c r="A866" t="s">
        <v>22</v>
      </c>
      <c r="B866">
        <v>65.599999999999994</v>
      </c>
    </row>
    <row r="867" spans="1:2" x14ac:dyDescent="0.2">
      <c r="A867" t="s">
        <v>18</v>
      </c>
      <c r="B867">
        <v>93.5</v>
      </c>
    </row>
    <row r="868" spans="1:2" x14ac:dyDescent="0.2">
      <c r="A868" t="s">
        <v>22</v>
      </c>
      <c r="B868">
        <v>93.7</v>
      </c>
    </row>
    <row r="869" spans="1:2" x14ac:dyDescent="0.2">
      <c r="A869" t="s">
        <v>22</v>
      </c>
      <c r="B869">
        <v>42.3</v>
      </c>
    </row>
    <row r="870" spans="1:2" x14ac:dyDescent="0.2">
      <c r="A870" t="s">
        <v>18</v>
      </c>
      <c r="B870">
        <v>53.3</v>
      </c>
    </row>
    <row r="871" spans="1:2" x14ac:dyDescent="0.2">
      <c r="A871" t="s">
        <v>22</v>
      </c>
      <c r="B871">
        <v>65.900000000000006</v>
      </c>
    </row>
    <row r="872" spans="1:2" x14ac:dyDescent="0.2">
      <c r="A872" t="s">
        <v>18</v>
      </c>
      <c r="B872">
        <v>87.9</v>
      </c>
    </row>
    <row r="873" spans="1:2" x14ac:dyDescent="0.2">
      <c r="A873" t="s">
        <v>18</v>
      </c>
      <c r="B873">
        <v>94.5</v>
      </c>
    </row>
    <row r="874" spans="1:2" x14ac:dyDescent="0.2">
      <c r="A874" t="s">
        <v>18</v>
      </c>
      <c r="B874">
        <v>77.8</v>
      </c>
    </row>
    <row r="875" spans="1:2" x14ac:dyDescent="0.2">
      <c r="A875" t="s">
        <v>18</v>
      </c>
      <c r="B875">
        <v>74.599999999999994</v>
      </c>
    </row>
    <row r="876" spans="1:2" x14ac:dyDescent="0.2">
      <c r="A876" t="s">
        <v>22</v>
      </c>
      <c r="B876">
        <v>67.5</v>
      </c>
    </row>
    <row r="877" spans="1:2" x14ac:dyDescent="0.2">
      <c r="A877" t="s">
        <v>18</v>
      </c>
      <c r="B877">
        <v>66.5</v>
      </c>
    </row>
    <row r="878" spans="1:2" x14ac:dyDescent="0.2">
      <c r="A878" t="s">
        <v>18</v>
      </c>
      <c r="B878">
        <v>78.400000000000006</v>
      </c>
    </row>
    <row r="879" spans="1:2" x14ac:dyDescent="0.2">
      <c r="A879" t="s">
        <v>18</v>
      </c>
      <c r="B879">
        <v>84.9</v>
      </c>
    </row>
    <row r="880" spans="1:2" x14ac:dyDescent="0.2">
      <c r="A880" t="s">
        <v>18</v>
      </c>
      <c r="B880">
        <v>96.6</v>
      </c>
    </row>
    <row r="881" spans="1:2" x14ac:dyDescent="0.2">
      <c r="A881" t="s">
        <v>18</v>
      </c>
      <c r="B881">
        <v>100</v>
      </c>
    </row>
    <row r="882" spans="1:2" x14ac:dyDescent="0.2">
      <c r="A882" t="s">
        <v>18</v>
      </c>
      <c r="B882">
        <v>83.1</v>
      </c>
    </row>
    <row r="883" spans="1:2" x14ac:dyDescent="0.2">
      <c r="A883" t="s">
        <v>18</v>
      </c>
      <c r="B883">
        <v>36.9</v>
      </c>
    </row>
    <row r="884" spans="1:2" x14ac:dyDescent="0.2">
      <c r="A884" t="s">
        <v>18</v>
      </c>
      <c r="B884">
        <v>60</v>
      </c>
    </row>
    <row r="885" spans="1:2" x14ac:dyDescent="0.2">
      <c r="A885" t="s">
        <v>18</v>
      </c>
      <c r="B885">
        <v>44.3</v>
      </c>
    </row>
    <row r="886" spans="1:2" x14ac:dyDescent="0.2">
      <c r="A886" t="s">
        <v>18</v>
      </c>
      <c r="B886">
        <v>41.6</v>
      </c>
    </row>
    <row r="887" spans="1:2" x14ac:dyDescent="0.2">
      <c r="A887" t="s">
        <v>18</v>
      </c>
      <c r="B887">
        <v>45.5</v>
      </c>
    </row>
    <row r="888" spans="1:2" x14ac:dyDescent="0.2">
      <c r="A888" t="s">
        <v>18</v>
      </c>
      <c r="B888">
        <v>68.2</v>
      </c>
    </row>
    <row r="889" spans="1:2" x14ac:dyDescent="0.2">
      <c r="A889" t="s">
        <v>18</v>
      </c>
      <c r="B889">
        <v>75.5</v>
      </c>
    </row>
    <row r="890" spans="1:2" x14ac:dyDescent="0.2">
      <c r="A890" t="s">
        <v>18</v>
      </c>
      <c r="B890">
        <v>40.9</v>
      </c>
    </row>
    <row r="891" spans="1:2" x14ac:dyDescent="0.2">
      <c r="A891" t="s">
        <v>22</v>
      </c>
      <c r="B891">
        <v>100</v>
      </c>
    </row>
    <row r="892" spans="1:2" x14ac:dyDescent="0.2">
      <c r="A892" t="s">
        <v>18</v>
      </c>
      <c r="B892">
        <v>65.599999999999994</v>
      </c>
    </row>
    <row r="893" spans="1:2" x14ac:dyDescent="0.2">
      <c r="A893" t="s">
        <v>22</v>
      </c>
      <c r="B893">
        <v>75.900000000000006</v>
      </c>
    </row>
    <row r="894" spans="1:2" x14ac:dyDescent="0.2">
      <c r="A894" t="s">
        <v>18</v>
      </c>
      <c r="B894">
        <v>69.8</v>
      </c>
    </row>
    <row r="895" spans="1:2" x14ac:dyDescent="0.2">
      <c r="A895" t="s">
        <v>18</v>
      </c>
      <c r="B895">
        <v>66.599999999999994</v>
      </c>
    </row>
    <row r="896" spans="1:2" x14ac:dyDescent="0.2">
      <c r="A896" t="s">
        <v>22</v>
      </c>
      <c r="B896">
        <v>84.5</v>
      </c>
    </row>
    <row r="897" spans="1:2" x14ac:dyDescent="0.2">
      <c r="A897" t="s">
        <v>18</v>
      </c>
      <c r="B897">
        <v>65.599999999999994</v>
      </c>
    </row>
    <row r="898" spans="1:2" x14ac:dyDescent="0.2">
      <c r="A898" t="s">
        <v>18</v>
      </c>
      <c r="B898">
        <v>46.8</v>
      </c>
    </row>
    <row r="899" spans="1:2" x14ac:dyDescent="0.2">
      <c r="A899" t="s">
        <v>22</v>
      </c>
      <c r="B899">
        <v>67.7</v>
      </c>
    </row>
    <row r="900" spans="1:2" x14ac:dyDescent="0.2">
      <c r="A900" t="s">
        <v>18</v>
      </c>
      <c r="B900">
        <v>45.4</v>
      </c>
    </row>
    <row r="901" spans="1:2" x14ac:dyDescent="0.2">
      <c r="A901" t="s">
        <v>18</v>
      </c>
      <c r="B901">
        <v>57</v>
      </c>
    </row>
    <row r="902" spans="1:2" x14ac:dyDescent="0.2">
      <c r="A902" t="s">
        <v>22</v>
      </c>
      <c r="B902">
        <v>58.4</v>
      </c>
    </row>
    <row r="903" spans="1:2" x14ac:dyDescent="0.2">
      <c r="A903" t="s">
        <v>18</v>
      </c>
      <c r="B903">
        <v>70.8</v>
      </c>
    </row>
    <row r="904" spans="1:2" x14ac:dyDescent="0.2">
      <c r="A904" t="s">
        <v>18</v>
      </c>
      <c r="B904">
        <v>75.7</v>
      </c>
    </row>
    <row r="905" spans="1:2" x14ac:dyDescent="0.2">
      <c r="A905" t="s">
        <v>22</v>
      </c>
      <c r="B905">
        <v>55.7</v>
      </c>
    </row>
    <row r="906" spans="1:2" x14ac:dyDescent="0.2">
      <c r="A906" t="s">
        <v>22</v>
      </c>
      <c r="B906">
        <v>82.1</v>
      </c>
    </row>
    <row r="907" spans="1:2" x14ac:dyDescent="0.2">
      <c r="A907" t="s">
        <v>18</v>
      </c>
      <c r="B907">
        <v>71.400000000000006</v>
      </c>
    </row>
    <row r="908" spans="1:2" x14ac:dyDescent="0.2">
      <c r="A908" t="s">
        <v>18</v>
      </c>
      <c r="B908">
        <v>66.7</v>
      </c>
    </row>
    <row r="909" spans="1:2" x14ac:dyDescent="0.2">
      <c r="A909" t="s">
        <v>22</v>
      </c>
      <c r="B909">
        <v>70.900000000000006</v>
      </c>
    </row>
    <row r="910" spans="1:2" x14ac:dyDescent="0.2">
      <c r="A910" t="s">
        <v>22</v>
      </c>
      <c r="B910">
        <v>73</v>
      </c>
    </row>
    <row r="911" spans="1:2" x14ac:dyDescent="0.2">
      <c r="A911" t="s">
        <v>18</v>
      </c>
      <c r="B911">
        <v>53.9</v>
      </c>
    </row>
    <row r="912" spans="1:2" x14ac:dyDescent="0.2">
      <c r="A912" t="s">
        <v>18</v>
      </c>
      <c r="B912">
        <v>43.4</v>
      </c>
    </row>
    <row r="913" spans="1:2" x14ac:dyDescent="0.2">
      <c r="A913" t="s">
        <v>18</v>
      </c>
      <c r="B913">
        <v>55.4</v>
      </c>
    </row>
    <row r="914" spans="1:2" x14ac:dyDescent="0.2">
      <c r="A914" t="s">
        <v>18</v>
      </c>
      <c r="B914">
        <v>100</v>
      </c>
    </row>
    <row r="915" spans="1:2" x14ac:dyDescent="0.2">
      <c r="A915" t="s">
        <v>18</v>
      </c>
      <c r="B915">
        <v>71.8</v>
      </c>
    </row>
    <row r="916" spans="1:2" x14ac:dyDescent="0.2">
      <c r="A916" t="s">
        <v>18</v>
      </c>
      <c r="B916">
        <v>89.2</v>
      </c>
    </row>
    <row r="917" spans="1:2" x14ac:dyDescent="0.2">
      <c r="A917" t="s">
        <v>18</v>
      </c>
      <c r="B917">
        <v>83.9</v>
      </c>
    </row>
    <row r="918" spans="1:2" x14ac:dyDescent="0.2">
      <c r="A918" t="s">
        <v>18</v>
      </c>
      <c r="B918">
        <v>89.1</v>
      </c>
    </row>
    <row r="919" spans="1:2" x14ac:dyDescent="0.2">
      <c r="A919" t="s">
        <v>18</v>
      </c>
      <c r="B919">
        <v>53.5</v>
      </c>
    </row>
    <row r="920" spans="1:2" x14ac:dyDescent="0.2">
      <c r="A920" t="s">
        <v>18</v>
      </c>
      <c r="B920">
        <v>72.900000000000006</v>
      </c>
    </row>
    <row r="921" spans="1:2" x14ac:dyDescent="0.2">
      <c r="A921" t="s">
        <v>18</v>
      </c>
      <c r="B921">
        <v>61</v>
      </c>
    </row>
    <row r="922" spans="1:2" x14ac:dyDescent="0.2">
      <c r="A922" t="s">
        <v>18</v>
      </c>
      <c r="B922">
        <v>69.099999999999994</v>
      </c>
    </row>
    <row r="923" spans="1:2" x14ac:dyDescent="0.2">
      <c r="A923" t="s">
        <v>18</v>
      </c>
      <c r="B923">
        <v>77.2</v>
      </c>
    </row>
    <row r="924" spans="1:2" x14ac:dyDescent="0.2">
      <c r="A924" t="s">
        <v>22</v>
      </c>
      <c r="B924">
        <v>71.900000000000006</v>
      </c>
    </row>
    <row r="925" spans="1:2" x14ac:dyDescent="0.2">
      <c r="A925" t="s">
        <v>18</v>
      </c>
      <c r="B925">
        <v>74.7</v>
      </c>
    </row>
    <row r="926" spans="1:2" x14ac:dyDescent="0.2">
      <c r="A926" t="s">
        <v>18</v>
      </c>
      <c r="B926">
        <v>74.5</v>
      </c>
    </row>
    <row r="927" spans="1:2" x14ac:dyDescent="0.2">
      <c r="A927" t="s">
        <v>22</v>
      </c>
      <c r="B927">
        <v>85.4</v>
      </c>
    </row>
    <row r="928" spans="1:2" x14ac:dyDescent="0.2">
      <c r="A928" t="s">
        <v>18</v>
      </c>
      <c r="B928">
        <v>44.3</v>
      </c>
    </row>
    <row r="929" spans="1:2" x14ac:dyDescent="0.2">
      <c r="A929" t="s">
        <v>22</v>
      </c>
      <c r="B929">
        <v>53.4</v>
      </c>
    </row>
    <row r="930" spans="1:2" x14ac:dyDescent="0.2">
      <c r="A930" t="s">
        <v>18</v>
      </c>
      <c r="B930">
        <v>57.4</v>
      </c>
    </row>
    <row r="931" spans="1:2" x14ac:dyDescent="0.2">
      <c r="A931" t="s">
        <v>22</v>
      </c>
      <c r="B931">
        <v>53.6</v>
      </c>
    </row>
    <row r="932" spans="1:2" x14ac:dyDescent="0.2">
      <c r="A932" t="s">
        <v>18</v>
      </c>
      <c r="B932">
        <v>58.8</v>
      </c>
    </row>
    <row r="933" spans="1:2" x14ac:dyDescent="0.2">
      <c r="A933" t="s">
        <v>18</v>
      </c>
      <c r="B933">
        <v>43.5</v>
      </c>
    </row>
    <row r="934" spans="1:2" x14ac:dyDescent="0.2">
      <c r="A934" t="s">
        <v>22</v>
      </c>
      <c r="B934">
        <v>65.599999999999994</v>
      </c>
    </row>
    <row r="935" spans="1:2" x14ac:dyDescent="0.2">
      <c r="A935" t="s">
        <v>18</v>
      </c>
      <c r="B935">
        <v>89.8</v>
      </c>
    </row>
    <row r="936" spans="1:2" x14ac:dyDescent="0.2">
      <c r="A936" t="s">
        <v>22</v>
      </c>
      <c r="B936">
        <v>89.5</v>
      </c>
    </row>
    <row r="937" spans="1:2" x14ac:dyDescent="0.2">
      <c r="A937" t="s">
        <v>18</v>
      </c>
      <c r="B937">
        <v>68.8</v>
      </c>
    </row>
    <row r="938" spans="1:2" x14ac:dyDescent="0.2">
      <c r="A938" t="s">
        <v>18</v>
      </c>
      <c r="B938">
        <v>76.8</v>
      </c>
    </row>
    <row r="939" spans="1:2" x14ac:dyDescent="0.2">
      <c r="A939" t="s">
        <v>22</v>
      </c>
      <c r="B939">
        <v>47.5</v>
      </c>
    </row>
    <row r="940" spans="1:2" x14ac:dyDescent="0.2">
      <c r="A940" t="s">
        <v>18</v>
      </c>
      <c r="B940">
        <v>89.3</v>
      </c>
    </row>
    <row r="941" spans="1:2" x14ac:dyDescent="0.2">
      <c r="A941" t="s">
        <v>22</v>
      </c>
      <c r="B941">
        <v>62</v>
      </c>
    </row>
    <row r="942" spans="1:2" x14ac:dyDescent="0.2">
      <c r="A942" t="s">
        <v>18</v>
      </c>
      <c r="B942">
        <v>66.099999999999994</v>
      </c>
    </row>
    <row r="943" spans="1:2" x14ac:dyDescent="0.2">
      <c r="A943" t="s">
        <v>18</v>
      </c>
      <c r="B943">
        <v>41.7</v>
      </c>
    </row>
    <row r="944" spans="1:2" x14ac:dyDescent="0.2">
      <c r="A944" t="s">
        <v>18</v>
      </c>
      <c r="B944">
        <v>28</v>
      </c>
    </row>
    <row r="945" spans="1:2" x14ac:dyDescent="0.2">
      <c r="A945" t="s">
        <v>18</v>
      </c>
      <c r="B945">
        <v>71</v>
      </c>
    </row>
    <row r="946" spans="1:2" x14ac:dyDescent="0.2">
      <c r="A946" t="s">
        <v>18</v>
      </c>
      <c r="B946">
        <v>67.5</v>
      </c>
    </row>
    <row r="947" spans="1:2" x14ac:dyDescent="0.2">
      <c r="A947" t="s">
        <v>18</v>
      </c>
      <c r="B947">
        <v>63.4</v>
      </c>
    </row>
    <row r="948" spans="1:2" x14ac:dyDescent="0.2">
      <c r="A948" t="s">
        <v>18</v>
      </c>
      <c r="B948">
        <v>50.2</v>
      </c>
    </row>
    <row r="949" spans="1:2" x14ac:dyDescent="0.2">
      <c r="A949" t="s">
        <v>22</v>
      </c>
      <c r="B949">
        <v>72</v>
      </c>
    </row>
    <row r="950" spans="1:2" x14ac:dyDescent="0.2">
      <c r="A950" t="s">
        <v>18</v>
      </c>
      <c r="B950">
        <v>67.900000000000006</v>
      </c>
    </row>
    <row r="951" spans="1:2" x14ac:dyDescent="0.2">
      <c r="A951" t="s">
        <v>22</v>
      </c>
      <c r="B951">
        <v>100</v>
      </c>
    </row>
    <row r="952" spans="1:2" x14ac:dyDescent="0.2">
      <c r="A952" t="s">
        <v>22</v>
      </c>
      <c r="B952">
        <v>55</v>
      </c>
    </row>
    <row r="953" spans="1:2" x14ac:dyDescent="0.2">
      <c r="A953" t="s">
        <v>18</v>
      </c>
      <c r="B953">
        <v>59.9</v>
      </c>
    </row>
    <row r="954" spans="1:2" x14ac:dyDescent="0.2">
      <c r="A954" t="s">
        <v>18</v>
      </c>
      <c r="B954">
        <v>63.2</v>
      </c>
    </row>
    <row r="955" spans="1:2" x14ac:dyDescent="0.2">
      <c r="A955" t="s">
        <v>18</v>
      </c>
      <c r="B955">
        <v>84.5</v>
      </c>
    </row>
    <row r="956" spans="1:2" x14ac:dyDescent="0.2">
      <c r="A956" t="s">
        <v>18</v>
      </c>
      <c r="B956">
        <v>50.8</v>
      </c>
    </row>
    <row r="957" spans="1:2" x14ac:dyDescent="0.2">
      <c r="A957" t="s">
        <v>18</v>
      </c>
      <c r="B957">
        <v>94</v>
      </c>
    </row>
    <row r="958" spans="1:2" x14ac:dyDescent="0.2">
      <c r="A958" t="s">
        <v>18</v>
      </c>
      <c r="B958">
        <v>65.599999999999994</v>
      </c>
    </row>
    <row r="959" spans="1:2" x14ac:dyDescent="0.2">
      <c r="A959" t="s">
        <v>22</v>
      </c>
      <c r="B959">
        <v>61.7</v>
      </c>
    </row>
    <row r="960" spans="1:2" x14ac:dyDescent="0.2">
      <c r="A960" t="s">
        <v>18</v>
      </c>
      <c r="B960">
        <v>66</v>
      </c>
    </row>
    <row r="961" spans="1:2" x14ac:dyDescent="0.2">
      <c r="A961" t="s">
        <v>18</v>
      </c>
      <c r="B961">
        <v>86.9</v>
      </c>
    </row>
    <row r="962" spans="1:2" x14ac:dyDescent="0.2">
      <c r="A962" t="s">
        <v>18</v>
      </c>
      <c r="B962">
        <v>59.6</v>
      </c>
    </row>
    <row r="963" spans="1:2" x14ac:dyDescent="0.2">
      <c r="A963" t="s">
        <v>18</v>
      </c>
      <c r="B963">
        <v>49.1</v>
      </c>
    </row>
    <row r="964" spans="1:2" x14ac:dyDescent="0.2">
      <c r="A964" t="s">
        <v>18</v>
      </c>
      <c r="B964">
        <v>31.1</v>
      </c>
    </row>
    <row r="965" spans="1:2" x14ac:dyDescent="0.2">
      <c r="A965" t="s">
        <v>18</v>
      </c>
      <c r="B965">
        <v>45.7</v>
      </c>
    </row>
    <row r="966" spans="1:2" x14ac:dyDescent="0.2">
      <c r="A966" t="s">
        <v>18</v>
      </c>
      <c r="B966">
        <v>100</v>
      </c>
    </row>
    <row r="967" spans="1:2" x14ac:dyDescent="0.2">
      <c r="A967" t="s">
        <v>18</v>
      </c>
      <c r="B967">
        <v>81.099999999999994</v>
      </c>
    </row>
    <row r="968" spans="1:2" x14ac:dyDescent="0.2">
      <c r="A968" t="s">
        <v>18</v>
      </c>
      <c r="B968">
        <v>55.1</v>
      </c>
    </row>
    <row r="969" spans="1:2" x14ac:dyDescent="0.2">
      <c r="A969" t="s">
        <v>22</v>
      </c>
      <c r="B969">
        <v>53.3</v>
      </c>
    </row>
    <row r="970" spans="1:2" x14ac:dyDescent="0.2">
      <c r="A970" t="s">
        <v>22</v>
      </c>
      <c r="B970">
        <v>89.1</v>
      </c>
    </row>
    <row r="971" spans="1:2" x14ac:dyDescent="0.2">
      <c r="A971" t="s">
        <v>22</v>
      </c>
      <c r="B971">
        <v>77.3</v>
      </c>
    </row>
    <row r="972" spans="1:2" x14ac:dyDescent="0.2">
      <c r="A972" t="s">
        <v>18</v>
      </c>
      <c r="B972">
        <v>56.4</v>
      </c>
    </row>
    <row r="973" spans="1:2" x14ac:dyDescent="0.2">
      <c r="A973" t="s">
        <v>18</v>
      </c>
      <c r="B973">
        <v>76.099999999999994</v>
      </c>
    </row>
    <row r="974" spans="1:2" x14ac:dyDescent="0.2">
      <c r="A974" t="s">
        <v>18</v>
      </c>
      <c r="B974">
        <v>74.599999999999994</v>
      </c>
    </row>
    <row r="975" spans="1:2" x14ac:dyDescent="0.2">
      <c r="A975" t="s">
        <v>22</v>
      </c>
      <c r="B975">
        <v>83</v>
      </c>
    </row>
    <row r="976" spans="1:2" x14ac:dyDescent="0.2">
      <c r="A976" t="s">
        <v>18</v>
      </c>
      <c r="B976">
        <v>85.9</v>
      </c>
    </row>
    <row r="977" spans="1:2" x14ac:dyDescent="0.2">
      <c r="A977" t="s">
        <v>18</v>
      </c>
      <c r="B977">
        <v>64.5</v>
      </c>
    </row>
    <row r="978" spans="1:2" x14ac:dyDescent="0.2">
      <c r="A978" t="s">
        <v>18</v>
      </c>
      <c r="B978">
        <v>91.9</v>
      </c>
    </row>
    <row r="979" spans="1:2" x14ac:dyDescent="0.2">
      <c r="A979" t="s">
        <v>18</v>
      </c>
      <c r="B979">
        <v>74.599999999999994</v>
      </c>
    </row>
    <row r="980" spans="1:2" x14ac:dyDescent="0.2">
      <c r="A980" t="s">
        <v>18</v>
      </c>
      <c r="B980">
        <v>70.900000000000006</v>
      </c>
    </row>
    <row r="981" spans="1:2" x14ac:dyDescent="0.2">
      <c r="A981" t="s">
        <v>22</v>
      </c>
      <c r="B981">
        <v>66.7</v>
      </c>
    </row>
    <row r="982" spans="1:2" x14ac:dyDescent="0.2">
      <c r="A982" t="s">
        <v>22</v>
      </c>
      <c r="B982">
        <v>77.400000000000006</v>
      </c>
    </row>
    <row r="983" spans="1:2" x14ac:dyDescent="0.2">
      <c r="A983" t="s">
        <v>22</v>
      </c>
      <c r="B983">
        <v>99</v>
      </c>
    </row>
    <row r="984" spans="1:2" x14ac:dyDescent="0.2">
      <c r="A984" t="s">
        <v>18</v>
      </c>
      <c r="B984">
        <v>43.5</v>
      </c>
    </row>
    <row r="985" spans="1:2" x14ac:dyDescent="0.2">
      <c r="A985" t="s">
        <v>22</v>
      </c>
      <c r="B985">
        <v>53.4</v>
      </c>
    </row>
    <row r="986" spans="1:2" x14ac:dyDescent="0.2">
      <c r="A986" t="s">
        <v>18</v>
      </c>
      <c r="B986">
        <v>81</v>
      </c>
    </row>
    <row r="987" spans="1:2" x14ac:dyDescent="0.2">
      <c r="A987" t="s">
        <v>18</v>
      </c>
      <c r="B987">
        <v>66.2</v>
      </c>
    </row>
    <row r="988" spans="1:2" x14ac:dyDescent="0.2">
      <c r="A988" t="s">
        <v>18</v>
      </c>
      <c r="B988">
        <v>88</v>
      </c>
    </row>
    <row r="989" spans="1:2" x14ac:dyDescent="0.2">
      <c r="A989" t="s">
        <v>18</v>
      </c>
      <c r="B989">
        <v>64.400000000000006</v>
      </c>
    </row>
    <row r="990" spans="1:2" x14ac:dyDescent="0.2">
      <c r="A990" t="s">
        <v>22</v>
      </c>
      <c r="B990">
        <v>82.4</v>
      </c>
    </row>
    <row r="991" spans="1:2" x14ac:dyDescent="0.2">
      <c r="A991" t="s">
        <v>18</v>
      </c>
      <c r="B991">
        <v>80.900000000000006</v>
      </c>
    </row>
    <row r="992" spans="1:2" x14ac:dyDescent="0.2">
      <c r="A992" t="s">
        <v>18</v>
      </c>
      <c r="B992">
        <v>59.6</v>
      </c>
    </row>
    <row r="993" spans="1:2" x14ac:dyDescent="0.2">
      <c r="A993" t="s">
        <v>22</v>
      </c>
      <c r="B993">
        <v>56.2</v>
      </c>
    </row>
    <row r="994" spans="1:2" x14ac:dyDescent="0.2">
      <c r="A994" t="s">
        <v>18</v>
      </c>
      <c r="B994">
        <v>72.5</v>
      </c>
    </row>
    <row r="995" spans="1:2" x14ac:dyDescent="0.2">
      <c r="A995" t="s">
        <v>18</v>
      </c>
      <c r="B995">
        <v>47.6</v>
      </c>
    </row>
    <row r="996" spans="1:2" x14ac:dyDescent="0.2">
      <c r="A996" t="s">
        <v>18</v>
      </c>
      <c r="B996">
        <v>63.6</v>
      </c>
    </row>
    <row r="997" spans="1:2" x14ac:dyDescent="0.2">
      <c r="A997" t="s">
        <v>18</v>
      </c>
      <c r="B997">
        <v>85.3</v>
      </c>
    </row>
    <row r="998" spans="1:2" x14ac:dyDescent="0.2">
      <c r="A998" t="s">
        <v>18</v>
      </c>
      <c r="B998">
        <v>71.8</v>
      </c>
    </row>
    <row r="999" spans="1:2" x14ac:dyDescent="0.2">
      <c r="A999" t="s">
        <v>18</v>
      </c>
      <c r="B999">
        <v>70.900000000000006</v>
      </c>
    </row>
    <row r="1000" spans="1:2" x14ac:dyDescent="0.2">
      <c r="A1000" t="s">
        <v>22</v>
      </c>
      <c r="B1000">
        <v>41.7</v>
      </c>
    </row>
    <row r="1001" spans="1:2" x14ac:dyDescent="0.2">
      <c r="A1001" t="s">
        <v>22</v>
      </c>
      <c r="B1001">
        <v>76.099999999999994</v>
      </c>
    </row>
    <row r="1002" spans="1:2" x14ac:dyDescent="0.2">
      <c r="A1002" t="s">
        <v>22</v>
      </c>
      <c r="B1002">
        <v>65.900000000000006</v>
      </c>
    </row>
    <row r="1003" spans="1:2" x14ac:dyDescent="0.2">
      <c r="A1003" t="s">
        <v>18</v>
      </c>
      <c r="B1003">
        <v>64.400000000000006</v>
      </c>
    </row>
    <row r="1004" spans="1:2" x14ac:dyDescent="0.2">
      <c r="A1004" t="s">
        <v>18</v>
      </c>
      <c r="B1004">
        <v>69.7</v>
      </c>
    </row>
    <row r="1005" spans="1:2" x14ac:dyDescent="0.2">
      <c r="B1005">
        <v>74.900000000000006</v>
      </c>
    </row>
  </sheetData>
  <mergeCells count="2">
    <mergeCell ref="A1:F1"/>
    <mergeCell ref="A2:F2"/>
  </mergeCells>
  <pageMargins left="0.7" right="0.7" top="0.75" bottom="0.75" header="0.3" footer="0.3"/>
  <pageSetup orientation="landscape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60CE-53DC-4096-9119-5FD4B1BCD516}">
  <dimension ref="A1:K44"/>
  <sheetViews>
    <sheetView zoomScale="140" zoomScaleNormal="140" workbookViewId="0">
      <pane ySplit="5" topLeftCell="A6" activePane="bottomLeft" state="frozen"/>
      <selection pane="bottomLeft" activeCell="B26" sqref="B26"/>
    </sheetView>
  </sheetViews>
  <sheetFormatPr baseColWidth="10" defaultColWidth="8.83203125" defaultRowHeight="16" x14ac:dyDescent="0.2"/>
  <cols>
    <col min="1" max="1" width="24.6640625" customWidth="1"/>
    <col min="2" max="2" width="17.1640625" bestFit="1" customWidth="1"/>
    <col min="3" max="3" width="26.6640625" customWidth="1"/>
    <col min="4" max="4" width="16.6640625" customWidth="1"/>
    <col min="5" max="5" width="20.6640625" customWidth="1"/>
    <col min="6" max="6" width="18.6640625" customWidth="1"/>
    <col min="7" max="8" width="20.6640625" customWidth="1"/>
  </cols>
  <sheetData>
    <row r="1" spans="1:11" ht="22" x14ac:dyDescent="0.3">
      <c r="A1" s="182" t="s">
        <v>1133</v>
      </c>
      <c r="B1" s="182"/>
      <c r="C1" s="182"/>
      <c r="D1" s="182"/>
      <c r="E1" s="182"/>
      <c r="F1" s="182"/>
      <c r="G1" s="182"/>
      <c r="H1" s="182"/>
      <c r="I1" s="182"/>
      <c r="J1" s="91"/>
    </row>
    <row r="2" spans="1:11" x14ac:dyDescent="0.2">
      <c r="A2" s="92" t="s">
        <v>1103</v>
      </c>
      <c r="B2" s="93">
        <f ca="1">TODAY()</f>
        <v>45936</v>
      </c>
      <c r="E2" t="s">
        <v>1134</v>
      </c>
      <c r="F2" t="s">
        <v>18</v>
      </c>
      <c r="G2" t="s">
        <v>1135</v>
      </c>
      <c r="H2" t="s">
        <v>1136</v>
      </c>
    </row>
    <row r="4" spans="1:11" x14ac:dyDescent="0.2">
      <c r="A4" s="94" t="s">
        <v>1137</v>
      </c>
    </row>
    <row r="6" spans="1:11" s="96" customFormat="1" x14ac:dyDescent="0.2">
      <c r="A6" s="95" t="s">
        <v>1138</v>
      </c>
      <c r="B6" s="95" t="s">
        <v>1139</v>
      </c>
      <c r="C6" s="95" t="s">
        <v>1140</v>
      </c>
      <c r="F6" s="97">
        <v>0</v>
      </c>
      <c r="G6" s="97">
        <v>60</v>
      </c>
      <c r="H6" s="97">
        <v>70</v>
      </c>
      <c r="I6" s="97">
        <v>80</v>
      </c>
      <c r="J6" s="97">
        <v>90</v>
      </c>
      <c r="K6" s="97">
        <v>101</v>
      </c>
    </row>
    <row r="7" spans="1:11" x14ac:dyDescent="0.2">
      <c r="A7" s="98" t="s">
        <v>1032</v>
      </c>
      <c r="B7" s="98">
        <f>COUNTA([1]Dataset!$A$2:$A$1001)</f>
        <v>1000</v>
      </c>
      <c r="C7" s="98" t="s">
        <v>1141</v>
      </c>
      <c r="F7" s="99" t="s">
        <v>1142</v>
      </c>
      <c r="G7" s="99" t="s">
        <v>1143</v>
      </c>
      <c r="H7" s="99" t="s">
        <v>1144</v>
      </c>
      <c r="I7" s="99" t="s">
        <v>1145</v>
      </c>
      <c r="J7" s="99" t="s">
        <v>1146</v>
      </c>
      <c r="K7" s="99" t="s">
        <v>1147</v>
      </c>
    </row>
    <row r="8" spans="1:11" x14ac:dyDescent="0.2">
      <c r="A8" s="98" t="s">
        <v>1128</v>
      </c>
      <c r="B8" s="100">
        <f>COUNTIFS([1]Dataset!$O$2:$O$1001,"Yes")/COUNTA([1]Dataset!$A$2:$A$1001)</f>
        <v>0.318</v>
      </c>
      <c r="C8" s="98" t="s">
        <v>1148</v>
      </c>
    </row>
    <row r="9" spans="1:11" x14ac:dyDescent="0.2">
      <c r="A9" s="98" t="s">
        <v>1043</v>
      </c>
      <c r="B9" s="101">
        <f>AVERAGE([1]Dataset!$P$2:$P$1001)</f>
        <v>69.60150000000003</v>
      </c>
      <c r="C9" s="98"/>
      <c r="F9" s="102" t="s">
        <v>1149</v>
      </c>
      <c r="G9" s="103" t="str">
        <f>HLOOKUP($B$9,$F$6:$K$7,2,TRUE)</f>
        <v>D</v>
      </c>
    </row>
    <row r="10" spans="1:11" x14ac:dyDescent="0.2">
      <c r="A10" s="98" t="s">
        <v>1150</v>
      </c>
      <c r="B10" s="98">
        <f>MEDIAN([1]Dataset!$P$2:$P$1001)</f>
        <v>70.5</v>
      </c>
      <c r="C10" s="98"/>
    </row>
    <row r="11" spans="1:11" x14ac:dyDescent="0.2">
      <c r="A11" s="98" t="s">
        <v>1129</v>
      </c>
      <c r="B11" s="101">
        <f>_xlfn.STDEV.P([1]Dataset!$P$2:$P$1001)</f>
        <v>16.880117527730352</v>
      </c>
      <c r="C11" s="98"/>
    </row>
    <row r="12" spans="1:11" x14ac:dyDescent="0.2">
      <c r="A12" s="98" t="s">
        <v>1151</v>
      </c>
      <c r="B12" s="101">
        <f>_xlfn.VAR.P([1]Dataset!$P$2:$P$1001)</f>
        <v>284.93836774998948</v>
      </c>
      <c r="C12" s="98"/>
    </row>
    <row r="13" spans="1:11" x14ac:dyDescent="0.2">
      <c r="A13" s="98" t="s">
        <v>1152</v>
      </c>
      <c r="B13" s="104">
        <f>CORREL([1]Dataset!$D$2:$D$1001,[1]Dataset!$P$2:$P$1001)</f>
        <v>0.82541850939604477</v>
      </c>
      <c r="C13" s="98" t="s">
        <v>1153</v>
      </c>
    </row>
    <row r="14" spans="1:11" x14ac:dyDescent="0.2">
      <c r="B14" s="105"/>
    </row>
    <row r="15" spans="1:11" x14ac:dyDescent="0.2">
      <c r="B15" s="105"/>
    </row>
    <row r="17" spans="1:4" x14ac:dyDescent="0.2">
      <c r="A17" s="106" t="s">
        <v>1154</v>
      </c>
      <c r="B17" s="106"/>
    </row>
    <row r="18" spans="1:4" x14ac:dyDescent="0.2">
      <c r="A18" s="107" t="s">
        <v>1155</v>
      </c>
      <c r="B18" s="107" t="s">
        <v>1043</v>
      </c>
    </row>
    <row r="19" spans="1:4" x14ac:dyDescent="0.2">
      <c r="A19" s="98" t="s">
        <v>22</v>
      </c>
      <c r="B19" s="101">
        <f>AVERAGEIFS([1]Dataset!$P$2:$P$1001,[1]Dataset!$O$2:$O$1001,"Yes")</f>
        <v>69.623270440251545</v>
      </c>
    </row>
    <row r="20" spans="1:4" x14ac:dyDescent="0.2">
      <c r="A20" s="98" t="s">
        <v>18</v>
      </c>
      <c r="B20" s="101">
        <f>AVERAGEIFS([1]Dataset!$P$2:$P$1001,[1]Dataset!$O$2:$O$1001,"No")</f>
        <v>69.591348973607026</v>
      </c>
    </row>
    <row r="21" spans="1:4" x14ac:dyDescent="0.2">
      <c r="B21" s="63"/>
    </row>
    <row r="22" spans="1:4" x14ac:dyDescent="0.2">
      <c r="B22" s="63"/>
    </row>
    <row r="24" spans="1:4" x14ac:dyDescent="0.2">
      <c r="A24" s="94" t="s">
        <v>1156</v>
      </c>
    </row>
    <row r="25" spans="1:4" x14ac:dyDescent="0.2">
      <c r="A25" s="108" t="s">
        <v>1157</v>
      </c>
      <c r="B25" s="108" t="s">
        <v>22</v>
      </c>
      <c r="C25" s="108" t="s">
        <v>18</v>
      </c>
      <c r="D25" s="108" t="s">
        <v>1061</v>
      </c>
    </row>
    <row r="26" spans="1:4" x14ac:dyDescent="0.2">
      <c r="A26" s="99" t="s">
        <v>1158</v>
      </c>
      <c r="B26" s="99">
        <f>COUNTIFS([1]Dataset!$O$2:$O$1001,"Yes",[1]Dataset!$P$2:$P$1001,"&gt;=0",[1]Dataset!$P$2:$P$1001,"&lt;=59")</f>
        <v>85</v>
      </c>
      <c r="C26" s="99">
        <f>COUNTIFS([1]Dataset!$O$2:$O$1001,"No",[1]Dataset!$P$2:$P$1001,"&gt;=0",[1]Dataset!$P$2:$P$1001,"&lt;=59")</f>
        <v>178</v>
      </c>
      <c r="D26" s="99">
        <f>SUM(B26:C26)</f>
        <v>263</v>
      </c>
    </row>
    <row r="27" spans="1:4" x14ac:dyDescent="0.2">
      <c r="A27" s="99" t="s">
        <v>1159</v>
      </c>
      <c r="B27" s="99">
        <f>COUNTIFS([1]Dataset!$O$2:$O$1001,"Yes",[1]Dataset!$P$2:$P$1001,"&gt;=60",[1]Dataset!$P$2:$P$1001,"&lt;=69")</f>
        <v>56</v>
      </c>
      <c r="C27" s="99">
        <f>COUNTIFS([1]Dataset!$O$2:$O$1001,"No",[1]Dataset!$P$2:$P$1001,"&gt;=60",[1]Dataset!$P$2:$P$1001,"&lt;=69")</f>
        <v>135</v>
      </c>
      <c r="D27" s="99">
        <f>SUM(B27:C27)</f>
        <v>191</v>
      </c>
    </row>
    <row r="28" spans="1:4" x14ac:dyDescent="0.2">
      <c r="A28" s="99" t="s">
        <v>1136</v>
      </c>
      <c r="B28" s="99">
        <f>COUNTIFS([1]Dataset!$O$2:$O$1001,"Yes",[1]Dataset!$P$2:$P$1001,"&gt;=70",[1]Dataset!$P$2:$P$1001,"&lt;=79")</f>
        <v>70</v>
      </c>
      <c r="C28" s="99">
        <f>COUNTIFS([1]Dataset!$O$2:$O$1001,"No",[1]Dataset!$P$2:$P$1001,"&gt;=70",[1]Dataset!$P$2:$P$1001,"&lt;=79")</f>
        <v>155</v>
      </c>
      <c r="D28" s="99">
        <f>SUM(B28:C28)</f>
        <v>225</v>
      </c>
    </row>
    <row r="29" spans="1:4" x14ac:dyDescent="0.2">
      <c r="A29" s="99" t="s">
        <v>1160</v>
      </c>
      <c r="B29" s="99">
        <f>COUNTIFS([1]Dataset!$O$2:$O$1001,"Yes",[1]Dataset!$P$2:$P$1001,"&gt;=80",[1]Dataset!$P$2:$P$1001,"&lt;=89")</f>
        <v>44</v>
      </c>
      <c r="C29" s="99">
        <f>COUNTIFS([1]Dataset!$O$2:$O$1001,"No",[1]Dataset!$P$2:$P$1001,"&gt;=80",[1]Dataset!$P$2:$P$1001,"&lt;=89")</f>
        <v>93</v>
      </c>
      <c r="D29" s="99">
        <f>SUM(B29:C29)</f>
        <v>137</v>
      </c>
    </row>
    <row r="30" spans="1:4" x14ac:dyDescent="0.2">
      <c r="A30" s="99" t="s">
        <v>1161</v>
      </c>
      <c r="B30" s="99">
        <f>COUNTIFS([1]Dataset!$O$2:$O$1001,"Yes",[1]Dataset!$P$2:$P$1001,"&gt;=90",[1]Dataset!$P$2:$P$1001,"&lt;=100")</f>
        <v>41</v>
      </c>
      <c r="C30" s="99">
        <f>COUNTIFS([1]Dataset!$O$2:$O$1001,"No",[1]Dataset!$P$2:$P$1001,"&gt;=90",[1]Dataset!$P$2:$P$1001,"&lt;=100")</f>
        <v>85</v>
      </c>
      <c r="D30" s="99">
        <f>SUM(B30:C30)</f>
        <v>126</v>
      </c>
    </row>
    <row r="32" spans="1:4" x14ac:dyDescent="0.2">
      <c r="A32" s="108" t="s">
        <v>22</v>
      </c>
      <c r="B32" s="99">
        <f>COUNTIFS([1]Dataset!$O$2:$O$1001,"Yes")</f>
        <v>318</v>
      </c>
    </row>
    <row r="33" spans="1:2" x14ac:dyDescent="0.2">
      <c r="A33" s="108" t="s">
        <v>18</v>
      </c>
      <c r="B33" s="99">
        <f>COUNTIFS([1]Dataset!$O$2:$O$1001,"No")</f>
        <v>682</v>
      </c>
    </row>
    <row r="40" spans="1:2" x14ac:dyDescent="0.2">
      <c r="A40" s="94" t="s">
        <v>1162</v>
      </c>
    </row>
    <row r="41" spans="1:2" x14ac:dyDescent="0.2">
      <c r="A41" t="s">
        <v>1155</v>
      </c>
      <c r="B41" t="s">
        <v>1163</v>
      </c>
    </row>
    <row r="42" spans="1:2" x14ac:dyDescent="0.2">
      <c r="A42" s="109" t="s">
        <v>18</v>
      </c>
      <c r="B42" s="63">
        <v>69.583382352941172</v>
      </c>
    </row>
    <row r="43" spans="1:2" x14ac:dyDescent="0.2">
      <c r="A43" s="109" t="s">
        <v>22</v>
      </c>
      <c r="B43" s="63">
        <v>69.639747634069366</v>
      </c>
    </row>
    <row r="44" spans="1:2" x14ac:dyDescent="0.2">
      <c r="A44" s="109" t="s">
        <v>1056</v>
      </c>
      <c r="B44" s="63">
        <v>69.601303911735229</v>
      </c>
    </row>
  </sheetData>
  <mergeCells count="1">
    <mergeCell ref="A1:I1"/>
  </mergeCells>
  <dataValidations count="2">
    <dataValidation type="list" allowBlank="1" showInputMessage="1" showErrorMessage="1" sqref="H2" xr:uid="{F7AEB8D8-BB34-4FD8-A30E-CB9BB10C0501}">
      <formula1>"0-59,60-69,70-79,80-89,90-100"</formula1>
    </dataValidation>
    <dataValidation type="list" allowBlank="1" showInputMessage="1" showErrorMessage="1" sqref="F2" xr:uid="{422E49B3-4661-4F66-A40B-8B2793416681}">
      <formula1>"Yes,No"</formula1>
    </dataValidation>
  </dataValidation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2F132D-2C22-4AD5-929D-510767FA6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Overview</vt:lpstr>
      <vt:lpstr>Dataset</vt:lpstr>
      <vt:lpstr>Student Information</vt:lpstr>
      <vt:lpstr>Academic Habits Part One</vt:lpstr>
      <vt:lpstr>Academic Habits Part Two</vt:lpstr>
      <vt:lpstr>Health &amp; Lifestyle Part One</vt:lpstr>
      <vt:lpstr>Health &amp; Lifestyle Part Two</vt:lpstr>
      <vt:lpstr>Activities &amp; Performance Part 1</vt:lpstr>
      <vt:lpstr>Activities &amp; Performance Part 2</vt:lpstr>
      <vt:lpstr>'Academic Habits Part Two'!Attendance</vt:lpstr>
      <vt:lpstr>Diet_Quality</vt:lpstr>
      <vt:lpstr>'Academic Habits Part Two'!Exam_Score</vt:lpstr>
      <vt:lpstr>Exercise_Frequency</vt:lpstr>
      <vt:lpstr>Internet_Quality</vt:lpstr>
      <vt:lpstr>Mental_Health_Rating</vt:lpstr>
      <vt:lpstr>'Academic Habits Part Two'!Netflix</vt:lpstr>
      <vt:lpstr>'Academic Habits Part Two'!Part_Time</vt:lpstr>
      <vt:lpstr>Sleep_Hours</vt:lpstr>
      <vt:lpstr>'Academic Habits Part Two'!Social_Media</vt:lpstr>
      <vt:lpstr>'Academic Habits Part Two'!Study_Hours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Wiggins, Janelle</cp:lastModifiedBy>
  <cp:revision/>
  <cp:lastPrinted>2025-10-05T22:45:47Z</cp:lastPrinted>
  <dcterms:created xsi:type="dcterms:W3CDTF">2025-08-27T22:59:41Z</dcterms:created>
  <dcterms:modified xsi:type="dcterms:W3CDTF">2025-10-07T02:21:48Z</dcterms:modified>
  <cp:category/>
  <cp:contentStatus/>
</cp:coreProperties>
</file>