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webExtensions/webExtension1.xml" ContentType="application/vnd.wps-officedocument.webExtension+xml"/>
  <Override PartName="/xl/webExtensions/webExtension2.xml" ContentType="application/vnd.wps-officedocument.webExtension+xml"/>
  <Override PartName="/xl/webExtensions/webExtension3.xml" ContentType="application/vnd.wps-officedocument.webExtension+xml"/>
  <Override PartName="/xl/webExtensions/webExtension4.xml" ContentType="application/vnd.wps-officedocument.webExtension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975"/>
  </bookViews>
  <sheets>
    <sheet name="底表" sheetId="1" r:id="rId1"/>
    <sheet name="多头类" sheetId="2" r:id="rId2"/>
    <sheet name="黑名单类" sheetId="3" r:id="rId3"/>
    <sheet name="评分类" sheetId="4" r:id="rId4"/>
    <sheet name="验证类" sheetId="5" r:id="rId5"/>
    <sheet name="eKYC" sheetId="6" r:id="rId6"/>
  </sheets>
  <definedNames>
    <definedName name="_xlnm._FilterDatabase" localSheetId="0" hidden="1">底表!$A$1:$AF$81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CE8827FD4EDC4B1EA5EE248699F30E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070080"/>
          <a:ext cx="19507200" cy="9448800"/>
        </a:xfrm>
        <a:prstGeom prst="rect">
          <a:avLst/>
        </a:prstGeom>
        <a:noFill/>
        <a:ln w="9525">
          <a:noFill/>
        </a:ln>
      </xdr:spPr>
    </xdr:pic>
  </etc:cellImage>
</etc:cellImage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<sst xmlns="http://schemas.openxmlformats.org/spreadsheetml/2006/main" count="724" uniqueCount="95">
  <si>
    <t>类别</t>
  </si>
  <si>
    <t>产品</t>
  </si>
  <si>
    <t>商户</t>
  </si>
  <si>
    <t>客户</t>
  </si>
  <si>
    <t>地区</t>
  </si>
  <si>
    <t>国家</t>
  </si>
  <si>
    <t>最大调用量MAX</t>
  </si>
  <si>
    <t>最小调用量MIN</t>
  </si>
  <si>
    <t>上周总调用量</t>
  </si>
  <si>
    <t>本周总调用量</t>
  </si>
  <si>
    <t>日均调用</t>
  </si>
  <si>
    <t>较上周相比涨幅</t>
  </si>
  <si>
    <t>名称</t>
  </si>
  <si>
    <t>上周总调用</t>
  </si>
  <si>
    <t>本周总调用</t>
  </si>
  <si>
    <t>与上周相比差异</t>
  </si>
  <si>
    <t>客户名称</t>
  </si>
  <si>
    <t>多头类</t>
  </si>
  <si>
    <t>BehaviorA</t>
  </si>
  <si>
    <t>Estrend/东风互联</t>
  </si>
  <si>
    <t>拉美</t>
  </si>
  <si>
    <t>墨西哥</t>
  </si>
  <si>
    <t>冠晨</t>
  </si>
  <si>
    <t>东南亚</t>
  </si>
  <si>
    <t>菲律宾</t>
  </si>
  <si>
    <t>马上消费</t>
  </si>
  <si>
    <t>比罗瓦</t>
  </si>
  <si>
    <t>百弓</t>
  </si>
  <si>
    <t>极融</t>
  </si>
  <si>
    <t>博问</t>
  </si>
  <si>
    <t>红桥</t>
  </si>
  <si>
    <t>TelcoA</t>
  </si>
  <si>
    <t>哈杜</t>
  </si>
  <si>
    <t>微财</t>
  </si>
  <si>
    <t>BehaviorProA</t>
  </si>
  <si>
    <t>播琴</t>
  </si>
  <si>
    <t>Cicadacap</t>
  </si>
  <si>
    <t>非洲</t>
  </si>
  <si>
    <t>尼日利亚</t>
  </si>
  <si>
    <t>黑名单类</t>
  </si>
  <si>
    <t>SpecialListA</t>
  </si>
  <si>
    <t>椰米</t>
  </si>
  <si>
    <t>印尼</t>
  </si>
  <si>
    <t>SpecialListB</t>
  </si>
  <si>
    <t>海创云</t>
  </si>
  <si>
    <t>肯尼亚</t>
  </si>
  <si>
    <t>SpecialListB_se</t>
  </si>
  <si>
    <t>SpecialListE</t>
  </si>
  <si>
    <t>SpecialListPro_NG</t>
  </si>
  <si>
    <t>乾鼎</t>
  </si>
  <si>
    <t>评分类-短信模型</t>
  </si>
  <si>
    <t>ServiceCust</t>
  </si>
  <si>
    <t>ServiceCust1</t>
  </si>
  <si>
    <t>宜享花</t>
  </si>
  <si>
    <t>注：标黑是首次调用（之前测试数据，未计入），标红是本周内最大调用，标绿是本周内最小调用（全绿为有历史调用）。本周新增2个客户，老客新调用3个产品
1、新客-微财，调用多头类产品TelcoA和BehaviorProA；
2、新客-Jingefang，调用eKYC类产品LivenessDetection； 
3、老客-冠晨，新调用评分类产品Scoregenph1；
4、老客-博问（菲律宾），新调用多头类产品TelcoA和BehaviorProA。
- 总计：周调用量总计435277&amp;日均62182；与Week15相比，增加调用20963，日均调用增加2995。
- 各市场： 
  - 拉美市场总计187166&amp;日均26738；与Week15相比，增加调用6366；
  - 东南亚市场总计173171&amp;日均24739；与Week15相比，增加调用9499；
  - 非洲市场总计74940&amp;日均10706；与Week15相比，增加调用5098。
- 各产品：
  - eKYC总计200304&amp;日均28615，占本周总调用量的46%；与Week15相比，增加调用4461；
      ---（IDRecognition+Pro类产品，调用总计112880&amp;日均16126，占eKYC总调用量56%）
  - 多头类总计138327&amp;日均19761；占本周总调用量的32%；与Week15相比，增加调用47121；
  - 评分类总计50328&amp;日均7190；占本周总调用量的12%；与Week15相比，减少调用15943；
  - 验证类总计19005&amp;日均2715；占本周总调用量的4%；与Week15相比，减少调用19776。
  - 特殊名单类总计27313&amp;日均3902；占本周总调用量的6%；与Week15相比，增加调用5100；
另附本周快速Catchup  日均- AsOf 20250425
2.Top 产品 &amp;客户&amp;市场统计
①产品调用方面：
多头：与Week15相比，本周调用量增幅最大为TelcoA和BehaviorProA，微财（菲律宾）+17140；降幅最大的是TelcoA冠晨（菲律宾）-1058；
特殊名单：与Week15相比，本周调用量增幅最大为SpecialListPro_NG，乾鼎（尼日利亚）+2826；降幅最大的是SpecialListB，海创云（肯尼亚）-223；
评分（数据产品+设备反欺诈+短信模型）：与Week15相比，本周调用量增幅最大为反欺诈ScoreCust，比罗瓦（墨西哥）+1044；降幅最大的是短信模型ServiceCust1，宜享花（墨西哥）-17760；
eKYC：与Week15相比，本周调用量增幅最大为LivenessDetection，明特（印尼）+17621；降幅最大为FaceComparison，MyCash（菲律宾）-6436。
验证类：与Week15相比，本周调用量增幅最大为LivenessDetection，明特（印尼）+17621；降幅最大为FaceComparison，MyCash（菲律宾）-6436。
②客户调用方面：
本周TOP3客户为：
第1名：MyCash-IDRecognitionPro（菲律宾61705）；FaceComparison（菲律宾60786），总调用122491，占本周总调用的28%；
第2名：百弓-BehaviorA（墨西哥51923），PhoneCheckPro（墨西哥8356），IDCheck_MX（墨西哥0），总调用80985，占本周总调用的12%；
第3名：微财-TelcoA和BehaviorProA（墨西哥34280），占本周总调用的8%；
非洲
【尼日利亚-乾鼎SpecialListPro_NG: +2826（增幅最大）；加纳-德信，IDRecognition:-1081（降幅最大）】
东南亚
【印尼-明特-LivenessDetection：+17621（增幅最大）；菲律宾-MyCash-FaceComparison：-6436（降幅最大）】
拉美
【墨西哥-微财-TelcoA和BehaviorProA：+17140（增幅最大）；墨西哥-百弓-PhoneCheckPro：-18806（降幅最大）】</t>
  </si>
  <si>
    <t>评分类-数据产品</t>
  </si>
  <si>
    <t>ServiceCust2</t>
  </si>
  <si>
    <t>ServiceCust3</t>
  </si>
  <si>
    <t>ServiceCust4</t>
  </si>
  <si>
    <t>ServiceDataCust</t>
  </si>
  <si>
    <t>ServiceDataCust1</t>
  </si>
  <si>
    <t>评分类-反欺诈</t>
  </si>
  <si>
    <t>ScoreCust</t>
  </si>
  <si>
    <t>Scoregenph1</t>
  </si>
  <si>
    <t>验证类</t>
  </si>
  <si>
    <t>PhoneCheckPro</t>
  </si>
  <si>
    <t>IDCheck_TH</t>
  </si>
  <si>
    <t>Moonstar</t>
  </si>
  <si>
    <t>泰国</t>
  </si>
  <si>
    <t>IDCheck_MX</t>
  </si>
  <si>
    <t>BankCheck_NG</t>
  </si>
  <si>
    <t>eKYC</t>
  </si>
  <si>
    <t>FaceComparison</t>
  </si>
  <si>
    <t>LittleAnt</t>
  </si>
  <si>
    <t>MyCash</t>
  </si>
  <si>
    <t>Fido</t>
  </si>
  <si>
    <t>明特</t>
  </si>
  <si>
    <t>IDRecognition</t>
  </si>
  <si>
    <t>Cash</t>
  </si>
  <si>
    <t>加纳</t>
  </si>
  <si>
    <t>德信</t>
  </si>
  <si>
    <t>IDRecognitionPro</t>
  </si>
  <si>
    <t>LivenessDetection</t>
  </si>
  <si>
    <t>jingefang</t>
  </si>
  <si>
    <t>调用产品TOP</t>
  </si>
  <si>
    <t>客户调用TOP</t>
  </si>
  <si>
    <t>地区调用TOP</t>
  </si>
  <si>
    <t>国家调用TOP</t>
  </si>
  <si>
    <t>拉美13</t>
  </si>
  <si>
    <t>东南亚9</t>
  </si>
  <si>
    <t>评分类</t>
  </si>
  <si>
    <t>非洲4</t>
  </si>
  <si>
    <t>黑名单</t>
  </si>
  <si>
    <t>其它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</si>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</sst>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_ "/>
    <numFmt numFmtId="178" formatCode="[Red]0.00%&quot;↑&quot;;[Green]0.00%&quot;↓&quot;;[Blue]0.00%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rgb="FF202020"/>
      <name val="Helvetica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3" xfId="0" applyFill="1" applyBorder="1" applyAlignment="1">
      <alignment vertical="center" wrapText="1"/>
    </xf>
    <xf numFmtId="177" fontId="0" fillId="2" borderId="3" xfId="0" applyNumberFormat="1" applyFill="1" applyBorder="1" applyAlignment="1">
      <alignment vertical="center" wrapText="1"/>
    </xf>
    <xf numFmtId="0" fontId="0" fillId="0" borderId="3" xfId="0" applyBorder="1">
      <alignment vertical="center"/>
    </xf>
    <xf numFmtId="177" fontId="0" fillId="0" borderId="3" xfId="0" applyNumberFormat="1" applyBorder="1">
      <alignment vertical="center"/>
    </xf>
    <xf numFmtId="0" fontId="3" fillId="6" borderId="3" xfId="0" applyFont="1" applyFill="1" applyBorder="1" applyAlignment="1">
      <alignment vertical="center"/>
    </xf>
    <xf numFmtId="177" fontId="0" fillId="0" borderId="0" xfId="0" applyNumberFormat="1">
      <alignment vertical="center"/>
    </xf>
    <xf numFmtId="177" fontId="0" fillId="2" borderId="3" xfId="0" applyNumberForma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vertical="center"/>
    </xf>
    <xf numFmtId="178" fontId="0" fillId="0" borderId="0" xfId="0" applyNumberForma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7" borderId="3" xfId="0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8" borderId="5" xfId="0" applyFont="1" applyFill="1" applyBorder="1" applyAlignment="1">
      <alignment vertical="center"/>
    </xf>
    <xf numFmtId="0" fontId="0" fillId="8" borderId="3" xfId="0" applyFont="1" applyFill="1" applyBorder="1" applyAlignment="1">
      <alignment vertical="center"/>
    </xf>
    <xf numFmtId="0" fontId="0" fillId="5" borderId="3" xfId="0" applyFill="1" applyBorder="1">
      <alignment vertical="center"/>
    </xf>
    <xf numFmtId="0" fontId="0" fillId="9" borderId="1" xfId="0" applyFont="1" applyFill="1" applyBorder="1" applyAlignment="1">
      <alignment vertical="center"/>
    </xf>
    <xf numFmtId="0" fontId="0" fillId="9" borderId="2" xfId="0" applyFont="1" applyFill="1" applyBorder="1" applyAlignment="1">
      <alignment vertical="center"/>
    </xf>
    <xf numFmtId="0" fontId="0" fillId="9" borderId="5" xfId="0" applyFont="1" applyFill="1" applyBorder="1" applyAlignment="1">
      <alignment vertical="center"/>
    </xf>
    <xf numFmtId="0" fontId="0" fillId="9" borderId="3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11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177" fontId="0" fillId="2" borderId="3" xfId="0" applyNumberFormat="1" applyFont="1" applyFill="1" applyBorder="1" applyAlignment="1">
      <alignment vertical="center" wrapText="1"/>
    </xf>
    <xf numFmtId="9" fontId="0" fillId="2" borderId="3" xfId="0" applyNumberFormat="1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 wrapText="1"/>
    </xf>
    <xf numFmtId="177" fontId="0" fillId="7" borderId="3" xfId="0" applyNumberFormat="1" applyFont="1" applyFill="1" applyBorder="1" applyAlignment="1">
      <alignment vertical="center" wrapText="1"/>
    </xf>
    <xf numFmtId="0" fontId="0" fillId="7" borderId="0" xfId="0" applyFont="1" applyFill="1" applyBorder="1" applyAlignment="1">
      <alignment vertical="center" wrapText="1"/>
    </xf>
    <xf numFmtId="177" fontId="0" fillId="7" borderId="0" xfId="0" applyNumberFormat="1" applyFont="1" applyFill="1" applyBorder="1" applyAlignment="1">
      <alignment vertical="center" wrapText="1"/>
    </xf>
    <xf numFmtId="0" fontId="0" fillId="12" borderId="0" xfId="0" applyFill="1" applyAlignment="1">
      <alignment vertical="center"/>
    </xf>
    <xf numFmtId="177" fontId="0" fillId="12" borderId="0" xfId="0" applyNumberFormat="1" applyFill="1" applyAlignment="1">
      <alignment horizontal="right" vertical="center"/>
    </xf>
    <xf numFmtId="0" fontId="5" fillId="6" borderId="3" xfId="0" applyFont="1" applyFill="1" applyBorder="1" applyAlignment="1">
      <alignment horizontal="center" vertical="center" wrapText="1"/>
    </xf>
    <xf numFmtId="9" fontId="0" fillId="7" borderId="3" xfId="0" applyNumberFormat="1" applyFont="1" applyFill="1" applyBorder="1" applyAlignment="1">
      <alignment vertical="center" wrapText="1"/>
    </xf>
    <xf numFmtId="0" fontId="0" fillId="13" borderId="3" xfId="0" applyFont="1" applyFill="1" applyBorder="1" applyAlignment="1">
      <alignment vertical="center" wrapText="1"/>
    </xf>
    <xf numFmtId="9" fontId="0" fillId="13" borderId="5" xfId="0" applyNumberFormat="1" applyFont="1" applyFill="1" applyBorder="1" applyAlignment="1">
      <alignment vertical="center" wrapText="1"/>
    </xf>
    <xf numFmtId="0" fontId="6" fillId="13" borderId="0" xfId="0" applyFont="1" applyFill="1" applyAlignment="1">
      <alignment vertical="center" wrapText="1"/>
    </xf>
    <xf numFmtId="0" fontId="0" fillId="13" borderId="0" xfId="0" applyFont="1" applyFill="1" applyAlignment="1">
      <alignment vertical="center" wrapText="1"/>
    </xf>
    <xf numFmtId="0" fontId="0" fillId="7" borderId="0" xfId="0" applyFont="1" applyFill="1" applyAlignment="1">
      <alignment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5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www.wps.cn/officeDocument/2020/cellImage" Target="cellimag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t>多头类产品调用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74092558983666"/>
          <c:y val="0.0729829473148384"/>
          <c:w val="0.960889292196007"/>
          <c:h val="0.602048867396284"/>
        </c:manualLayout>
      </c:layout>
      <c:lineChart>
        <c:grouping val="standard"/>
        <c:varyColors val="0"/>
        <c:ser>
          <c:idx val="0"/>
          <c:order val="0"/>
          <c:tx>
            <c:strRef>
              <c:f>多头类!$B$2:$F$2</c:f>
              <c:strCache>
                <c:ptCount val="1"/>
                <c:pt idx="0">
                  <c:v>BehaviorA 3000080 Estrend/东风互联 拉美 墨西哥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25400" dist="101600" dir="4200000" algn="t" rotWithShape="0">
                <a:schemeClr val="accent1">
                  <a:alpha val="20000"/>
                </a:schemeClr>
              </a:outerShdw>
            </a:effectLst>
          </c:spPr>
          <c:marker>
            <c:symbol val="circle"/>
            <c:size val="7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>
                <a:outerShdw blurRad="25400" dist="101600" dir="4200000" algn="t" rotWithShape="0">
                  <a:schemeClr val="accent1">
                    <a:alpha val="20000"/>
                  </a:schemeClr>
                </a:outerShdw>
              </a:effectLst>
            </c:spPr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多头类!$G$2:$M$2</c:f>
              <c:numCache>
                <c:formatCode>General</c:formatCode>
                <c:ptCount val="7"/>
                <c:pt idx="0">
                  <c:v>173</c:v>
                </c:pt>
                <c:pt idx="1">
                  <c:v>153</c:v>
                </c:pt>
                <c:pt idx="2">
                  <c:v>132</c:v>
                </c:pt>
                <c:pt idx="3">
                  <c:v>178</c:v>
                </c:pt>
                <c:pt idx="4">
                  <c:v>141</c:v>
                </c:pt>
                <c:pt idx="5">
                  <c:v>167</c:v>
                </c:pt>
                <c:pt idx="6">
                  <c:v>218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多头类!$B$3:$F$3</c:f>
              <c:strCache>
                <c:ptCount val="1"/>
                <c:pt idx="0">
                  <c:v>BehaviorA 3000087 冠晨 东南亚 菲律宾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25400" dist="101600" dir="4200000" algn="t" rotWithShape="0">
                <a:schemeClr val="accent2">
                  <a:alpha val="20000"/>
                </a:schemeClr>
              </a:outerShdw>
            </a:effectLst>
          </c:spPr>
          <c:marker>
            <c:symbol val="circle"/>
            <c:size val="7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>
                <a:outerShdw blurRad="25400" dist="101600" dir="4200000" algn="t" rotWithShape="0">
                  <a:schemeClr val="accent2">
                    <a:alpha val="20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多头类!$G$3:$M$3</c:f>
              <c:numCache>
                <c:formatCode>General</c:formatCode>
                <c:ptCount val="7"/>
                <c:pt idx="0">
                  <c:v>580</c:v>
                </c:pt>
                <c:pt idx="1">
                  <c:v>492</c:v>
                </c:pt>
                <c:pt idx="2">
                  <c:v>268</c:v>
                </c:pt>
                <c:pt idx="3">
                  <c:v>561</c:v>
                </c:pt>
                <c:pt idx="4">
                  <c:v>473</c:v>
                </c:pt>
                <c:pt idx="5">
                  <c:v>526</c:v>
                </c:pt>
                <c:pt idx="6">
                  <c:v>630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多头类!$B$4:$F$4</c:f>
              <c:strCache>
                <c:ptCount val="1"/>
                <c:pt idx="0">
                  <c:v>BehaviorA 3000088 冠晨 拉美 墨西哥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25400" dist="101600" dir="4200000" algn="t" rotWithShape="0">
                <a:schemeClr val="accent3">
                  <a:alpha val="20000"/>
                </a:schemeClr>
              </a:outerShdw>
            </a:effectLst>
          </c:spPr>
          <c:marker>
            <c:symbol val="circle"/>
            <c:size val="7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>
                <a:outerShdw blurRad="25400" dist="101600" dir="4200000" algn="t" rotWithShape="0">
                  <a:schemeClr val="accent3">
                    <a:alpha val="20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多头类!$G$4:$M$4</c:f>
              <c:numCache>
                <c:formatCode>General</c:formatCode>
                <c:ptCount val="7"/>
                <c:pt idx="0">
                  <c:v>236</c:v>
                </c:pt>
                <c:pt idx="1">
                  <c:v>252</c:v>
                </c:pt>
                <c:pt idx="2">
                  <c:v>463</c:v>
                </c:pt>
                <c:pt idx="3">
                  <c:v>475</c:v>
                </c:pt>
                <c:pt idx="4">
                  <c:v>426</c:v>
                </c:pt>
                <c:pt idx="5">
                  <c:v>445</c:v>
                </c:pt>
                <c:pt idx="6">
                  <c:v>482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多头类!$B$5:$F$5</c:f>
              <c:strCache>
                <c:ptCount val="1"/>
                <c:pt idx="0">
                  <c:v>BehaviorA 3000089 马上消费 拉美 墨西哥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25400" dist="101600" dir="4200000" algn="t" rotWithShape="0">
                <a:schemeClr val="accent4">
                  <a:alpha val="20000"/>
                </a:schemeClr>
              </a:outerShdw>
            </a:effectLst>
          </c:spPr>
          <c:marker>
            <c:symbol val="circle"/>
            <c:size val="7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>
                <a:outerShdw blurRad="25400" dist="101600" dir="4200000" algn="t" rotWithShape="0">
                  <a:schemeClr val="accent4">
                    <a:alpha val="20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多头类!$G$5:$M$5</c:f>
              <c:numCache>
                <c:formatCode>General</c:formatCode>
                <c:ptCount val="7"/>
                <c:pt idx="0">
                  <c:v>14</c:v>
                </c:pt>
                <c:pt idx="1">
                  <c:v>332</c:v>
                </c:pt>
                <c:pt idx="2">
                  <c:v>49</c:v>
                </c:pt>
                <c:pt idx="3">
                  <c:v>921</c:v>
                </c:pt>
                <c:pt idx="4">
                  <c:v>3125</c:v>
                </c:pt>
                <c:pt idx="5">
                  <c:v>107</c:v>
                </c:pt>
                <c:pt idx="6">
                  <c:v>26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多头类!$B$6:$F$6</c:f>
              <c:strCache>
                <c:ptCount val="1"/>
                <c:pt idx="0">
                  <c:v>BehaviorA 3000105 比罗瓦 拉美 墨西哥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25400" dist="101600" dir="4200000" algn="t" rotWithShape="0">
                <a:schemeClr val="accent5">
                  <a:alpha val="20000"/>
                </a:schemeClr>
              </a:outerShdw>
            </a:effectLst>
          </c:spPr>
          <c:marker>
            <c:symbol val="circle"/>
            <c:size val="7"/>
            <c:spPr>
              <a:solidFill>
                <a:schemeClr val="accent5"/>
              </a:solidFill>
              <a:ln w="19050">
                <a:solidFill>
                  <a:schemeClr val="bg1"/>
                </a:solidFill>
              </a:ln>
              <a:effectLst>
                <a:outerShdw blurRad="25400" dist="101600" dir="4200000" algn="t" rotWithShape="0">
                  <a:schemeClr val="accent5">
                    <a:alpha val="20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多头类!$G$6:$M$6</c:f>
              <c:numCache>
                <c:formatCode>General</c:formatCode>
                <c:ptCount val="7"/>
                <c:pt idx="0">
                  <c:v>341</c:v>
                </c:pt>
                <c:pt idx="1">
                  <c:v>401</c:v>
                </c:pt>
                <c:pt idx="2">
                  <c:v>364</c:v>
                </c:pt>
                <c:pt idx="3">
                  <c:v>425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多头类!$B$7:$F$7</c:f>
              <c:strCache>
                <c:ptCount val="1"/>
                <c:pt idx="0">
                  <c:v>BehaviorA 3000110 百弓 拉美 墨西哥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25400" dist="101600" dir="4200000" algn="t" rotWithShape="0">
                <a:schemeClr val="accent6">
                  <a:alpha val="20000"/>
                </a:schemeClr>
              </a:outerShdw>
            </a:effectLst>
          </c:spPr>
          <c:marker>
            <c:symbol val="circle"/>
            <c:size val="7"/>
            <c:spPr>
              <a:solidFill>
                <a:schemeClr val="accent6"/>
              </a:solidFill>
              <a:ln w="19050">
                <a:solidFill>
                  <a:schemeClr val="bg1"/>
                </a:solidFill>
              </a:ln>
              <a:effectLst>
                <a:outerShdw blurRad="25400" dist="101600" dir="4200000" algn="t" rotWithShape="0">
                  <a:schemeClr val="accent6">
                    <a:alpha val="20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多头类!$G$7:$M$7</c:f>
              <c:numCache>
                <c:formatCode>General</c:formatCode>
                <c:ptCount val="7"/>
                <c:pt idx="0">
                  <c:v>7334</c:v>
                </c:pt>
                <c:pt idx="1">
                  <c:v>7189</c:v>
                </c:pt>
                <c:pt idx="2">
                  <c:v>6669</c:v>
                </c:pt>
                <c:pt idx="3">
                  <c:v>7083</c:v>
                </c:pt>
                <c:pt idx="4">
                  <c:v>7215</c:v>
                </c:pt>
                <c:pt idx="5">
                  <c:v>8131</c:v>
                </c:pt>
                <c:pt idx="6">
                  <c:v>8302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多头类!$B$8:$F$8</c:f>
              <c:strCache>
                <c:ptCount val="1"/>
                <c:pt idx="0">
                  <c:v>BehaviorA 3000112 极融 拉美 墨西哥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25400" dist="101600" dir="4200000" algn="t" rotWithShape="0">
                <a:schemeClr val="accent1">
                  <a:alpha val="20000"/>
                </a:schemeClr>
              </a:outerShdw>
            </a:effectLst>
          </c:spPr>
          <c:marker>
            <c:symbol val="circle"/>
            <c:size val="7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>
                <a:outerShdw blurRad="25400" dist="101600" dir="4200000" algn="t" rotWithShape="0">
                  <a:schemeClr val="accent1">
                    <a:alpha val="20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多头类!$G$8:$M$8</c:f>
              <c:numCache>
                <c:formatCode>General</c:formatCode>
                <c:ptCount val="7"/>
                <c:pt idx="0">
                  <c:v>211</c:v>
                </c:pt>
                <c:pt idx="1">
                  <c:v>238</c:v>
                </c:pt>
                <c:pt idx="2">
                  <c:v>307</c:v>
                </c:pt>
                <c:pt idx="3">
                  <c:v>261</c:v>
                </c:pt>
                <c:pt idx="4">
                  <c:v>295</c:v>
                </c:pt>
                <c:pt idx="5">
                  <c:v>336</c:v>
                </c:pt>
                <c:pt idx="6">
                  <c:v>277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多头类!$B$9:$F$9</c:f>
              <c:strCache>
                <c:ptCount val="1"/>
                <c:pt idx="0">
                  <c:v>BehaviorA 3000139 博问 拉美 墨西哥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多头类!$G$9:$M$9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多头类!$B$10:$F$10</c:f>
              <c:strCache>
                <c:ptCount val="1"/>
                <c:pt idx="0">
                  <c:v>BehaviorA 3000140 红桥 拉美 墨西哥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多头类!$G$10:$M$10</c:f>
              <c:numCache>
                <c:formatCode>General</c:formatCode>
                <c:ptCount val="7"/>
                <c:pt idx="0">
                  <c:v>543</c:v>
                </c:pt>
                <c:pt idx="1">
                  <c:v>481</c:v>
                </c:pt>
                <c:pt idx="2">
                  <c:v>464</c:v>
                </c:pt>
                <c:pt idx="3">
                  <c:v>478</c:v>
                </c:pt>
                <c:pt idx="4">
                  <c:v>351</c:v>
                </c:pt>
                <c:pt idx="5">
                  <c:v>581</c:v>
                </c:pt>
                <c:pt idx="6">
                  <c:v>440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多头类!$B$11:$F$11</c:f>
              <c:strCache>
                <c:ptCount val="1"/>
                <c:pt idx="0">
                  <c:v>TelcoA 3000080 Estrend/东风互联 拉美 墨西哥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多头类!$G$11:$M$11</c:f>
              <c:numCache>
                <c:formatCode>General</c:formatCode>
                <c:ptCount val="7"/>
                <c:pt idx="0">
                  <c:v>173</c:v>
                </c:pt>
                <c:pt idx="1">
                  <c:v>153</c:v>
                </c:pt>
                <c:pt idx="2">
                  <c:v>132</c:v>
                </c:pt>
                <c:pt idx="3">
                  <c:v>178</c:v>
                </c:pt>
                <c:pt idx="4">
                  <c:v>141</c:v>
                </c:pt>
                <c:pt idx="5">
                  <c:v>167</c:v>
                </c:pt>
                <c:pt idx="6">
                  <c:v>218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多头类!$B$12:$F$12</c:f>
              <c:strCache>
                <c:ptCount val="1"/>
                <c:pt idx="0">
                  <c:v>TelcoA 3000087 冠晨 东南亚 菲律宾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多头类!$G$12:$M$12</c:f>
              <c:numCache>
                <c:formatCode>General</c:formatCode>
                <c:ptCount val="7"/>
                <c:pt idx="0">
                  <c:v>580</c:v>
                </c:pt>
                <c:pt idx="1">
                  <c:v>492</c:v>
                </c:pt>
                <c:pt idx="2">
                  <c:v>268</c:v>
                </c:pt>
                <c:pt idx="3">
                  <c:v>561</c:v>
                </c:pt>
                <c:pt idx="4">
                  <c:v>472</c:v>
                </c:pt>
                <c:pt idx="5">
                  <c:v>523</c:v>
                </c:pt>
                <c:pt idx="6">
                  <c:v>630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多头类!$B$13:$F$13</c:f>
              <c:strCache>
                <c:ptCount val="1"/>
                <c:pt idx="0">
                  <c:v>TelcoA 3000088 冠晨 拉美 墨西哥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多头类!$G$13:$M$13</c:f>
              <c:numCache>
                <c:formatCode>General</c:formatCode>
                <c:ptCount val="7"/>
                <c:pt idx="0">
                  <c:v>236</c:v>
                </c:pt>
                <c:pt idx="1">
                  <c:v>252</c:v>
                </c:pt>
                <c:pt idx="2">
                  <c:v>463</c:v>
                </c:pt>
                <c:pt idx="3">
                  <c:v>475</c:v>
                </c:pt>
                <c:pt idx="4">
                  <c:v>426</c:v>
                </c:pt>
                <c:pt idx="5">
                  <c:v>445</c:v>
                </c:pt>
                <c:pt idx="6">
                  <c:v>482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多头类!$B$14:$F$14</c:f>
              <c:strCache>
                <c:ptCount val="1"/>
                <c:pt idx="0">
                  <c:v>TelcoA 3000089 马上消费 拉美 墨西哥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多头类!$G$14:$M$14</c:f>
              <c:numCache>
                <c:formatCode>General</c:formatCode>
                <c:ptCount val="7"/>
                <c:pt idx="0">
                  <c:v>14</c:v>
                </c:pt>
                <c:pt idx="1">
                  <c:v>332</c:v>
                </c:pt>
                <c:pt idx="2">
                  <c:v>11</c:v>
                </c:pt>
                <c:pt idx="3">
                  <c:v>377</c:v>
                </c:pt>
                <c:pt idx="4">
                  <c:v>1359</c:v>
                </c:pt>
                <c:pt idx="5">
                  <c:v>47</c:v>
                </c:pt>
                <c:pt idx="6">
                  <c:v>7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多头类!$B$15:$F$15</c:f>
              <c:strCache>
                <c:ptCount val="1"/>
                <c:pt idx="0">
                  <c:v>TelcoA 3000105 比罗瓦 拉美 墨西哥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多头类!$G$15:$M$15</c:f>
              <c:numCache>
                <c:formatCode>General</c:formatCode>
                <c:ptCount val="7"/>
                <c:pt idx="0">
                  <c:v>341</c:v>
                </c:pt>
                <c:pt idx="1">
                  <c:v>401</c:v>
                </c:pt>
                <c:pt idx="2">
                  <c:v>364</c:v>
                </c:pt>
                <c:pt idx="3">
                  <c:v>425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多头类!$B$16:$F$16</c:f>
              <c:strCache>
                <c:ptCount val="1"/>
                <c:pt idx="0">
                  <c:v>TelcoA 3000112 极融 拉美 墨西哥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多头类!$G$16:$M$16</c:f>
              <c:numCache>
                <c:formatCode>General</c:formatCode>
                <c:ptCount val="7"/>
                <c:pt idx="0">
                  <c:v>210</c:v>
                </c:pt>
                <c:pt idx="1">
                  <c:v>238</c:v>
                </c:pt>
                <c:pt idx="2">
                  <c:v>307</c:v>
                </c:pt>
                <c:pt idx="3">
                  <c:v>261</c:v>
                </c:pt>
                <c:pt idx="4">
                  <c:v>295</c:v>
                </c:pt>
                <c:pt idx="5">
                  <c:v>335</c:v>
                </c:pt>
                <c:pt idx="6">
                  <c:v>277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多头类!$B$17:$F$17</c:f>
              <c:strCache>
                <c:ptCount val="1"/>
                <c:pt idx="0">
                  <c:v>TelcoA 3000139 博问 拉美 墨西哥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多头类!$G$17:$M$17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多头类!$B$18:$F$18</c:f>
              <c:strCache>
                <c:ptCount val="1"/>
                <c:pt idx="0">
                  <c:v>TelcoA 3000140 红桥 拉美 墨西哥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多头类!$G$18:$M$18</c:f>
              <c:numCache>
                <c:formatCode>General</c:formatCode>
                <c:ptCount val="7"/>
                <c:pt idx="0">
                  <c:v>542</c:v>
                </c:pt>
                <c:pt idx="1">
                  <c:v>481</c:v>
                </c:pt>
                <c:pt idx="2">
                  <c:v>464</c:v>
                </c:pt>
                <c:pt idx="3">
                  <c:v>478</c:v>
                </c:pt>
                <c:pt idx="4">
                  <c:v>351</c:v>
                </c:pt>
                <c:pt idx="5">
                  <c:v>580</c:v>
                </c:pt>
                <c:pt idx="6">
                  <c:v>440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多头类!$B$19:$F$19</c:f>
              <c:strCache>
                <c:ptCount val="1"/>
                <c:pt idx="0">
                  <c:v>TelcoA 3000142 哈杜 东南亚 菲律宾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多头类!$G$19:$M$19</c:f>
              <c:numCache>
                <c:formatCode>General</c:formatCode>
                <c:ptCount val="7"/>
                <c:pt idx="0">
                  <c:v>366</c:v>
                </c:pt>
                <c:pt idx="1">
                  <c:v>357</c:v>
                </c:pt>
                <c:pt idx="2">
                  <c:v>419</c:v>
                </c:pt>
                <c:pt idx="3">
                  <c:v>646</c:v>
                </c:pt>
                <c:pt idx="4">
                  <c:v>481</c:v>
                </c:pt>
                <c:pt idx="5">
                  <c:v>511</c:v>
                </c:pt>
                <c:pt idx="6">
                  <c:v>429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多头类!$B$20:$F$20</c:f>
              <c:strCache>
                <c:ptCount val="1"/>
                <c:pt idx="0">
                  <c:v>TelcoA 3000165 微财 拉美 墨西哥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多头类!$G$20:$M$20</c:f>
              <c:numCache>
                <c:formatCode>General</c:formatCode>
                <c:ptCount val="7"/>
                <c:pt idx="0">
                  <c:v>0</c:v>
                </c:pt>
                <c:pt idx="1">
                  <c:v>2763</c:v>
                </c:pt>
                <c:pt idx="2">
                  <c:v>2949</c:v>
                </c:pt>
                <c:pt idx="3">
                  <c:v>2720</c:v>
                </c:pt>
                <c:pt idx="4">
                  <c:v>2728</c:v>
                </c:pt>
                <c:pt idx="5">
                  <c:v>3019</c:v>
                </c:pt>
                <c:pt idx="6">
                  <c:v>2961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多头类!$B$21:$F$21</c:f>
              <c:strCache>
                <c:ptCount val="1"/>
                <c:pt idx="0">
                  <c:v>TelcoA 3000166 博问 东南亚 菲律宾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多头类!$G$21:$M$21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27</c:v>
                </c:pt>
                <c:pt idx="3">
                  <c:v>107</c:v>
                </c:pt>
                <c:pt idx="4">
                  <c:v>170</c:v>
                </c:pt>
                <c:pt idx="5">
                  <c:v>881</c:v>
                </c:pt>
                <c:pt idx="6">
                  <c:v>883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多头类!$B$22:$F$22</c:f>
              <c:strCache>
                <c:ptCount val="1"/>
                <c:pt idx="0">
                  <c:v>BehaviorProA 3000122 播琴 东南亚 菲律宾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多头类!$G$22:$M$22</c:f>
              <c:numCache>
                <c:formatCode>General</c:formatCode>
                <c:ptCount val="7"/>
                <c:pt idx="0">
                  <c:v>475</c:v>
                </c:pt>
                <c:pt idx="1">
                  <c:v>680</c:v>
                </c:pt>
                <c:pt idx="2">
                  <c:v>918</c:v>
                </c:pt>
                <c:pt idx="3">
                  <c:v>721</c:v>
                </c:pt>
                <c:pt idx="4">
                  <c:v>672</c:v>
                </c:pt>
                <c:pt idx="5">
                  <c:v>881</c:v>
                </c:pt>
                <c:pt idx="6">
                  <c:v>770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多头类!$B$23:$F$23</c:f>
              <c:strCache>
                <c:ptCount val="1"/>
                <c:pt idx="0">
                  <c:v>BehaviorProA 3000132 Cicadacap 非洲 尼日利亚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多头类!$G$23:$M$23</c:f>
              <c:numCache>
                <c:formatCode>General</c:formatCode>
                <c:ptCount val="7"/>
                <c:pt idx="0">
                  <c:v>172</c:v>
                </c:pt>
                <c:pt idx="1">
                  <c:v>177</c:v>
                </c:pt>
                <c:pt idx="2">
                  <c:v>172</c:v>
                </c:pt>
                <c:pt idx="3">
                  <c:v>159</c:v>
                </c:pt>
                <c:pt idx="4">
                  <c:v>151</c:v>
                </c:pt>
                <c:pt idx="5">
                  <c:v>153</c:v>
                </c:pt>
                <c:pt idx="6">
                  <c:v>161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多头类!$B$24:$F$24</c:f>
              <c:strCache>
                <c:ptCount val="1"/>
                <c:pt idx="0">
                  <c:v>BehaviorProA 3000142 哈杜 东南亚 菲律宾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多头类!$G$24:$M$24</c:f>
              <c:numCache>
                <c:formatCode>General</c:formatCode>
                <c:ptCount val="7"/>
                <c:pt idx="0">
                  <c:v>366</c:v>
                </c:pt>
                <c:pt idx="1">
                  <c:v>357</c:v>
                </c:pt>
                <c:pt idx="2">
                  <c:v>419</c:v>
                </c:pt>
                <c:pt idx="3">
                  <c:v>646</c:v>
                </c:pt>
                <c:pt idx="4">
                  <c:v>481</c:v>
                </c:pt>
                <c:pt idx="5">
                  <c:v>511</c:v>
                </c:pt>
                <c:pt idx="6">
                  <c:v>429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多头类!$B$25:$F$25</c:f>
              <c:strCache>
                <c:ptCount val="1"/>
                <c:pt idx="0">
                  <c:v>BehaviorProA 3000165 微财 拉美 墨西哥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多头类!$G$25:$M$25</c:f>
              <c:numCache>
                <c:formatCode>General</c:formatCode>
                <c:ptCount val="7"/>
                <c:pt idx="0">
                  <c:v>0</c:v>
                </c:pt>
                <c:pt idx="1">
                  <c:v>2763</c:v>
                </c:pt>
                <c:pt idx="2">
                  <c:v>2949</c:v>
                </c:pt>
                <c:pt idx="3">
                  <c:v>2720</c:v>
                </c:pt>
                <c:pt idx="4">
                  <c:v>2728</c:v>
                </c:pt>
                <c:pt idx="5">
                  <c:v>3019</c:v>
                </c:pt>
                <c:pt idx="6">
                  <c:v>2961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多头类!$B$26:$F$26</c:f>
              <c:strCache>
                <c:ptCount val="1"/>
                <c:pt idx="0">
                  <c:v>BehaviorProA 3000166 博问 东南亚 菲律宾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多头类!$G$26:$M$26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107</c:v>
                </c:pt>
                <c:pt idx="4">
                  <c:v>171</c:v>
                </c:pt>
                <c:pt idx="5">
                  <c:v>881</c:v>
                </c:pt>
                <c:pt idx="6">
                  <c:v>886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1"/>
        <c:axId val="236304618"/>
        <c:axId val="616800463"/>
      </c:lineChart>
      <c:dateAx>
        <c:axId val="23630461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16800463"/>
        <c:crosses val="autoZero"/>
        <c:auto val="1"/>
        <c:lblAlgn val="ctr"/>
        <c:lblOffset val="100"/>
        <c:baseTimeUnit val="days"/>
      </c:dateAx>
      <c:valAx>
        <c:axId val="616800463"/>
        <c:scaling>
          <c:orientation val="minMax"/>
          <c:max val="9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6304618"/>
        <c:crosses val="autoZero"/>
        <c:crossBetween val="between"/>
      </c:valAx>
      <c:spPr>
        <a:solidFill>
          <a:schemeClr val="accent3">
            <a:lumMod val="20000"/>
            <a:lumOff val="80000"/>
            <a:alpha val="10000"/>
          </a:schemeClr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0869265626587032"/>
          <c:y val="0.738100975087068"/>
          <c:w val="0.966439205955335"/>
          <c:h val="0.25685785536159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cd9719f-9f86-46ef-88ec-839d9c896ba6}"/>
      </c:ext>
    </c:extLst>
  </c:chart>
  <c:spPr>
    <a:solidFill>
      <a:srgbClr val="F2BA02">
        <a:lumMod val="20000"/>
        <a:lumOff val="80000"/>
        <a:alpha val="76000"/>
      </a:srgbClr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/>
  </c:spPr>
  <c:txPr>
    <a:bodyPr rot="5400000" vert="horz"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t>特殊名单类产品调用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06729341909946"/>
          <c:y val="0.113556759669501"/>
          <c:w val="0.945719940623454"/>
          <c:h val="0.610273109243697"/>
        </c:manualLayout>
      </c:layout>
      <c:lineChart>
        <c:grouping val="standard"/>
        <c:varyColors val="0"/>
        <c:ser>
          <c:idx val="0"/>
          <c:order val="0"/>
          <c:tx>
            <c:strRef>
              <c:f>黑名单类!$B$2:$F$2</c:f>
              <c:strCache>
                <c:ptCount val="1"/>
                <c:pt idx="0">
                  <c:v>SpecialListA 4000012 椰米 东南亚 印尼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黑名单类!$G$2:$M$2</c:f>
              <c:numCache>
                <c:formatCode>General</c:formatCode>
                <c:ptCount val="7"/>
                <c:pt idx="0">
                  <c:v>31</c:v>
                </c:pt>
                <c:pt idx="1">
                  <c:v>76</c:v>
                </c:pt>
                <c:pt idx="2">
                  <c:v>92</c:v>
                </c:pt>
                <c:pt idx="3">
                  <c:v>81</c:v>
                </c:pt>
                <c:pt idx="4">
                  <c:v>92</c:v>
                </c:pt>
                <c:pt idx="5">
                  <c:v>88</c:v>
                </c:pt>
                <c:pt idx="6">
                  <c:v>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黑名单类!$B$3:$F$3</c:f>
              <c:strCache>
                <c:ptCount val="1"/>
                <c:pt idx="0">
                  <c:v>SpecialListA 3000089 马上消费 拉美 墨西哥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黑名单类!$G$3:$M$3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0</c:v>
                </c:pt>
                <c:pt idx="3">
                  <c:v>100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黑名单类!$B$4:$F$4</c:f>
              <c:strCache>
                <c:ptCount val="1"/>
                <c:pt idx="0">
                  <c:v>SpecialListB 3000045 海创云 非洲 肯尼亚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黑名单类!$G$4:$M$4</c:f>
              <c:numCache>
                <c:formatCode>General</c:formatCode>
                <c:ptCount val="7"/>
                <c:pt idx="0">
                  <c:v>918</c:v>
                </c:pt>
                <c:pt idx="1">
                  <c:v>803</c:v>
                </c:pt>
                <c:pt idx="2">
                  <c:v>784</c:v>
                </c:pt>
                <c:pt idx="3">
                  <c:v>746</c:v>
                </c:pt>
                <c:pt idx="4">
                  <c:v>782</c:v>
                </c:pt>
                <c:pt idx="5">
                  <c:v>710</c:v>
                </c:pt>
                <c:pt idx="6">
                  <c:v>317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黑名单类!$B$5:$F$5</c:f>
              <c:strCache>
                <c:ptCount val="1"/>
                <c:pt idx="0">
                  <c:v>SpecialListB 3000089 马上消费 拉美 墨西哥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0"/>
                  <c:y val="0.039644848234565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黑名单类!$G$5:$M$5</c:f>
              <c:numCache>
                <c:formatCode>General</c:formatCode>
                <c:ptCount val="7"/>
                <c:pt idx="0">
                  <c:v>14</c:v>
                </c:pt>
                <c:pt idx="1">
                  <c:v>331</c:v>
                </c:pt>
                <c:pt idx="2">
                  <c:v>11</c:v>
                </c:pt>
                <c:pt idx="3">
                  <c:v>377</c:v>
                </c:pt>
                <c:pt idx="4">
                  <c:v>1360</c:v>
                </c:pt>
                <c:pt idx="5">
                  <c:v>47</c:v>
                </c:pt>
                <c:pt idx="6">
                  <c:v>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黑名单类!$B$6:$F$6</c:f>
              <c:strCache>
                <c:ptCount val="1"/>
                <c:pt idx="0">
                  <c:v>SpecialListB 4000012 椰米 东南亚 印尼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黑名单类!$G$6:$M$6</c:f>
              <c:numCache>
                <c:formatCode>General</c:formatCode>
                <c:ptCount val="7"/>
                <c:pt idx="0">
                  <c:v>31</c:v>
                </c:pt>
                <c:pt idx="1">
                  <c:v>76</c:v>
                </c:pt>
                <c:pt idx="2">
                  <c:v>92</c:v>
                </c:pt>
                <c:pt idx="3">
                  <c:v>81</c:v>
                </c:pt>
                <c:pt idx="4">
                  <c:v>92</c:v>
                </c:pt>
                <c:pt idx="5">
                  <c:v>88</c:v>
                </c:pt>
                <c:pt idx="6">
                  <c:v>58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黑名单类!$B$7:$F$7</c:f>
              <c:strCache>
                <c:ptCount val="1"/>
                <c:pt idx="0">
                  <c:v>SpecialListB_se 3000059 比罗瓦 拉美 墨西哥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黑名单类!$G$7:$M$7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黑名单类!$B$8:$F$8</c:f>
              <c:strCache>
                <c:ptCount val="1"/>
                <c:pt idx="0">
                  <c:v>SpecialListE 4000012 椰米 东南亚 印尼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黑名单类!$G$8:$M$8</c:f>
              <c:numCache>
                <c:formatCode>General</c:formatCode>
                <c:ptCount val="7"/>
                <c:pt idx="0">
                  <c:v>31</c:v>
                </c:pt>
                <c:pt idx="1">
                  <c:v>76</c:v>
                </c:pt>
                <c:pt idx="2">
                  <c:v>92</c:v>
                </c:pt>
                <c:pt idx="3">
                  <c:v>81</c:v>
                </c:pt>
                <c:pt idx="4">
                  <c:v>92</c:v>
                </c:pt>
                <c:pt idx="5">
                  <c:v>88</c:v>
                </c:pt>
                <c:pt idx="6">
                  <c:v>58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黑名单类!$B$9:$F$9</c:f>
              <c:strCache>
                <c:ptCount val="1"/>
                <c:pt idx="0">
                  <c:v>SpecialListPro_NG 3000098 海创云 非洲 尼日利亚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174457615745918"/>
                  <c:y val="-0.034689242205244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214717065533438"/>
                  <c:y val="0.054511666322527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01297248937598"/>
                  <c:y val="-0.05698946933718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0603891746812794"/>
                  <c:y val="-0.027255833161263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61037799150078"/>
                  <c:y val="-0.0594672723518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0335495414895996"/>
                  <c:y val="0.05698946933718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114068441064639"/>
                  <c:y val="0.039644848234565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黑名单类!$G$9:$M$9</c:f>
              <c:numCache>
                <c:formatCode>General</c:formatCode>
                <c:ptCount val="7"/>
                <c:pt idx="0">
                  <c:v>1478</c:v>
                </c:pt>
                <c:pt idx="1">
                  <c:v>1421</c:v>
                </c:pt>
                <c:pt idx="2">
                  <c:v>1447</c:v>
                </c:pt>
                <c:pt idx="3">
                  <c:v>1393</c:v>
                </c:pt>
                <c:pt idx="4">
                  <c:v>1378</c:v>
                </c:pt>
                <c:pt idx="5">
                  <c:v>1271</c:v>
                </c:pt>
                <c:pt idx="6">
                  <c:v>1251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黑名单类!$B$10:$F$10</c:f>
              <c:strCache>
                <c:ptCount val="1"/>
                <c:pt idx="0">
                  <c:v>SpecialListPro_NG 3000158 乾鼎 非洲 尼日利亚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201297248937598"/>
                  <c:y val="0.039644848234565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241556698725117"/>
                  <c:y val="-0.03716704521990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21426973831358"/>
                  <c:y val="0.04955606029320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-0.04707825727854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093938716170879"/>
                  <c:y val="-0.04460045426388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黑名单类!$G$10:$M$10</c:f>
              <c:numCache>
                <c:formatCode>General</c:formatCode>
                <c:ptCount val="7"/>
                <c:pt idx="0">
                  <c:v>1376</c:v>
                </c:pt>
                <c:pt idx="1">
                  <c:v>1475</c:v>
                </c:pt>
                <c:pt idx="2">
                  <c:v>1380</c:v>
                </c:pt>
                <c:pt idx="3">
                  <c:v>1190</c:v>
                </c:pt>
                <c:pt idx="4">
                  <c:v>782</c:v>
                </c:pt>
                <c:pt idx="5">
                  <c:v>1283</c:v>
                </c:pt>
                <c:pt idx="6">
                  <c:v>1313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51939591"/>
        <c:axId val="164585634"/>
      </c:lineChart>
      <c:dateAx>
        <c:axId val="751939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64585634"/>
        <c:crosses val="autoZero"/>
        <c:auto val="0"/>
        <c:lblAlgn val="ctr"/>
        <c:lblOffset val="100"/>
        <c:baseTimeUnit val="days"/>
      </c:dateAx>
      <c:valAx>
        <c:axId val="1645856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51939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138440526446486"/>
          <c:y val="0.821775761503564"/>
          <c:w val="0.941333498882543"/>
          <c:h val="0.17109526895657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fd80e98-41fe-419a-a3c1-3ee90566fd80}"/>
      </c:ext>
    </c:extLst>
  </c:chart>
  <c:spPr>
    <a:solidFill>
      <a:srgbClr val="30C0B4">
        <a:lumMod val="20000"/>
        <a:lumOff val="80000"/>
        <a:alpha val="78000"/>
      </a:srgb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0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t>评分类产品调用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98428472382713"/>
          <c:y val="0.10556511761331"/>
          <c:w val="0.947446267621909"/>
          <c:h val="0.599043794224517"/>
        </c:manualLayout>
      </c:layout>
      <c:lineChart>
        <c:grouping val="standard"/>
        <c:varyColors val="0"/>
        <c:ser>
          <c:idx val="0"/>
          <c:order val="0"/>
          <c:tx>
            <c:strRef>
              <c:f>评分类!$B$2:$F$2</c:f>
              <c:strCache>
                <c:ptCount val="1"/>
                <c:pt idx="0">
                  <c:v>ServiceCust 3000098 海创云 非洲 尼日利亚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评分类!$G$2:$M$2</c:f>
              <c:numCache>
                <c:formatCode>General</c:formatCode>
                <c:ptCount val="7"/>
                <c:pt idx="0">
                  <c:v>1360</c:v>
                </c:pt>
                <c:pt idx="1">
                  <c:v>1308</c:v>
                </c:pt>
                <c:pt idx="2">
                  <c:v>1354</c:v>
                </c:pt>
                <c:pt idx="3">
                  <c:v>1305</c:v>
                </c:pt>
                <c:pt idx="4">
                  <c:v>1272</c:v>
                </c:pt>
                <c:pt idx="5">
                  <c:v>1173</c:v>
                </c:pt>
                <c:pt idx="6">
                  <c:v>1147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评分类!$B$3:$F$3</c:f>
              <c:strCache>
                <c:ptCount val="1"/>
                <c:pt idx="0">
                  <c:v>ServiceCust1 3000086 宜享花 拉美 墨西哥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评分类!$G$3:$M$3</c:f>
              <c:numCache>
                <c:formatCode>General</c:formatCode>
                <c:ptCount val="7"/>
                <c:pt idx="0">
                  <c:v>3717</c:v>
                </c:pt>
                <c:pt idx="1">
                  <c:v>4191</c:v>
                </c:pt>
                <c:pt idx="2">
                  <c:v>1758</c:v>
                </c:pt>
                <c:pt idx="3">
                  <c:v>489</c:v>
                </c:pt>
                <c:pt idx="4">
                  <c:v>383</c:v>
                </c:pt>
                <c:pt idx="5">
                  <c:v>328</c:v>
                </c:pt>
                <c:pt idx="6">
                  <c:v>299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评分类!$B$4:$F$4</c:f>
              <c:strCache>
                <c:ptCount val="1"/>
                <c:pt idx="0">
                  <c:v>ServiceCust1 3000139 博问 拉美 墨西哥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评分类!$G$4:$M$4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评分类!$B$5:$F$5</c:f>
              <c:strCache>
                <c:ptCount val="1"/>
                <c:pt idx="0">
                  <c:v>ServiceCust1 3000140 红桥 拉美 墨西哥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评分类!$G$5:$M$5</c:f>
              <c:numCache>
                <c:formatCode>General</c:formatCode>
                <c:ptCount val="7"/>
                <c:pt idx="0">
                  <c:v>543</c:v>
                </c:pt>
                <c:pt idx="1">
                  <c:v>481</c:v>
                </c:pt>
                <c:pt idx="2">
                  <c:v>465</c:v>
                </c:pt>
                <c:pt idx="3">
                  <c:v>478</c:v>
                </c:pt>
                <c:pt idx="4">
                  <c:v>351</c:v>
                </c:pt>
                <c:pt idx="5">
                  <c:v>581</c:v>
                </c:pt>
                <c:pt idx="6">
                  <c:v>440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评分类!$B$6:$F$6</c:f>
              <c:strCache>
                <c:ptCount val="1"/>
                <c:pt idx="0">
                  <c:v>ServiceCust2 3000093 宜享花 拉美 墨西哥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评分类!$G$6:$M$6</c:f>
              <c:numCache>
                <c:formatCode>General</c:formatCode>
                <c:ptCount val="7"/>
                <c:pt idx="0">
                  <c:v>1329</c:v>
                </c:pt>
                <c:pt idx="1">
                  <c:v>1450</c:v>
                </c:pt>
                <c:pt idx="2">
                  <c:v>1396</c:v>
                </c:pt>
                <c:pt idx="3">
                  <c:v>1117</c:v>
                </c:pt>
                <c:pt idx="4">
                  <c:v>947</c:v>
                </c:pt>
                <c:pt idx="5">
                  <c:v>856</c:v>
                </c:pt>
                <c:pt idx="6">
                  <c:v>725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评分类!$B$7:$F$7</c:f>
              <c:strCache>
                <c:ptCount val="1"/>
                <c:pt idx="0">
                  <c:v>ServiceCust2 3000139 博问 拉美 墨西哥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评分类!$G$7:$M$7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评分类!$B$8:$F$8</c:f>
              <c:strCache>
                <c:ptCount val="1"/>
                <c:pt idx="0">
                  <c:v>ServiceCust3 3000139 博问 拉美 墨西哥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评分类!$G$8:$M$8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评分类!$B$9:$F$9</c:f>
              <c:strCache>
                <c:ptCount val="1"/>
                <c:pt idx="0">
                  <c:v>ServiceCust4 3000139 博问 拉美 墨西哥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评分类!$G$9:$M$9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评分类!$B$10:$F$10</c:f>
              <c:strCache>
                <c:ptCount val="1"/>
                <c:pt idx="0">
                  <c:v>ServiceDataCust 3000105 比罗瓦 拉美 墨西哥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评分类!$G$10:$M$10</c:f>
              <c:numCache>
                <c:formatCode>General</c:formatCode>
                <c:ptCount val="7"/>
                <c:pt idx="0">
                  <c:v>341</c:v>
                </c:pt>
                <c:pt idx="1">
                  <c:v>401</c:v>
                </c:pt>
                <c:pt idx="2">
                  <c:v>364</c:v>
                </c:pt>
                <c:pt idx="3">
                  <c:v>425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评分类!$B$11:$F$11</c:f>
              <c:strCache>
                <c:ptCount val="1"/>
                <c:pt idx="0">
                  <c:v>ServiceDataCust1 3000088 冠晨 拉美 墨西哥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评分类!$G$11:$M$11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235</c:v>
                </c:pt>
                <c:pt idx="3">
                  <c:v>214</c:v>
                </c:pt>
                <c:pt idx="4">
                  <c:v>175</c:v>
                </c:pt>
                <c:pt idx="5">
                  <c:v>216</c:v>
                </c:pt>
                <c:pt idx="6">
                  <c:v>237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评分类!$B$12:$F$12</c:f>
              <c:strCache>
                <c:ptCount val="1"/>
                <c:pt idx="0">
                  <c:v>ScoreCust 3000012 比罗瓦 拉美 墨西哥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评分类!$G$12:$M$12</c:f>
              <c:numCache>
                <c:formatCode>General</c:formatCode>
                <c:ptCount val="7"/>
                <c:pt idx="0">
                  <c:v>2203</c:v>
                </c:pt>
                <c:pt idx="1">
                  <c:v>2090</c:v>
                </c:pt>
                <c:pt idx="2">
                  <c:v>2090</c:v>
                </c:pt>
                <c:pt idx="3">
                  <c:v>2230</c:v>
                </c:pt>
                <c:pt idx="4">
                  <c:v>2273</c:v>
                </c:pt>
                <c:pt idx="5">
                  <c:v>2515</c:v>
                </c:pt>
                <c:pt idx="6">
                  <c:v>2729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评分类!$B$13:$F$13</c:f>
              <c:strCache>
                <c:ptCount val="1"/>
                <c:pt idx="0">
                  <c:v>Scoregenph1 3000087 冠晨 东南亚 菲律宾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评分类!$G$13:$M$13</c:f>
              <c:numCache>
                <c:formatCode>General</c:formatCode>
                <c:ptCount val="7"/>
                <c:pt idx="0">
                  <c:v>0</c:v>
                </c:pt>
                <c:pt idx="1">
                  <c:v>123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59</c:v>
                </c:pt>
                <c:pt idx="6">
                  <c:v>61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302651141"/>
        <c:axId val="986074618"/>
      </c:lineChart>
      <c:dateAx>
        <c:axId val="3026511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986074618"/>
        <c:crosses val="autoZero"/>
        <c:auto val="1"/>
        <c:lblAlgn val="ctr"/>
        <c:lblOffset val="100"/>
        <c:baseTimeUnit val="days"/>
      </c:dateAx>
      <c:valAx>
        <c:axId val="986074618"/>
        <c:scaling>
          <c:orientation val="minMax"/>
          <c:max val="42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0265114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145597411601572"/>
          <c:y val="0.752725186460126"/>
          <c:w val="0.94852091518373"/>
          <c:h val="0.24115509657678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9bcb49e-deb7-4e06-b48b-ed156c63031c}"/>
      </c:ext>
    </c:extLst>
  </c:chart>
  <c:spPr>
    <a:solidFill>
      <a:srgbClr val="75BD42">
        <a:lumMod val="20000"/>
        <a:lumOff val="80000"/>
        <a:alpha val="71000"/>
      </a:srgbClr>
    </a:solidFill>
    <a:ln w="28575" cap="flat" cmpd="sng" algn="ctr">
      <a:noFill/>
      <a:prstDash val="solid"/>
      <a:round/>
    </a:ln>
    <a:effectLst/>
  </c:spPr>
  <c:txPr>
    <a:bodyPr rot="0"/>
    <a:lstStyle/>
    <a:p>
      <a:pPr>
        <a:defRPr lang="zh-CN" b="0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t>验证类产品调用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05749710470741"/>
          <c:y val="0.141720745237597"/>
          <c:w val="0.945255126371006"/>
          <c:h val="0.633745028260414"/>
        </c:manualLayout>
      </c:layout>
      <c:lineChart>
        <c:grouping val="standard"/>
        <c:varyColors val="0"/>
        <c:ser>
          <c:idx val="0"/>
          <c:order val="0"/>
          <c:tx>
            <c:strRef>
              <c:f>验证类!$B$2:$F$2</c:f>
              <c:strCache>
                <c:ptCount val="1"/>
                <c:pt idx="0">
                  <c:v>PhoneCheckPro 3000154 百弓 拉美 墨西哥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验证类!$G$2:$M$2</c:f>
              <c:numCache>
                <c:formatCode>General</c:formatCode>
                <c:ptCount val="7"/>
                <c:pt idx="0">
                  <c:v>8356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验证类!$B$3:$F$3</c:f>
              <c:strCache>
                <c:ptCount val="1"/>
                <c:pt idx="0">
                  <c:v>PhoneCheckPro 3000168 博问 拉美 墨西哥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验证类!$G$3:$M$3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验证类!$B$4:$F$4</c:f>
              <c:strCache>
                <c:ptCount val="1"/>
                <c:pt idx="0">
                  <c:v>IDCheck_TH 3000111 Moonstar 东南亚 泰国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验证类!$G$4:$M$4</c:f>
              <c:numCache>
                <c:formatCode>General</c:formatCode>
                <c:ptCount val="7"/>
                <c:pt idx="0">
                  <c:v>717</c:v>
                </c:pt>
                <c:pt idx="1">
                  <c:v>732</c:v>
                </c:pt>
                <c:pt idx="2">
                  <c:v>676</c:v>
                </c:pt>
                <c:pt idx="3">
                  <c:v>652</c:v>
                </c:pt>
                <c:pt idx="4">
                  <c:v>698</c:v>
                </c:pt>
                <c:pt idx="5">
                  <c:v>659</c:v>
                </c:pt>
                <c:pt idx="6">
                  <c:v>726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验证类!$B$5:$F$5</c:f>
              <c:strCache>
                <c:ptCount val="1"/>
                <c:pt idx="0">
                  <c:v>IDCheck_MX 3000154 百弓 拉美 墨西哥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验证类!$G$5:$M$5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验证类!$B$6:$F$6</c:f>
              <c:strCache>
                <c:ptCount val="1"/>
                <c:pt idx="0">
                  <c:v>BankCheck_NG 3000133 Cicadacap 非洲 尼日利亚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验证类!$G$6:$M$6</c:f>
              <c:numCache>
                <c:formatCode>General</c:formatCode>
                <c:ptCount val="7"/>
                <c:pt idx="0">
                  <c:v>925</c:v>
                </c:pt>
                <c:pt idx="1">
                  <c:v>875</c:v>
                </c:pt>
                <c:pt idx="2">
                  <c:v>822</c:v>
                </c:pt>
                <c:pt idx="3">
                  <c:v>751</c:v>
                </c:pt>
                <c:pt idx="4">
                  <c:v>836</c:v>
                </c:pt>
                <c:pt idx="5">
                  <c:v>798</c:v>
                </c:pt>
                <c:pt idx="6">
                  <c:v>761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96354162"/>
        <c:axId val="305197044"/>
      </c:lineChart>
      <c:dateAx>
        <c:axId val="4963541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05197044"/>
        <c:crosses val="autoZero"/>
        <c:auto val="1"/>
        <c:lblAlgn val="ctr"/>
        <c:lblOffset val="100"/>
        <c:baseTimeUnit val="days"/>
      </c:dateAx>
      <c:valAx>
        <c:axId val="305197044"/>
        <c:scaling>
          <c:orientation val="minMax"/>
          <c:max val="85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9635416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c7bbf4a-a64f-4d14-9342-eb82bf0a13d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0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en-US" altLang="zh-CN"/>
              <a:t>eKYC</a:t>
            </a:r>
            <a:r>
              <a:rPr altLang="en-US"/>
              <a:t>产品调用</a:t>
            </a:r>
            <a:endParaRPr lang="en-US" altLang="zh-CN"/>
          </a:p>
        </c:rich>
      </c:tx>
      <c:layout>
        <c:manualLayout>
          <c:xMode val="edge"/>
          <c:yMode val="edge"/>
          <c:x val="0.438247483718176"/>
          <c:y val="0.013372956909361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34076861058855"/>
          <c:y val="0.104749631811487"/>
          <c:w val="0.945412523515184"/>
          <c:h val="0.571134020618557"/>
        </c:manualLayout>
      </c:layout>
      <c:lineChart>
        <c:grouping val="standard"/>
        <c:varyColors val="0"/>
        <c:ser>
          <c:idx val="0"/>
          <c:order val="0"/>
          <c:tx>
            <c:strRef>
              <c:f>eKYC!$B$2:$F$2</c:f>
              <c:strCache>
                <c:ptCount val="1"/>
                <c:pt idx="0">
                  <c:v>FaceComparison 3000055 LittleAnt 拉美 墨西哥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0695786625434867"/>
                  <c:y val="-0.030202925908447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852525013320703"/>
                  <c:y val="-0.046805349182763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70583687669115"/>
                  <c:y val="-0.04719207173194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170081175106301"/>
                  <c:y val="-0.043416705993393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28772261502427"/>
                  <c:y val="-0.067933793660555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054116737533823"/>
                  <c:y val="-0.06040585181689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146888287591805"/>
                  <c:y val="-0.032090608777725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eKYC!$G$2:$M$2</c:f>
              <c:numCache>
                <c:formatCode>General</c:formatCode>
                <c:ptCount val="7"/>
                <c:pt idx="0">
                  <c:v>654</c:v>
                </c:pt>
                <c:pt idx="1">
                  <c:v>696</c:v>
                </c:pt>
                <c:pt idx="2">
                  <c:v>699</c:v>
                </c:pt>
                <c:pt idx="3">
                  <c:v>872</c:v>
                </c:pt>
                <c:pt idx="4">
                  <c:v>851</c:v>
                </c:pt>
                <c:pt idx="5">
                  <c:v>799</c:v>
                </c:pt>
                <c:pt idx="6">
                  <c:v>794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eKYC!$B$3:$F$3</c:f>
              <c:strCache>
                <c:ptCount val="1"/>
                <c:pt idx="0">
                  <c:v>FaceComparison 3000095 MyCash 东南亚 菲律宾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297413434637207"/>
                  <c:y val="-0.051263001485884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189402249306208"/>
                  <c:y val="-0.06240713224368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33392539964476"/>
                  <c:y val="-0.053491827637444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994671403197163"/>
                  <c:y val="-0.031203566121842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0710479573712256"/>
                  <c:y val="-0.046805349182763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0994671403197158"/>
                  <c:y val="-0.06463595839524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24866785079929"/>
                  <c:y val="-0.04457652303120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eKYC!$G$3:$M$3</c:f>
              <c:numCache>
                <c:formatCode>General</c:formatCode>
                <c:ptCount val="7"/>
                <c:pt idx="0">
                  <c:v>9997</c:v>
                </c:pt>
                <c:pt idx="1">
                  <c:v>9321</c:v>
                </c:pt>
                <c:pt idx="2">
                  <c:v>8273</c:v>
                </c:pt>
                <c:pt idx="3">
                  <c:v>8084</c:v>
                </c:pt>
                <c:pt idx="4">
                  <c:v>8291</c:v>
                </c:pt>
                <c:pt idx="5">
                  <c:v>8351</c:v>
                </c:pt>
                <c:pt idx="6">
                  <c:v>8469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eKYC!$B$4:$F$4</c:f>
              <c:strCache>
                <c:ptCount val="1"/>
                <c:pt idx="0">
                  <c:v>FaceComparison 3000151 Fido 东南亚 菲律宾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eKYC!$G$4:$M$4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eKYC!$B$5:$F$5</c:f>
              <c:strCache>
                <c:ptCount val="1"/>
                <c:pt idx="0">
                  <c:v>FaceComparison 4000007 明特 东南亚 印尼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eKYC!$G$5:$M$5</c:f>
              <c:numCache>
                <c:formatCode>General</c:formatCode>
                <c:ptCount val="7"/>
                <c:pt idx="0">
                  <c:v>121</c:v>
                </c:pt>
                <c:pt idx="1">
                  <c:v>320</c:v>
                </c:pt>
                <c:pt idx="2">
                  <c:v>281</c:v>
                </c:pt>
                <c:pt idx="3">
                  <c:v>272</c:v>
                </c:pt>
                <c:pt idx="4">
                  <c:v>250</c:v>
                </c:pt>
                <c:pt idx="5">
                  <c:v>293</c:v>
                </c:pt>
                <c:pt idx="6">
                  <c:v>270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eKYC!$B$6:$F$6</c:f>
              <c:strCache>
                <c:ptCount val="1"/>
                <c:pt idx="0">
                  <c:v>IDRecognition 3000009 比罗瓦 拉美 墨西哥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eKYC!$G$6:$M$6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eKYC!$B$7:$F$7</c:f>
              <c:strCache>
                <c:ptCount val="1"/>
                <c:pt idx="0">
                  <c:v>IDRecognition 3000070 Cash 拉美 墨西哥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eKYC!$G$7:$M$7</c:f>
              <c:numCache>
                <c:formatCode>General</c:formatCode>
                <c:ptCount val="7"/>
                <c:pt idx="0">
                  <c:v>2371</c:v>
                </c:pt>
                <c:pt idx="1">
                  <c:v>2315</c:v>
                </c:pt>
                <c:pt idx="2">
                  <c:v>2158</c:v>
                </c:pt>
                <c:pt idx="3">
                  <c:v>2216</c:v>
                </c:pt>
                <c:pt idx="4">
                  <c:v>2202</c:v>
                </c:pt>
                <c:pt idx="5">
                  <c:v>2263</c:v>
                </c:pt>
                <c:pt idx="6">
                  <c:v>2040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eKYC!$B$8:$F$8</c:f>
              <c:strCache>
                <c:ptCount val="1"/>
                <c:pt idx="0">
                  <c:v>IDRecognition 3000085 Cicadacap 非洲 加纳</c:v>
                </c:pt>
              </c:strCache>
            </c:strRef>
          </c:tx>
          <c:spPr>
            <a:ln w="28575" cap="rnd">
              <a:gradFill>
                <a:gsLst>
                  <a:gs pos="50000">
                    <a:schemeClr val="tx1"/>
                  </a:gs>
                  <a:gs pos="0">
                    <a:schemeClr val="tx1">
                      <a:lumMod val="25000"/>
                      <a:lumOff val="75000"/>
                    </a:schemeClr>
                  </a:gs>
                  <a:gs pos="100000">
                    <a:schemeClr val="tx1">
                      <a:lumMod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0618477000386548"/>
                  <c:y val="0.058518168947616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216466950135292"/>
                  <c:y val="0.02642756016989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0.084945729117508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0386548125241593"/>
                  <c:y val="0.06418121755545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231928875144956"/>
                  <c:y val="0.0490797546012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0154619250096637"/>
                  <c:y val="0.06229353468617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108233475067646"/>
                  <c:y val="-0.00566304860783388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eKYC!$G$8:$M$8</c:f>
              <c:numCache>
                <c:formatCode>General</c:formatCode>
                <c:ptCount val="7"/>
                <c:pt idx="0">
                  <c:v>619</c:v>
                </c:pt>
                <c:pt idx="1">
                  <c:v>580</c:v>
                </c:pt>
                <c:pt idx="2">
                  <c:v>652</c:v>
                </c:pt>
                <c:pt idx="3">
                  <c:v>690</c:v>
                </c:pt>
                <c:pt idx="4">
                  <c:v>632</c:v>
                </c:pt>
                <c:pt idx="5">
                  <c:v>678</c:v>
                </c:pt>
                <c:pt idx="6">
                  <c:v>675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eKYC!$B$9:$F$9</c:f>
              <c:strCache>
                <c:ptCount val="1"/>
                <c:pt idx="0">
                  <c:v>IDRecognition 3000108 德信 非洲 加纳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eKYC!$G$9:$M$9</c:f>
              <c:numCache>
                <c:formatCode>General</c:formatCode>
                <c:ptCount val="7"/>
                <c:pt idx="0">
                  <c:v>4709</c:v>
                </c:pt>
                <c:pt idx="1">
                  <c:v>4775</c:v>
                </c:pt>
                <c:pt idx="2">
                  <c:v>4690</c:v>
                </c:pt>
                <c:pt idx="3">
                  <c:v>4125</c:v>
                </c:pt>
                <c:pt idx="4">
                  <c:v>4365</c:v>
                </c:pt>
                <c:pt idx="5">
                  <c:v>4254</c:v>
                </c:pt>
                <c:pt idx="6">
                  <c:v>4166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eKYC!$B$10:$F$10</c:f>
              <c:strCache>
                <c:ptCount val="1"/>
                <c:pt idx="0">
                  <c:v>IDRecognitionPro 3000095 MyCash 东南亚 菲律宾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351458762403367"/>
                  <c:y val="0.06240713224368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266292664191576"/>
                  <c:y val="0.06463595839524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568383658969805"/>
                  <c:y val="0.057949479940564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42095914742451"/>
                  <c:y val="0.066864784546805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0.04903417533432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106571936056838"/>
                  <c:y val="0.05572065378900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220248667850799"/>
                  <c:y val="0.055720653789004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eKYC!$G$10:$M$10</c:f>
              <c:numCache>
                <c:formatCode>General</c:formatCode>
                <c:ptCount val="7"/>
                <c:pt idx="0">
                  <c:v>10142</c:v>
                </c:pt>
                <c:pt idx="1">
                  <c:v>9485</c:v>
                </c:pt>
                <c:pt idx="2">
                  <c:v>8392</c:v>
                </c:pt>
                <c:pt idx="3">
                  <c:v>8189</c:v>
                </c:pt>
                <c:pt idx="4">
                  <c:v>8429</c:v>
                </c:pt>
                <c:pt idx="5">
                  <c:v>8482</c:v>
                </c:pt>
                <c:pt idx="6">
                  <c:v>8586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eKYC!$B$11:$F$11</c:f>
              <c:strCache>
                <c:ptCount val="1"/>
                <c:pt idx="0">
                  <c:v>LivenessDetection 3000145 jingefang 拉美 墨西哥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eKYC!$G$11:$M$11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eKYC!$B$12:$F$12</c:f>
              <c:strCache>
                <c:ptCount val="1"/>
                <c:pt idx="0">
                  <c:v>LivenessDetection 3000151 Fido 东南亚 菲律宾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eKYC!$G$12:$M$12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eKYC!$B$13:$F$13</c:f>
              <c:strCache>
                <c:ptCount val="1"/>
                <c:pt idx="0">
                  <c:v>LivenessDetection 4000007 明特 东南亚 印尼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eKYC!$G$13:$M$13</c:f>
              <c:numCache>
                <c:formatCode>General</c:formatCode>
                <c:ptCount val="7"/>
                <c:pt idx="0">
                  <c:v>1337</c:v>
                </c:pt>
                <c:pt idx="1">
                  <c:v>2993</c:v>
                </c:pt>
                <c:pt idx="2">
                  <c:v>3048</c:v>
                </c:pt>
                <c:pt idx="3">
                  <c:v>2830</c:v>
                </c:pt>
                <c:pt idx="4">
                  <c:v>2997</c:v>
                </c:pt>
                <c:pt idx="5">
                  <c:v>3230</c:v>
                </c:pt>
                <c:pt idx="6">
                  <c:v>3020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02640253"/>
        <c:axId val="131352735"/>
      </c:lineChart>
      <c:dateAx>
        <c:axId val="5026402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31352735"/>
        <c:crosses val="autoZero"/>
        <c:auto val="1"/>
        <c:lblAlgn val="ctr"/>
        <c:lblOffset val="100"/>
        <c:baseTimeUnit val="days"/>
      </c:dateAx>
      <c:valAx>
        <c:axId val="131352735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5026402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329481322225208"/>
          <c:y val="0.777614138438881"/>
          <c:w val="0.951464660037624"/>
          <c:h val="0.2152061855670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4fb9f98-09c9-42c0-a3e9-659adf8f90d7}"/>
      </c:ext>
    </c:extLst>
  </c:chart>
  <c:spPr>
    <a:solidFill>
      <a:srgbClr val="E54C5E">
        <a:lumMod val="20000"/>
        <a:lumOff val="80000"/>
      </a:srgb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b" anchorCtr="0"/>
    <a:lstStyle/>
    <a:p>
      <a:pPr>
        <a:defRPr lang="zh-CN" b="0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7" Type="http://schemas.openxmlformats.org/officeDocument/2006/relationships/image" Target="../media/image3.png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www.wps.cn/officeDocument/2018/webExtension" Target="../webExtensions/webExtension4.xml"/><Relationship Id="rId3" Type="http://www.wps.cn/officeDocument/2018/webExtension" Target="../webExtensions/webExtension3.xml"/><Relationship Id="rId2" Type="http://www.wps.cn/officeDocument/2018/webExtension" Target="../webExtensions/webExtension2.xml"/><Relationship Id="rId1" Type="http://www.wps.cn/officeDocument/2018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72</xdr:row>
      <xdr:rowOff>0</xdr:rowOff>
    </xdr:from>
    <xdr:to>
      <xdr:col>3</xdr:col>
      <xdr:colOff>1360805</xdr:colOff>
      <xdr:row>89</xdr:row>
      <xdr:rowOff>162560</xdr:rowOff>
    </xdr:to>
    <xdr:pic>
      <xdr:nvPicPr>
        <xdr:cNvPr id="3" name="图表 2"/>
        <xdr:cNvPicPr/>
      </xdr:nvPicPr>
      <xdr:blipFill>
        <a:blip r:embed="rId5"/>
        <a:stretch>
          <a:fillRect/>
        </a:stretch>
      </xdr:blipFill>
      <xdr:spPr>
        <a:xfrm>
          <a:off x="7620" y="13732510"/>
          <a:ext cx="4742180" cy="3271520"/>
        </a:xfrm>
        <a:prstGeom prst="rect">
          <a:avLst/>
        </a:prstGeom>
        <a:ln>
          <a:noFill/>
        </a:ln>
        <a:extLst>
          <wpswe:webExtensionRef xmlns:wpswe="http://www.wps.cn/officeDocument/2018/webExtension" r:id="rId1"/>
        </a:extLst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10</xdr:col>
      <xdr:colOff>18415</xdr:colOff>
      <xdr:row>89</xdr:row>
      <xdr:rowOff>157480</xdr:rowOff>
    </xdr:to>
    <xdr:pic>
      <xdr:nvPicPr>
        <xdr:cNvPr id="4" name="图表 3"/>
        <xdr:cNvPicPr/>
      </xdr:nvPicPr>
      <xdr:blipFill>
        <a:blip r:embed="rId6"/>
        <a:stretch>
          <a:fillRect/>
        </a:stretch>
      </xdr:blipFill>
      <xdr:spPr>
        <a:xfrm>
          <a:off x="5360670" y="13549630"/>
          <a:ext cx="4009390" cy="3449320"/>
        </a:xfrm>
        <a:prstGeom prst="rect">
          <a:avLst/>
        </a:prstGeom>
        <a:ln>
          <a:noFill/>
        </a:ln>
        <a:extLst>
          <wpswe:webExtensionRef xmlns:wpswe="http://www.wps.cn/officeDocument/2018/webExtension" r:id="rId2"/>
        </a:extLst>
      </xdr:spPr>
    </xdr:pic>
    <xdr:clientData/>
  </xdr:twoCellAnchor>
  <xdr:twoCellAnchor>
    <xdr:from>
      <xdr:col>10</xdr:col>
      <xdr:colOff>171450</xdr:colOff>
      <xdr:row>70</xdr:row>
      <xdr:rowOff>153035</xdr:rowOff>
    </xdr:from>
    <xdr:to>
      <xdr:col>14</xdr:col>
      <xdr:colOff>452755</xdr:colOff>
      <xdr:row>89</xdr:row>
      <xdr:rowOff>151765</xdr:rowOff>
    </xdr:to>
    <xdr:pic>
      <xdr:nvPicPr>
        <xdr:cNvPr id="5" name="图表 4"/>
        <xdr:cNvPicPr/>
      </xdr:nvPicPr>
      <xdr:blipFill>
        <a:blip r:embed="rId7"/>
        <a:stretch>
          <a:fillRect/>
        </a:stretch>
      </xdr:blipFill>
      <xdr:spPr>
        <a:xfrm>
          <a:off x="9523095" y="13519785"/>
          <a:ext cx="3481705" cy="3473450"/>
        </a:xfrm>
        <a:prstGeom prst="rect">
          <a:avLst/>
        </a:prstGeom>
        <a:ln>
          <a:noFill/>
        </a:ln>
        <a:extLst>
          <wpswe:webExtensionRef xmlns:wpswe="http://www.wps.cn/officeDocument/2018/webExtension" r:id="rId3"/>
        </a:extLst>
      </xdr:spPr>
    </xdr:pic>
    <xdr:clientData/>
  </xdr:twoCellAnchor>
  <xdr:twoCellAnchor>
    <xdr:from>
      <xdr:col>14</xdr:col>
      <xdr:colOff>533400</xdr:colOff>
      <xdr:row>70</xdr:row>
      <xdr:rowOff>173355</xdr:rowOff>
    </xdr:from>
    <xdr:to>
      <xdr:col>19</xdr:col>
      <xdr:colOff>38735</xdr:colOff>
      <xdr:row>90</xdr:row>
      <xdr:rowOff>3810</xdr:rowOff>
    </xdr:to>
    <xdr:pic>
      <xdr:nvPicPr>
        <xdr:cNvPr id="6" name="图表 5"/>
        <xdr:cNvPicPr/>
      </xdr:nvPicPr>
      <xdr:blipFill>
        <a:blip r:embed="rId8"/>
        <a:stretch>
          <a:fillRect/>
        </a:stretch>
      </xdr:blipFill>
      <xdr:spPr>
        <a:xfrm>
          <a:off x="13085445" y="13540105"/>
          <a:ext cx="3505835" cy="3488055"/>
        </a:xfrm>
        <a:prstGeom prst="rect">
          <a:avLst/>
        </a:prstGeom>
        <a:ln>
          <a:noFill/>
        </a:ln>
        <a:extLst>
          <wpswe:webExtensionRef xmlns:wpswe="http://www.wps.cn/officeDocument/2018/webExtension" r:id="rId4"/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27</xdr:row>
      <xdr:rowOff>0</xdr:rowOff>
    </xdr:from>
    <xdr:to>
      <xdr:col>16</xdr:col>
      <xdr:colOff>726440</xdr:colOff>
      <xdr:row>54</xdr:row>
      <xdr:rowOff>52070</xdr:rowOff>
    </xdr:to>
    <xdr:graphicFrame>
      <xdr:nvGraphicFramePr>
        <xdr:cNvPr id="2" name="图表 1" descr="7b0a202020202263686172745265734964223a20223230343736333536220a7d0a" title="多头类产品调用"/>
        <xdr:cNvGraphicFramePr/>
      </xdr:nvGraphicFramePr>
      <xdr:xfrm>
        <a:off x="7620" y="5120640"/>
        <a:ext cx="11196320" cy="4989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11</xdr:row>
      <xdr:rowOff>0</xdr:rowOff>
    </xdr:from>
    <xdr:to>
      <xdr:col>16</xdr:col>
      <xdr:colOff>810260</xdr:colOff>
      <xdr:row>27</xdr:row>
      <xdr:rowOff>149225</xdr:rowOff>
    </xdr:to>
    <xdr:graphicFrame>
      <xdr:nvGraphicFramePr>
        <xdr:cNvPr id="2" name="图表 1" descr="7b0a202020202263686172745265734964223a20223230343731343133220a7d0a"/>
        <xdr:cNvGraphicFramePr/>
      </xdr:nvGraphicFramePr>
      <xdr:xfrm>
        <a:off x="7620" y="2194560"/>
        <a:ext cx="11356340" cy="3075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14</xdr:row>
      <xdr:rowOff>0</xdr:rowOff>
    </xdr:from>
    <xdr:to>
      <xdr:col>16</xdr:col>
      <xdr:colOff>702945</xdr:colOff>
      <xdr:row>32</xdr:row>
      <xdr:rowOff>74930</xdr:rowOff>
    </xdr:to>
    <xdr:graphicFrame>
      <xdr:nvGraphicFramePr>
        <xdr:cNvPr id="2" name="图表 1" descr="7b0a202020202263686172745265734964223a20223230343731343133220a7d0a"/>
        <xdr:cNvGraphicFramePr/>
      </xdr:nvGraphicFramePr>
      <xdr:xfrm>
        <a:off x="7620" y="2743200"/>
        <a:ext cx="11607165" cy="3366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7</xdr:row>
      <xdr:rowOff>0</xdr:rowOff>
    </xdr:from>
    <xdr:to>
      <xdr:col>17</xdr:col>
      <xdr:colOff>16510</xdr:colOff>
      <xdr:row>25</xdr:row>
      <xdr:rowOff>71120</xdr:rowOff>
    </xdr:to>
    <xdr:graphicFrame>
      <xdr:nvGraphicFramePr>
        <xdr:cNvPr id="2" name="图表 1" descr="7b0a202020202263686172745265734964223a20223230343731343133220a7d0a"/>
        <xdr:cNvGraphicFramePr/>
      </xdr:nvGraphicFramePr>
      <xdr:xfrm>
        <a:off x="7620" y="1463040"/>
        <a:ext cx="10974070" cy="336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14</xdr:row>
      <xdr:rowOff>0</xdr:rowOff>
    </xdr:from>
    <xdr:to>
      <xdr:col>17</xdr:col>
      <xdr:colOff>4445</xdr:colOff>
      <xdr:row>32</xdr:row>
      <xdr:rowOff>127000</xdr:rowOff>
    </xdr:to>
    <xdr:graphicFrame>
      <xdr:nvGraphicFramePr>
        <xdr:cNvPr id="2" name="图表 1" descr="7b0a202020202263686172745265734964223a20223230343731343133220a7d0a"/>
        <xdr:cNvGraphicFramePr/>
      </xdr:nvGraphicFramePr>
      <xdr:xfrm>
        <a:off x="7620" y="2743200"/>
        <a:ext cx="11297285" cy="341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自定义 7">
    <a:dk1>
      <a:srgbClr val="000000"/>
    </a:dk1>
    <a:lt1>
      <a:srgbClr val="FFFFFF"/>
    </a:lt1>
    <a:dk2>
      <a:srgbClr val="000000"/>
    </a:dk2>
    <a:lt2>
      <a:srgbClr val="FEFFFF"/>
    </a:lt2>
    <a:accent1>
      <a:srgbClr val="F11313"/>
    </a:accent1>
    <a:accent2>
      <a:srgbClr val="00B050"/>
    </a:accent2>
    <a:accent3>
      <a:srgbClr val="4367FF"/>
    </a:accent3>
    <a:accent4>
      <a:srgbClr val="FF683F"/>
    </a:accent4>
    <a:accent5>
      <a:srgbClr val="FFC000"/>
    </a:accent5>
    <a:accent6>
      <a:srgbClr val="873AC0"/>
    </a:accent6>
    <a:hlink>
      <a:srgbClr val="304FFE"/>
    </a:hlink>
    <a:folHlink>
      <a:srgbClr val="00A3F4"/>
    </a:folHlink>
  </a:clrScheme>
  <a:fontScheme name="MiSans">
    <a:majorFont>
      <a:latin typeface="MiSans Heavy"/>
      <a:ea typeface="MiSans Heavy"/>
      <a:cs typeface=""/>
    </a:majorFont>
    <a:minorFont>
      <a:latin typeface="MiSans Normal"/>
      <a:ea typeface="MiSans Normal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WP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874CB"/>
    </a:accent1>
    <a:accent2>
      <a:srgbClr val="EE822F"/>
    </a:accent2>
    <a:accent3>
      <a:srgbClr val="F2BA02"/>
    </a:accent3>
    <a:accent4>
      <a:srgbClr val="75BD42"/>
    </a:accent4>
    <a:accent5>
      <a:srgbClr val="30C0B4"/>
    </a:accent5>
    <a:accent6>
      <a:srgbClr val="E54C5E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WP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874CB"/>
    </a:accent1>
    <a:accent2>
      <a:srgbClr val="EE822F"/>
    </a:accent2>
    <a:accent3>
      <a:srgbClr val="F2BA02"/>
    </a:accent3>
    <a:accent4>
      <a:srgbClr val="75BD42"/>
    </a:accent4>
    <a:accent5>
      <a:srgbClr val="30C0B4"/>
    </a:accent5>
    <a:accent6>
      <a:srgbClr val="E54C5E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WP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874CB"/>
    </a:accent1>
    <a:accent2>
      <a:srgbClr val="EE822F"/>
    </a:accent2>
    <a:accent3>
      <a:srgbClr val="F2BA02"/>
    </a:accent3>
    <a:accent4>
      <a:srgbClr val="75BD42"/>
    </a:accent4>
    <a:accent5>
      <a:srgbClr val="30C0B4"/>
    </a:accent5>
    <a:accent6>
      <a:srgbClr val="E54C5E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WP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874CB"/>
    </a:accent1>
    <a:accent2>
      <a:srgbClr val="EE822F"/>
    </a:accent2>
    <a:accent3>
      <a:srgbClr val="F2BA02"/>
    </a:accent3>
    <a:accent4>
      <a:srgbClr val="75BD42"/>
    </a:accent4>
    <a:accent5>
      <a:srgbClr val="30C0B4"/>
    </a:accent5>
    <a:accent6>
      <a:srgbClr val="E54C5E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ebExtensions/_rels/webExtension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oleObject" Target="file:///C:\Users\yang.tang\Desktop\product_analysis_20250210_20250216.xlsx" TargetMode="External"/></Relationships>
</file>

<file path=xl/webExtensions/_rels/webExtension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oleObject" Target="file:///C:\Users\yang.tang\Desktop\product_analysis_20250210_20250216.xlsx" TargetMode="External"/></Relationships>
</file>

<file path=xl/webExtensions/_rels/webExtension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oleObject" Target="file:///C:\Users\yang.tang\Desktop\product_analysis_20250210_20250216.xlsx" TargetMode="External"/></Relationships>
</file>

<file path=xl/webExtensions/_rels/webExtension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oleObject" Target="file:///C:\Users\yang.tang\Desktop\product_analysis_20250210_20250216.xlsx" TargetMode="External"/></Relationships>
</file>

<file path=xl/webExtensions/webExtension1.xml><?xml version="1.0" encoding="utf-8"?>
<wpswe:webExtension xmlns:wpswe="http://www.wps.cn/officeDocument/2018/webExtension">
  <wpswe:extSource id="webchart" version="3.0"/>
  <wpswe:properties>
    <wpswe:property key="demoData" value="{&quot;category&quot;:[&quot;类别1&quot;],&quot;data&quot;:[[&quot;&quot;,&quot;系列1&quot;,&quot;系列2&quot;,&quot;系列3&quot;],[&quot;类别1&quot;,28,36,36]],&quot;series&quot;:[&quot;&quot;,&quot;系列1&quot;,&quot;系列2&quot;,&quot;系列3&quot;]}"/>
    <wpswe:property key="extStyle" value="{&quot;series&quot;:[{&quot;emphasis&quot;:{&quot;itemStyle&quot;:{&quot;shadowBlur&quot;:0,&quot;shadowColor&quot;:&quot;rgba(0, 0, 0, 0.5)&quot;,&quot;shadowOffsetX&quot;:0}},&quot;itemStyle&quot;:{&quot;borderColor&quot;:&quot;#ffffff&quot;,&quot;borderWidth&quot;:&quot;7&quot;},&quot;labelLayout&quot;:{&quot;hideOverlap&quot;:false},&quot;select&quot;:{&quot;disable&quot;:true},&quot;selectedMode&quot;:&quot;series&quot;,&quot;selectedOffset&quot;:0,&quot;type&quot;:&quot;pie&quot;}],&quot;tooltip&quot;:{&quot;backgroundColor&quot;:{&quot;rgb&quot;:&quot;rgba(51,51,51,0.7)&quot;,&quot;row&quot;:-1,&quot;themeIndex&quot;:-1,&quot;type&quot;:0},&quot;borderWidth&quot;:0,&quot;confine&quot;:true,&quot;extraCssText&quot;:&quot;max-width: calc(100vw - 36px); overflow: hidden; white-space: nowrap; text-overflow: ellipsis; margin-left: 8px;&quot;}}"/>
    <wpswe:property key="isUseCommonErrorPage" value="false"/>
    <wpswe:property key="loadingImage" value="res:/icons/WebChartLoading_et.svg"/>
    <wpswe:property key="renderer" value="echarts"/>
    <wpswe:property key="resId" value="40000089"/>
    <wpswe:property key="sourceTheme" value="{&quot;colors&quot;:[&quot;#000000&quot;,&quot;#ffffff&quot;,&quot;#44546a&quot;,&quot;#e7e6e6&quot;,&quot;#5b9bd5&quot;,&quot;#ed7d31&quot;,&quot;#a5a5a5&quot;,&quot;#ffc000&quot;,&quot;#4472c4&quot;,&quot;#70ad47&quot;,&quot;#0563c1&quot;,&quot;#954f72&quot;,&quot;#000000&quot;,&quot;#ffffff&quot;,&quot;#44546a&quot;,&quot;#e7e6e6&quot;],&quot;fonts&quot;:[&quot;Calibri Light&quot;,&quot;宋体&quot;,&quot;Calibri&quot;,&quot;宋体&quot;]}"/>
    <wpswe:property key="style" value="{&quot;animation&quot;:true,&quot;backgroundColor&quot;:{&quot;type&quot;:0,&quot;rgb&quot;:&quot;#d0cece&quot;,&quot;themeIndex&quot;:15,&quot;row&quot;:1},&quot;borderColor&quot;:{&quot;type&quot;:0,&quot;rgb&quot;:&quot;transparent&quot;,&quot;themeIndex&quot;:-1,&quot;row&quot;:-1},&quot;global&quot;:{&quot;text&quot;:{&quot;bold&quot;:0,&quot;font&quot;:{&quot;name&quot;:&quot;宋体&quot;,&quot;nameType&quot;:2,&quot;langType&quot;:3},&quot;fontSize&quot;:10,&quot;italic&quot;:0}},&quot;label&quot;:{&quot;formatter&quot;:[&quot;rate&quot;,&quot;seriesName&quot;],&quot;position&quot;:&quot;bestFit&quot;,&quot;show&quot;:true,&quot;textStyle&quot;:{&quot;fontFamily&quot;:{&quot;type&quot;:1,&quot;name&quot;:&quot;&quot;,&quot;themeIndex&quot;:&quot;3&quot;},&quot;fontSize&quot;:10,&quot;fontStyle&quot;:&quot;normal&quot;,&quot;fontWeight&quot;:&quot;bold&quot;,&quot;color&quot;:{&quot;type&quot;:0,&quot;rgb&quot;:&quot;#000000&quot;,&quot;themeIndex&quot;:12,&quot;row&quot;:0}}},&quot;legend&quot;:{&quot;position&quot;:&quot;bottomCenter&quot;,&quot;show&quot;:true,&quot;textStyle&quot;:{&quot;color&quot;:{&quot;rgb&quot;:&quot;#595959&quot;,&quot;row&quot;:2,&quot;themeIndex&quot;:12,&quot;type&quot;:1},&quot;fontFamily&quot;:{&quot;name&quot;:&quot;宋体&quot;,&quot;themeIndex&quot;:3,&quot;type&quot;:1},&quot;fontSize&quot;:9,&quot;fontStyle&quot;:&quot;normal&quot;,&quot;fontWeight&quot;:&quot;normal&quot;}},&quot;pieType&quot;:&quot;normal-pie&quot;,&quot;propWin&quot;:{&quot;hide&quot;:[&quot;axis&quot;]},&quot;radius&quot;:[&quot;0%&quot;,&quot;100%&quot;],&quot;selectedOffset&quot;:0,&quot;seriesThemeColor&quot;:[&quot;#C9DBDF&quot;,&quot;#FF920C&quot;,&quot;#303F46&quot;,&quot;#44A78F&quot;,&quot;#DF2750&quot;,&quot;#484ADF&quot;],&quot;startAngle&quot;:0,&quot;title&quot;:{&quot;position&quot;:&quot;topCenter&quot;,&quot;show&quot;:true,&quot;text&quot;:&quot;调用产品占比&quot;,&quot;textStyle&quot;:{&quot;color&quot;:{&quot;rgb&quot;:&quot;#404040&quot;,&quot;row&quot;:3,&quot;themeIndex&quot;:12,&quot;type&quot;:1},&quot;fontFamily&quot;:{&quot;name&quot;:&quot;宋体&quot;,&quot;themeIndex&quot;:3,&quot;type&quot;:1},&quot;fontSize&quot;:14,&quot;fontStyle&quot;:&quot;normal&quot;,&quot;fontWeight&quot;:&quot;bold&quot;}},&quot;tooltip&quot;:{&quot;show&quot;:true,&quot;textStyle&quot;:{&quot;color&quot;:{&quot;rgb&quot;:&quot;#FFFFFF&quot;,&quot;row&quot;:-1,&quot;themeIndex&quot;:-1,&quot;type&quot;:0},&quot;fontFamily&quot;:{&quot;name&quot;:&quot;宋体&quot;,&quot;themeIndex&quot;:3,&quot;type&quot;:1},&quot;fontSize&quot;:9,&quot;fontStyle&quot;:&quot;normal&quot;,&quot;fontWeight&quot;:&quot;normal&quot;}},&quot;seriesDir&quot;:&quot;row&quot;,&quot;divideType&quot;:&quot;portrait&quot;,&quot;orderSeriesData&quot;:[0,1,2,3,4],&quot;selectedSeriesData&quot;:[0,1,2,3,4],&quot;selectedCategoryData&quot;:[0,1],&quot;deletedSeriesData&quot;:[]}"/>
    <wpswe:property key="themeOverride" value="false"/>
    <wpswe:property key="type" value="2d-pie"/>
  </wpswe:properties>
  <wpswe:watchingCache>
    <wpswe:linkPath>C:\Users\yang.tang\Desktop\product_analysis_20250210_20250216.xlsx</wpswe:linkPath>
    <wpswe:dataRange>
      <wpswe:key>webchart</wpswe:key>
      <wpswe:context>底表!$B$67:$D$71</wpswe:context>
      <wpswe:count>5</wpswe:count>
      <wpswe:cells wpswe:idx="0">
        <wpswe:count>3</wpswe:count>
        <wpswe:formatCode>General</wpswe:formatCode>
        <wpswe:cell wpswe:idx="0">
          <wpswe:value>eKYC</wpswe:value>
        </wpswe:cell>
        <wpswe:cell wpswe:idx="1" wpswe:formatCode="0_ ">
          <wpswe:value>200304</wpswe:value>
        </wpswe:cell>
        <wpswe:cell wpswe:idx="2" wpswe:formatCode="0%">
          <wpswe:value>0.460175933945511</wpswe:value>
        </wpswe:cell>
      </wpswe:cells>
      <wpswe:cells wpswe:idx="1">
        <wpswe:count>3</wpswe:count>
        <wpswe:formatCode>General</wpswe:formatCode>
        <wpswe:cell wpswe:idx="0">
          <wpswe:value>多头类</wpswe:value>
        </wpswe:cell>
        <wpswe:cell wpswe:idx="1" wpswe:formatCode="0_ ">
          <wpswe:value>138327</wpswe:value>
        </wpswe:cell>
        <wpswe:cell wpswe:idx="2" wpswe:formatCode="0%">
          <wpswe:value>0.317790740149376</wpswe:value>
        </wpswe:cell>
      </wpswe:cells>
      <wpswe:cells wpswe:idx="2">
        <wpswe:count>3</wpswe:count>
        <wpswe:formatCode>General</wpswe:formatCode>
        <wpswe:cell wpswe:idx="0">
          <wpswe:value>评分类</wpswe:value>
        </wpswe:cell>
        <wpswe:cell wpswe:idx="1" wpswe:formatCode="0_ ">
          <wpswe:value>50328</wpswe:value>
        </wpswe:cell>
        <wpswe:cell wpswe:idx="2" wpswe:formatCode="0%">
          <wpswe:value>0.115622925171787</wpswe:value>
        </wpswe:cell>
      </wpswe:cells>
      <wpswe:cells wpswe:idx="3">
        <wpswe:count>3</wpswe:count>
        <wpswe:formatCode>General</wpswe:formatCode>
        <wpswe:cell wpswe:idx="0">
          <wpswe:value>黑名单</wpswe:value>
        </wpswe:cell>
        <wpswe:cell wpswe:idx="1" wpswe:formatCode="0_ ">
          <wpswe:value>27313</wpswe:value>
        </wpswe:cell>
        <wpswe:cell wpswe:idx="2" wpswe:formatCode="0%">
          <wpswe:value>0.0627485486253581</wpswe:value>
        </wpswe:cell>
      </wpswe:cells>
      <wpswe:cells wpswe:idx="4">
        <wpswe:count>3</wpswe:count>
        <wpswe:formatCode>General</wpswe:formatCode>
        <wpswe:cell wpswe:idx="0">
          <wpswe:value>验证类</wpswe:value>
        </wpswe:cell>
        <wpswe:cell wpswe:idx="1" wpswe:formatCode="0_ ">
          <wpswe:value>19005</wpswe:value>
        </wpswe:cell>
        <wpswe:cell wpswe:idx="2" wpswe:formatCode="0%">
          <wpswe:value>0.043661852107968</wpswe:value>
        </wpswe:cell>
      </wpswe:cells>
    </wpswe:dataRange>
  </wpswe:watchingCache>
  <wpswe:snapshot xmlns:r="http://schemas.openxmlformats.org/officeDocument/2006/relationships" r:embed="rId2"/>
  <wpswe:externalData xmlns:r="http://schemas.openxmlformats.org/officeDocument/2006/relationships" r:id="rId1"/>
  <wpswe:url>https://clientweb.docer.wps.cn/web-chart/v1/web-shape.html#/home</wpswe:url>
  <wpswe:constantSnapshot>false</wpswe:constantSnapshot>
</wpswe:webExtension>
</file>

<file path=xl/webExtensions/webExtension2.xml><?xml version="1.0" encoding="utf-8"?>
<wpswe:webExtension xmlns:wpswe="http://www.wps.cn/officeDocument/2018/webExtension">
  <wpswe:extSource id="webchart" version="3.0"/>
  <wpswe:properties>
    <wpswe:property key="demoData" value="{&quot;category&quot;:[&quot;类别1&quot;],&quot;data&quot;:[[&quot;&quot;,&quot;系列1&quot;,&quot;系列2&quot;,&quot;系列3&quot;],[&quot;类别1&quot;,28,36,36]],&quot;series&quot;:[&quot;&quot;,&quot;系列1&quot;,&quot;系列2&quot;,&quot;系列3&quot;]}"/>
    <wpswe:property key="extStyle" value="{&quot;series&quot;:[{&quot;emphasis&quot;:{&quot;itemStyle&quot;:{&quot;shadowBlur&quot;:0,&quot;shadowColor&quot;:&quot;rgba(0, 0, 0, 0.5)&quot;,&quot;shadowOffsetX&quot;:0}},&quot;itemStyle&quot;:{&quot;borderColor&quot;:&quot;#ffffff&quot;,&quot;borderWidth&quot;:&quot;7&quot;},&quot;labelLayout&quot;:{&quot;hideOverlap&quot;:false},&quot;select&quot;:{&quot;disable&quot;:true},&quot;selectedMode&quot;:&quot;series&quot;,&quot;selectedOffset&quot;:0,&quot;type&quot;:&quot;pie&quot;}],&quot;tooltip&quot;:{&quot;backgroundColor&quot;:{&quot;rgb&quot;:&quot;rgba(51,51,51,0.7)&quot;,&quot;row&quot;:-1,&quot;themeIndex&quot;:-1,&quot;type&quot;:0},&quot;borderWidth&quot;:0,&quot;confine&quot;:true,&quot;extraCssText&quot;:&quot;max-width: calc(100vw - 36px); overflow: hidden; white-space: nowrap; text-overflow: ellipsis; margin-left: 8px;&quot;}}"/>
    <wpswe:property key="isUseCommonErrorPage" value="false"/>
    <wpswe:property key="loadingImage" value="res:/icons/WebChartLoading_et.svg"/>
    <wpswe:property key="renderer" value="echarts"/>
    <wpswe:property key="resId" value="40000089"/>
    <wpswe:property key="sourceTheme" value="{&quot;colors&quot;:[&quot;#000000&quot;,&quot;#ffffff&quot;,&quot;#44546a&quot;,&quot;#e7e6e6&quot;,&quot;#5b9bd5&quot;,&quot;#ed7d31&quot;,&quot;#a5a5a5&quot;,&quot;#ffc000&quot;,&quot;#4472c4&quot;,&quot;#70ad47&quot;,&quot;#0563c1&quot;,&quot;#954f72&quot;,&quot;#000000&quot;,&quot;#ffffff&quot;,&quot;#44546a&quot;,&quot;#e7e6e6&quot;],&quot;fonts&quot;:[&quot;Calibri Light&quot;,&quot;宋体&quot;,&quot;Calibri&quot;,&quot;宋体&quot;]}"/>
    <wpswe:property key="style" value="{&quot;animation&quot;:true,&quot;backgroundColor&quot;:{&quot;type&quot;:0,&quot;rgb&quot;:&quot;#eef6e9&quot;,&quot;themeIndex&quot;:-1,&quot;row&quot;:-1},&quot;borderColor&quot;:{&quot;type&quot;:0,&quot;rgb&quot;:&quot;transparent&quot;,&quot;themeIndex&quot;:-1,&quot;row&quot;:-1},&quot;global&quot;:{&quot;text&quot;:{&quot;bold&quot;:0,&quot;font&quot;:{&quot;name&quot;:&quot;宋体&quot;,&quot;nameType&quot;:2,&quot;langType&quot;:3},&quot;fontSize&quot;:10,&quot;italic&quot;:0}},&quot;label&quot;:{&quot;formatter&quot;:[&quot;rate&quot;,&quot;seriesName&quot;],&quot;position&quot;:&quot;bestFit&quot;,&quot;show&quot;:true,&quot;textStyle&quot;:{&quot;fontFamily&quot;:{&quot;type&quot;:1,&quot;name&quot;:&quot;&quot;,&quot;themeIndex&quot;:&quot;3&quot;},&quot;fontSize&quot;:10,&quot;fontStyle&quot;:&quot;normal&quot;,&quot;fontWeight&quot;:&quot;bold&quot;,&quot;color&quot;:{&quot;type&quot;:0,&quot;rgb&quot;:&quot;#000000&quot;,&quot;themeIndex&quot;:12,&quot;row&quot;:0}}},&quot;legend&quot;:{&quot;position&quot;:&quot;bottomCenter&quot;,&quot;show&quot;:true,&quot;textStyle&quot;:{&quot;fontFamily&quot;:{&quot;type&quot;:1,&quot;name&quot;:&quot;&quot;,&quot;themeIndex&quot;:&quot;3&quot;},&quot;fontSize&quot;:8,&quot;fontStyle&quot;:&quot;normal&quot;,&quot;fontWeight&quot;:&quot;normal&quot;,&quot;color&quot;:{&quot;rgb&quot;:&quot;#595959&quot;,&quot;row&quot;:2,&quot;themeIndex&quot;:12,&quot;type&quot;:1}}},&quot;pieType&quot;:&quot;normal-pie&quot;,&quot;propWin&quot;:{&quot;hide&quot;:[&quot;axis&quot;]},&quot;radius&quot;:[&quot;0%&quot;,&quot;100%&quot;],&quot;selectedOffset&quot;:0,&quot;seriesThemeColor&quot;:[&quot;#C9DBDF&quot;,&quot;#FF920C&quot;,&quot;#303F46&quot;,&quot;#44A78F&quot;,&quot;#DF2750&quot;,&quot;#484ADF&quot;],&quot;startAngle&quot;:0,&quot;title&quot;:{&quot;position&quot;:&quot;topCenter&quot;,&quot;show&quot;:true,&quot;text&quot;:&quot;客户调用占比&quot;,&quot;textStyle&quot;:{&quot;color&quot;:{&quot;rgb&quot;:&quot;#404040&quot;,&quot;row&quot;:3,&quot;themeIndex&quot;:12,&quot;type&quot;:1},&quot;fontFamily&quot;:{&quot;name&quot;:&quot;宋体&quot;,&quot;themeIndex&quot;:3,&quot;type&quot;:1},&quot;fontSize&quot;:14,&quot;fontStyle&quot;:&quot;normal&quot;,&quot;fontWeight&quot;:&quot;bold&quot;}},&quot;tooltip&quot;:{&quot;show&quot;:true,&quot;textStyle&quot;:{&quot;color&quot;:{&quot;rgb&quot;:&quot;#FFFFFF&quot;,&quot;row&quot;:-1,&quot;themeIndex&quot;:-1,&quot;type&quot;:0},&quot;fontFamily&quot;:{&quot;name&quot;:&quot;宋体&quot;,&quot;themeIndex&quot;:3,&quot;type&quot;:1},&quot;fontSize&quot;:9,&quot;fontStyle&quot;:&quot;normal&quot;,&quot;fontWeight&quot;:&quot;normal&quot;}},&quot;seriesDir&quot;:&quot;row&quot;,&quot;seriesColor&quot;:{&quot;0&quot;:{&quot;type&quot;:0,&quot;rgb&quot;:&quot;#4874cb&quot;,&quot;themeIndex&quot;:4,&quot;row&quot;:0}},&quot;divideType&quot;:&quot;portrait&quot;,&quot;orderSeriesData&quot;:[0,1,2,3],&quot;selectedSeriesData&quot;:[0,1,2,3],&quot;selectedCategoryData&quot;:[0,1],&quot;deletedSeriesData&quot;:[]}"/>
    <wpswe:property key="themeOverride" value="false"/>
    <wpswe:property key="type" value="2d-pie"/>
  </wpswe:properties>
  <wpswe:watchingCache>
    <wpswe:linkPath>C:\Users\yang.tang\Desktop\product_analysis_20250210_20250216.xlsx</wpswe:linkPath>
    <wpswe:dataRange>
      <wpswe:key>webchart</wpswe:key>
      <wpswe:context>底表!$G$67:$I$70</wpswe:context>
      <wpswe:count>4</wpswe:count>
      <wpswe:cells wpswe:idx="0">
        <wpswe:count>3</wpswe:count>
        <wpswe:formatCode>General</wpswe:formatCode>
        <wpswe:cell wpswe:idx="0">
          <wpswe:value>MyCash</wpswe:value>
        </wpswe:cell>
        <wpswe:cell wpswe:idx="1" wpswe:formatCode="0_ ">
          <wpswe:value>122491</wpswe:value>
        </wpswe:cell>
        <wpswe:cell wpswe:idx="2" wpswe:formatCode="0%">
          <wpswe:value>0.281409309474197</wpswe:value>
        </wpswe:cell>
      </wpswe:cells>
      <wpswe:cells wpswe:idx="1">
        <wpswe:count>3</wpswe:count>
        <wpswe:formatCode>General</wpswe:formatCode>
        <wpswe:cell wpswe:idx="0">
          <wpswe:value>百弓</wpswe:value>
        </wpswe:cell>
        <wpswe:cell wpswe:idx="1" wpswe:formatCode="0_ ">
          <wpswe:value>51923</wpswe:value>
        </wpswe:cell>
        <wpswe:cell wpswe:idx="2" wpswe:formatCode="0%">
          <wpswe:value>0.119287258458407</wpswe:value>
        </wpswe:cell>
      </wpswe:cells>
      <wpswe:cells wpswe:idx="2">
        <wpswe:count>3</wpswe:count>
        <wpswe:formatCode>General</wpswe:formatCode>
        <wpswe:cell wpswe:idx="0">
          <wpswe:value>微财</wpswe:value>
        </wpswe:cell>
        <wpswe:cell wpswe:idx="1" wpswe:formatCode="0_ ">
          <wpswe:value>34280</wpswe:value>
        </wpswe:cell>
        <wpswe:cell wpswe:idx="2" wpswe:formatCode="0%">
          <wpswe:value>0.078754448316819</wpswe:value>
        </wpswe:cell>
      </wpswe:cells>
      <wpswe:cells wpswe:idx="3">
        <wpswe:count>3</wpswe:count>
        <wpswe:formatCode>General</wpswe:formatCode>
        <wpswe:cell wpswe:idx="0">
          <wpswe:value>其它</wpswe:value>
        </wpswe:cell>
        <wpswe:cell wpswe:idx="1" wpswe:formatCode="0_ ">
          <wpswe:value>226583</wpswe:value>
        </wpswe:cell>
        <wpswe:cell wpswe:idx="2" wpswe:formatCode="0%">
          <wpswe:value>0.520548983750577</wpswe:value>
        </wpswe:cell>
      </wpswe:cells>
    </wpswe:dataRange>
  </wpswe:watchingCache>
  <wpswe:snapshot xmlns:r="http://schemas.openxmlformats.org/officeDocument/2006/relationships" r:embed="rId2"/>
  <wpswe:externalData xmlns:r="http://schemas.openxmlformats.org/officeDocument/2006/relationships" r:id="rId1"/>
  <wpswe:url>https://clientweb.docer.wps.cn/web-chart/v1/web-shape.html#/home</wpswe:url>
  <wpswe:constantSnapshot>false</wpswe:constantSnapshot>
</wpswe:webExtension>
</file>

<file path=xl/webExtensions/webExtension3.xml><?xml version="1.0" encoding="utf-8"?>
<wpswe:webExtension xmlns:wpswe="http://www.wps.cn/officeDocument/2018/webExtension">
  <wpswe:extSource id="webchart" version="3.0"/>
  <wpswe:properties>
    <wpswe:property key="demoData" value="{&quot;category&quot;:[&quot;类别1&quot;],&quot;data&quot;:[[&quot;&quot;,&quot;系列1&quot;,&quot;系列2&quot;,&quot;系列3&quot;],[&quot;类别1&quot;,28,36,36]],&quot;series&quot;:[&quot;&quot;,&quot;系列1&quot;,&quot;系列2&quot;,&quot;系列3&quot;]}"/>
    <wpswe:property key="extStyle" value="{&quot;series&quot;:[{&quot;emphasis&quot;:{&quot;itemStyle&quot;:{&quot;shadowBlur&quot;:0,&quot;shadowColor&quot;:&quot;rgba(0, 0, 0, 0.5)&quot;,&quot;shadowOffsetX&quot;:0}},&quot;itemStyle&quot;:{&quot;borderColor&quot;:&quot;#ffffff&quot;,&quot;borderWidth&quot;:&quot;7&quot;},&quot;labelLayout&quot;:{&quot;hideOverlap&quot;:false},&quot;select&quot;:{&quot;disable&quot;:true},&quot;selectedMode&quot;:&quot;series&quot;,&quot;selectedOffset&quot;:0,&quot;type&quot;:&quot;pie&quot;}],&quot;tooltip&quot;:{&quot;backgroundColor&quot;:{&quot;rgb&quot;:&quot;rgba(51,51,51,0.7)&quot;,&quot;row&quot;:-1,&quot;themeIndex&quot;:-1,&quot;type&quot;:0},&quot;borderWidth&quot;:0,&quot;confine&quot;:true,&quot;extraCssText&quot;:&quot;max-width: calc(100vw - 36px); overflow: hidden; white-space: nowrap; text-overflow: ellipsis; margin-left: 8px;&quot;}}"/>
    <wpswe:property key="isUseCommonErrorPage" value="false"/>
    <wpswe:property key="loadingImage" value="res:/icons/WebChartLoading_et.svg"/>
    <wpswe:property key="renderer" value="echarts"/>
    <wpswe:property key="resId" value="40000089"/>
    <wpswe:property key="sourceTheme" value="{&quot;colors&quot;:[&quot;#000000&quot;,&quot;#ffffff&quot;,&quot;#44546a&quot;,&quot;#e7e6e6&quot;,&quot;#5b9bd5&quot;,&quot;#ed7d31&quot;,&quot;#a5a5a5&quot;,&quot;#ffc000&quot;,&quot;#4472c4&quot;,&quot;#70ad47&quot;,&quot;#0563c1&quot;,&quot;#954f72&quot;,&quot;#000000&quot;,&quot;#ffffff&quot;,&quot;#44546a&quot;,&quot;#e7e6e6&quot;],&quot;fonts&quot;:[&quot;Calibri Light&quot;,&quot;宋体&quot;,&quot;Calibri&quot;,&quot;宋体&quot;]}"/>
    <wpswe:property key="style" value="{&quot;animation&quot;:true,&quot;backgroundColor&quot;:{&quot;type&quot;:0,&quot;rgb&quot;:&quot;#fef6f1&quot;,&quot;themeIndex&quot;:-1,&quot;row&quot;:-1},&quot;borderColor&quot;:{&quot;type&quot;:0,&quot;rgb&quot;:&quot;transparent&quot;,&quot;themeIndex&quot;:-1,&quot;row&quot;:-1},&quot;global&quot;:{&quot;text&quot;:{&quot;bold&quot;:0,&quot;font&quot;:{&quot;name&quot;:&quot;宋体&quot;,&quot;nameType&quot;:2,&quot;langType&quot;:3},&quot;fontSize&quot;:10,&quot;italic&quot;:0}},&quot;label&quot;:{&quot;formatter&quot;:[&quot;rate&quot;,&quot;seriesName&quot;],&quot;position&quot;:&quot;bestFit&quot;,&quot;show&quot;:true,&quot;textStyle&quot;:{&quot;fontFamily&quot;:{&quot;type&quot;:1,&quot;name&quot;:&quot;&quot;,&quot;themeIndex&quot;:&quot;3&quot;},&quot;fontSize&quot;:10,&quot;fontStyle&quot;:&quot;normal&quot;,&quot;fontWeight&quot;:&quot;bold&quot;,&quot;color&quot;:{&quot;type&quot;:0,&quot;rgb&quot;:&quot;#000000&quot;,&quot;themeIndex&quot;:12,&quot;row&quot;:0}}},&quot;legend&quot;:{&quot;position&quot;:&quot;bottomCenter&quot;,&quot;show&quot;:true,&quot;textStyle&quot;:{&quot;color&quot;:{&quot;rgb&quot;:&quot;#595959&quot;,&quot;row&quot;:2,&quot;themeIndex&quot;:12,&quot;type&quot;:1},&quot;fontFamily&quot;:{&quot;name&quot;:&quot;宋体&quot;,&quot;themeIndex&quot;:3,&quot;type&quot;:1},&quot;fontSize&quot;:9,&quot;fontStyle&quot;:&quot;normal&quot;,&quot;fontWeight&quot;:&quot;normal&quot;}},&quot;pieType&quot;:&quot;normal-pie&quot;,&quot;propWin&quot;:{&quot;hide&quot;:[&quot;axis&quot;]},&quot;radius&quot;:[&quot;0%&quot;,&quot;100%&quot;],&quot;selectedOffset&quot;:0,&quot;seriesThemeColor&quot;:[&quot;#C9DBDF&quot;,&quot;#FF920C&quot;,&quot;#303F46&quot;,&quot;#44A78F&quot;,&quot;#DF2750&quot;,&quot;#484ADF&quot;],&quot;startAngle&quot;:0,&quot;title&quot;:{&quot;position&quot;:&quot;topCenter&quot;,&quot;show&quot;:true,&quot;text&quot;:&quot;地区调用占比&quot;,&quot;textStyle&quot;:{&quot;color&quot;:{&quot;rgb&quot;:&quot;#404040&quot;,&quot;row&quot;:3,&quot;themeIndex&quot;:12,&quot;type&quot;:1},&quot;fontFamily&quot;:{&quot;name&quot;:&quot;宋体&quot;,&quot;themeIndex&quot;:3,&quot;type&quot;:1},&quot;fontSize&quot;:14,&quot;fontStyle&quot;:&quot;normal&quot;,&quot;fontWeight&quot;:&quot;bold&quot;}},&quot;tooltip&quot;:{&quot;show&quot;:true,&quot;textStyle&quot;:{&quot;color&quot;:{&quot;rgb&quot;:&quot;#FFFFFF&quot;,&quot;row&quot;:-1,&quot;themeIndex&quot;:-1,&quot;type&quot;:0},&quot;fontFamily&quot;:{&quot;name&quot;:&quot;宋体&quot;,&quot;themeIndex&quot;:3,&quot;type&quot;:1},&quot;fontSize&quot;:9,&quot;fontStyle&quot;:&quot;normal&quot;,&quot;fontWeight&quot;:&quot;normal&quot;}},&quot;seriesDir&quot;:&quot;row&quot;,&quot;divideType&quot;:&quot;portrait&quot;,&quot;orderSeriesData&quot;:[0,1,2],&quot;selectedSeriesData&quot;:[0,1,2],&quot;selectedCategoryData&quot;:[0,1],&quot;deletedSeriesData&quot;:[]}"/>
    <wpswe:property key="themeOverride" value="false"/>
    <wpswe:property key="type" value="2d-pie"/>
  </wpswe:properties>
  <wpswe:watchingCache>
    <wpswe:linkPath>C:\Users\yang.tang\Desktop\product_analysis_20250210_20250216.xlsx</wpswe:linkPath>
    <wpswe:dataRange>
      <wpswe:key>webchart</wpswe:key>
      <wpswe:context>底表!$L$67:$N$69</wpswe:context>
      <wpswe:count>3</wpswe:count>
      <wpswe:cells wpswe:idx="0">
        <wpswe:count>3</wpswe:count>
        <wpswe:formatCode>General</wpswe:formatCode>
        <wpswe:cell wpswe:idx="0">
          <wpswe:value>拉美13</wpswe:value>
        </wpswe:cell>
        <wpswe:cell wpswe:idx="1">
          <wpswe:value>187166</wpswe:value>
        </wpswe:cell>
        <wpswe:cell wpswe:idx="2" wpswe:formatCode="0%">
          <wpswe:value>0.429992855124438</wpswe:value>
        </wpswe:cell>
      </wpswe:cells>
      <wpswe:cells wpswe:idx="1">
        <wpswe:count>3</wpswe:count>
        <wpswe:formatCode>General</wpswe:formatCode>
        <wpswe:cell wpswe:idx="0">
          <wpswe:value>东南亚9</wpswe:value>
        </wpswe:cell>
        <wpswe:cell wpswe:idx="1">
          <wpswe:value>173171</wpswe:value>
        </wpswe:cell>
        <wpswe:cell wpswe:idx="2" wpswe:formatCode="0%">
          <wpswe:value>0.397840915095445</wpswe:value>
        </wpswe:cell>
      </wpswe:cells>
      <wpswe:cells wpswe:idx="2">
        <wpswe:count>3</wpswe:count>
        <wpswe:formatCode>General</wpswe:formatCode>
        <wpswe:cell wpswe:idx="0">
          <wpswe:value>非洲4</wpswe:value>
        </wpswe:cell>
        <wpswe:cell wpswe:idx="1">
          <wpswe:value>74940</wpswe:value>
        </wpswe:cell>
        <wpswe:cell wpswe:idx="2" wpswe:formatCode="0%">
          <wpswe:value>0.172166229780117</wpswe:value>
        </wpswe:cell>
      </wpswe:cells>
    </wpswe:dataRange>
  </wpswe:watchingCache>
  <wpswe:snapshot xmlns:r="http://schemas.openxmlformats.org/officeDocument/2006/relationships" r:embed="rId2"/>
  <wpswe:externalData xmlns:r="http://schemas.openxmlformats.org/officeDocument/2006/relationships" r:id="rId1"/>
  <wpswe:url>https://clientweb.docer.wps.cn/web-chart/v1/web-shape.html#/home</wpswe:url>
  <wpswe:constantSnapshot>false</wpswe:constantSnapshot>
</wpswe:webExtension>
</file>

<file path=xl/webExtensions/webExtension4.xml><?xml version="1.0" encoding="utf-8"?>
<wpswe:webExtension xmlns:wpswe="http://www.wps.cn/officeDocument/2018/webExtension">
  <wpswe:extSource id="webchart" version="3.0"/>
  <wpswe:properties>
    <wpswe:property key="demoData" value="{&quot;category&quot;:[&quot;类别1&quot;],&quot;data&quot;:[[&quot;&quot;,&quot;系列1&quot;,&quot;系列2&quot;,&quot;系列3&quot;],[&quot;类别1&quot;,28,36,36]],&quot;series&quot;:[&quot;&quot;,&quot;系列1&quot;,&quot;系列2&quot;,&quot;系列3&quot;]}"/>
    <wpswe:property key="extStyle" value="{&quot;series&quot;:[{&quot;emphasis&quot;:{&quot;itemStyle&quot;:{&quot;shadowBlur&quot;:0,&quot;shadowColor&quot;:&quot;rgba(0, 0, 0, 0.5)&quot;,&quot;shadowOffsetX&quot;:0}},&quot;itemStyle&quot;:{&quot;borderColor&quot;:&quot;#ffffff&quot;,&quot;borderWidth&quot;:&quot;7&quot;},&quot;labelLayout&quot;:{&quot;hideOverlap&quot;:false},&quot;select&quot;:{&quot;disable&quot;:true},&quot;selectedMode&quot;:&quot;series&quot;,&quot;selectedOffset&quot;:0,&quot;type&quot;:&quot;pie&quot;}],&quot;tooltip&quot;:{&quot;backgroundColor&quot;:{&quot;rgb&quot;:&quot;rgba(51,51,51,0.7)&quot;,&quot;row&quot;:-1,&quot;themeIndex&quot;:-1,&quot;type&quot;:0},&quot;borderWidth&quot;:0,&quot;confine&quot;:true,&quot;extraCssText&quot;:&quot;max-width: calc(100vw - 36px); overflow: hidden; white-space: nowrap; text-overflow: ellipsis; margin-left: 8px;&quot;}}"/>
    <wpswe:property key="isUseCommonErrorPage" value="false"/>
    <wpswe:property key="loadingImage" value="res:/icons/WebChartLoading_et.svg"/>
    <wpswe:property key="renderer" value="echarts"/>
    <wpswe:property key="resId" value="40000089"/>
    <wpswe:property key="sourceTheme" value="{&quot;colors&quot;:[&quot;#000000&quot;,&quot;#ffffff&quot;,&quot;#44546a&quot;,&quot;#e7e6e6&quot;,&quot;#5b9bd5&quot;,&quot;#ed7d31&quot;,&quot;#a5a5a5&quot;,&quot;#ffc000&quot;,&quot;#4472c4&quot;,&quot;#70ad47&quot;,&quot;#0563c1&quot;,&quot;#954f72&quot;,&quot;#000000&quot;,&quot;#ffffff&quot;,&quot;#44546a&quot;,&quot;#e7e6e6&quot;],&quot;fonts&quot;:[&quot;Calibri Light&quot;,&quot;宋体&quot;,&quot;Calibri&quot;,&quot;宋体&quot;]}"/>
    <wpswe:property key="style" value="{&quot;animation&quot;:true,&quot;backgroundColor&quot;:{&quot;type&quot;:0,&quot;rgb&quot;:&quot;#e3f2d9&quot;,&quot;themeIndex&quot;:7,&quot;row&quot;:1},&quot;borderColor&quot;:{&quot;type&quot;:0,&quot;rgb&quot;:&quot;transparent&quot;,&quot;themeIndex&quot;:-1,&quot;row&quot;:-1},&quot;global&quot;:{&quot;text&quot;:{&quot;bold&quot;:0,&quot;font&quot;:{&quot;name&quot;:&quot;宋体&quot;,&quot;nameType&quot;:2,&quot;langType&quot;:3},&quot;fontSize&quot;:10,&quot;italic&quot;:0}},&quot;label&quot;:{&quot;formatter&quot;:[&quot;rate&quot;,&quot;seriesName&quot;],&quot;position&quot;:&quot;bestFit&quot;,&quot;show&quot;:true,&quot;textStyle&quot;:{&quot;fontFamily&quot;:{&quot;type&quot;:1,&quot;name&quot;:&quot;&quot;,&quot;themeIndex&quot;:&quot;3&quot;},&quot;fontSize&quot;:9,&quot;fontStyle&quot;:&quot;normal&quot;,&quot;fontWeight&quot;:&quot;bold&quot;,&quot;color&quot;:{&quot;type&quot;:0,&quot;rgb&quot;:&quot;#000000&quot;,&quot;themeIndex&quot;:12,&quot;row&quot;:0}}},&quot;legend&quot;:{&quot;position&quot;:&quot;bottomCenter&quot;,&quot;show&quot;:true,&quot;textStyle&quot;:{&quot;color&quot;:{&quot;rgb&quot;:&quot;#595959&quot;,&quot;row&quot;:2,&quot;themeIndex&quot;:12,&quot;type&quot;:1},&quot;fontFamily&quot;:{&quot;name&quot;:&quot;宋体&quot;,&quot;themeIndex&quot;:3,&quot;type&quot;:1},&quot;fontSize&quot;:9,&quot;fontStyle&quot;:&quot;normal&quot;,&quot;fontWeight&quot;:&quot;normal&quot;}},&quot;pieType&quot;:&quot;normal-pie&quot;,&quot;propWin&quot;:{&quot;hide&quot;:[&quot;axis&quot;]},&quot;radius&quot;:[&quot;0%&quot;,&quot;100%&quot;],&quot;selectedOffset&quot;:0,&quot;seriesThemeColor&quot;:[&quot;#C9DBDF&quot;,&quot;#FF920C&quot;,&quot;#303F46&quot;,&quot;#44A78F&quot;,&quot;#DF2750&quot;,&quot;#484ADF&quot;],&quot;startAngle&quot;:0,&quot;title&quot;:{&quot;position&quot;:&quot;topCenter&quot;,&quot;show&quot;:true,&quot;text&quot;:&quot;国家调用占比&quot;,&quot;textStyle&quot;:{&quot;color&quot;:{&quot;rgb&quot;:&quot;#404040&quot;,&quot;row&quot;:3,&quot;themeIndex&quot;:12,&quot;type&quot;:1},&quot;fontFamily&quot;:{&quot;name&quot;:&quot;宋体&quot;,&quot;themeIndex&quot;:3,&quot;type&quot;:1},&quot;fontSize&quot;:14,&quot;fontStyle&quot;:&quot;normal&quot;,&quot;fontWeight&quot;:&quot;bold&quot;}},&quot;tooltip&quot;:{&quot;show&quot;:true,&quot;textStyle&quot;:{&quot;color&quot;:{&quot;rgb&quot;:&quot;#FFFFFF&quot;,&quot;row&quot;:-1,&quot;themeIndex&quot;:-1,&quot;type&quot;:0},&quot;fontFamily&quot;:{&quot;name&quot;:&quot;宋体&quot;,&quot;themeIndex&quot;:3,&quot;type&quot;:1},&quot;fontSize&quot;:9,&quot;fontStyle&quot;:&quot;normal&quot;,&quot;fontWeight&quot;:&quot;normal&quot;}},&quot;seriesDir&quot;:&quot;row&quot;,&quot;divideType&quot;:&quot;portrait&quot;,&quot;orderSeriesData&quot;:[0,1,2,3],&quot;selectedSeriesData&quot;:[0,1,2,3],&quot;selectedCategoryData&quot;:[0,1],&quot;deletedSeriesData&quot;:[]}"/>
    <wpswe:property key="themeOverride" value="false"/>
    <wpswe:property key="type" value="2d-pie"/>
  </wpswe:properties>
  <wpswe:watchingCache>
    <wpswe:linkPath>C:\Users\yang.tang\Desktop\product_analysis_20250210_20250216.xlsx</wpswe:linkPath>
    <wpswe:dataRange>
      <wpswe:key>webchart</wpswe:key>
      <wpswe:context>底表!$P$67:$R$70</wpswe:context>
      <wpswe:count>4</wpswe:count>
      <wpswe:cells wpswe:idx="0">
        <wpswe:count>3</wpswe:count>
        <wpswe:formatCode>General</wpswe:formatCode>
        <wpswe:cell wpswe:idx="0">
          <wpswe:value>墨西哥</wpswe:value>
        </wpswe:cell>
        <wpswe:cell wpswe:idx="1" wpswe:formatCode="0_ ">
          <wpswe:value>187166</wpswe:value>
        </wpswe:cell>
        <wpswe:cell wpswe:idx="2" wpswe:formatCode="0%">
          <wpswe:value>0.429992855124438</wpswe:value>
        </wpswe:cell>
      </wpswe:cells>
      <wpswe:cells wpswe:idx="1">
        <wpswe:count>3</wpswe:count>
        <wpswe:formatCode>General</wpswe:formatCode>
        <wpswe:cell wpswe:idx="0">
          <wpswe:value>菲律宾</wpswe:value>
        </wpswe:cell>
        <wpswe:cell wpswe:idx="1" wpswe:formatCode="0_ ">
          <wpswe:value>145495</wpswe:value>
        </wpswe:cell>
        <wpswe:cell wpswe:idx="2" wpswe:formatCode="0%">
          <wpswe:value>0.33425841475658</wpswe:value>
        </wpswe:cell>
      </wpswe:cells>
      <wpswe:cells wpswe:idx="2">
        <wpswe:count>3</wpswe:count>
        <wpswe:formatCode>General</wpswe:formatCode>
        <wpswe:cell wpswe:idx="0">
          <wpswe:value>加纳</wpswe:value>
        </wpswe:cell>
        <wpswe:cell wpswe:idx="1" wpswe:formatCode="0_ ">
          <wpswe:value>35610</wpswe:value>
        </wpswe:cell>
        <wpswe:cell wpswe:idx="2" wpswe:formatCode="0%">
          <wpswe:value>0.0818099738787025</wpswe:value>
        </wpswe:cell>
      </wpswe:cells>
      <wpswe:cells wpswe:idx="3">
        <wpswe:count>3</wpswe:count>
        <wpswe:formatCode>General</wpswe:formatCode>
        <wpswe:cell wpswe:idx="0">
          <wpswe:value>其他</wpswe:value>
        </wpswe:cell>
        <wpswe:cell wpswe:idx="1" wpswe:formatCode="0_ ">
          <wpswe:value>67006</wpswe:value>
        </wpswe:cell>
        <wpswe:cell wpswe:idx="2" wpswe:formatCode="0%">
          <wpswe:value>0.153938756240279</wpswe:value>
        </wpswe:cell>
      </wpswe:cells>
    </wpswe:dataRange>
  </wpswe:watchingCache>
  <wpswe:snapshot xmlns:r="http://schemas.openxmlformats.org/officeDocument/2006/relationships" r:embed="rId2"/>
  <wpswe:externalData xmlns:r="http://schemas.openxmlformats.org/officeDocument/2006/relationships" r:id="rId1"/>
  <wpswe:url>https://clientweb.docer.wps.cn/web-chart/v1/web-shape.html#/home</wpswe:url>
  <wpswe:constantSnapshot>false</wpswe:constantSnapshot>
</wps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130"/>
  <sheetViews>
    <sheetView tabSelected="1" zoomScale="80" zoomScaleNormal="80" workbookViewId="0">
      <selection activeCell="A20" sqref="$A20:$XFD20"/>
    </sheetView>
  </sheetViews>
  <sheetFormatPr defaultColWidth="8.88888888888889" defaultRowHeight="14.4"/>
  <cols>
    <col min="1" max="1" width="16.6666666666667" style="12" customWidth="1"/>
    <col min="2" max="2" width="19.8611111111111" style="12" customWidth="1"/>
    <col min="3" max="3" width="12.8888888888889" style="12"/>
    <col min="4" max="4" width="19.8611111111111" style="12" customWidth="1"/>
    <col min="5" max="5" width="8.88888888888889" style="12"/>
    <col min="6" max="6" width="11.5277777777778" style="12" customWidth="1"/>
    <col min="7" max="13" width="11.6666666666667" style="12" customWidth="1"/>
    <col min="14" max="17" width="11.6666666666667" customWidth="1"/>
    <col min="18" max="18" width="11.6666666666667" style="18" customWidth="1"/>
    <col min="19" max="19" width="11.6666666666667" style="12" customWidth="1"/>
    <col min="21" max="21" width="10.9722222222222" customWidth="1"/>
    <col min="22" max="22" width="18.0555555555556" customWidth="1"/>
    <col min="23" max="23" width="10.4166666666667" customWidth="1"/>
    <col min="24" max="25" width="12.0833333333333" customWidth="1"/>
    <col min="26" max="26" width="9.30555555555556" customWidth="1"/>
    <col min="28" max="28" width="18.3333333333333" customWidth="1"/>
    <col min="29" max="29" width="22.6388888888889" customWidth="1"/>
    <col min="30" max="32" width="11.8055555555556" customWidth="1"/>
  </cols>
  <sheetData>
    <row r="1" s="38" customFormat="1" ht="28.8" spans="1:3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>
        <v>45761</v>
      </c>
      <c r="H1" s="4">
        <v>45762</v>
      </c>
      <c r="I1" s="4">
        <v>45763</v>
      </c>
      <c r="J1" s="4">
        <v>45764</v>
      </c>
      <c r="K1" s="4">
        <v>45765</v>
      </c>
      <c r="L1" s="4">
        <v>45766</v>
      </c>
      <c r="M1" s="4">
        <v>45767</v>
      </c>
      <c r="N1" s="39" t="s">
        <v>6</v>
      </c>
      <c r="O1" s="40" t="s">
        <v>7</v>
      </c>
      <c r="P1" s="41" t="s">
        <v>8</v>
      </c>
      <c r="Q1" s="41" t="s">
        <v>9</v>
      </c>
      <c r="R1" s="19" t="s">
        <v>10</v>
      </c>
      <c r="S1" s="19" t="s">
        <v>11</v>
      </c>
      <c r="U1" s="43" t="s">
        <v>3</v>
      </c>
      <c r="V1" s="43" t="s">
        <v>12</v>
      </c>
      <c r="W1" s="43" t="s">
        <v>5</v>
      </c>
      <c r="X1" s="43" t="s">
        <v>13</v>
      </c>
      <c r="Y1" s="43" t="s">
        <v>14</v>
      </c>
      <c r="Z1" s="43" t="s">
        <v>15</v>
      </c>
      <c r="AB1" s="43" t="s">
        <v>16</v>
      </c>
      <c r="AC1" s="43" t="s">
        <v>5</v>
      </c>
      <c r="AD1" s="43" t="s">
        <v>13</v>
      </c>
      <c r="AE1" s="43" t="s">
        <v>14</v>
      </c>
      <c r="AF1" s="43" t="s">
        <v>15</v>
      </c>
    </row>
    <row r="2" spans="1:32">
      <c r="A2" s="34" t="s">
        <v>17</v>
      </c>
      <c r="B2" s="35" t="s">
        <v>18</v>
      </c>
      <c r="C2" s="36">
        <v>3000080</v>
      </c>
      <c r="D2" s="37" t="s">
        <v>19</v>
      </c>
      <c r="E2" s="37" t="s">
        <v>20</v>
      </c>
      <c r="F2" s="37" t="s">
        <v>21</v>
      </c>
      <c r="G2" s="8">
        <v>173</v>
      </c>
      <c r="H2" s="8">
        <v>153</v>
      </c>
      <c r="I2" s="7">
        <v>132</v>
      </c>
      <c r="J2" s="8">
        <v>178</v>
      </c>
      <c r="K2" s="8">
        <v>141</v>
      </c>
      <c r="L2" s="8">
        <v>167</v>
      </c>
      <c r="M2" s="9">
        <v>218</v>
      </c>
      <c r="N2" s="33">
        <f>MAX(G2:M2)</f>
        <v>218</v>
      </c>
      <c r="O2" s="42">
        <f>MIN(G2:M2)</f>
        <v>132</v>
      </c>
      <c r="P2" s="15">
        <v>820</v>
      </c>
      <c r="Q2" s="15">
        <f>SUM(G2:M2)</f>
        <v>1162</v>
      </c>
      <c r="R2" s="16">
        <f>Q2/7</f>
        <v>166</v>
      </c>
      <c r="S2" s="20">
        <f>(Q2-P2)/P2</f>
        <v>0.417073170731707</v>
      </c>
      <c r="T2">
        <f>Q2-P2</f>
        <v>342</v>
      </c>
      <c r="U2" s="8" cm="1">
        <f t="array" ref="U2:U36">_xlfn.UNIQUE(C2:C64)</f>
        <v>3000080</v>
      </c>
      <c r="V2" s="8" t="str" cm="1">
        <f t="array" ref="V2:V36">VLOOKUP(_xlfn.ANCHORARRAY(U2),C1:D64,2,0)</f>
        <v>Estrend/东风互联</v>
      </c>
      <c r="W2" s="8" t="str" cm="1">
        <f t="array" ref="W2:W36">VLOOKUP(_xlfn.ANCHORARRAY(U2),C2:F64,4,0)</f>
        <v>墨西哥</v>
      </c>
      <c r="X2" s="8" cm="1">
        <f ca="1" t="array" ref="X2:X36">SUMIF(C2:P64,_xlfn.ANCHORARRAY(U2),P2:P64)</f>
        <v>1646</v>
      </c>
      <c r="Y2" s="8" cm="1">
        <f ca="1" t="array" ref="Y2:Y36">SUMIF(C2:Q64,_xlfn.ANCHORARRAY(U2),Q2:Q64)</f>
        <v>2324</v>
      </c>
      <c r="Z2" s="8">
        <f ca="1" t="shared" ref="Z2:Z37" si="0">Y2-X2</f>
        <v>678</v>
      </c>
      <c r="AB2" s="8" t="str" cm="1">
        <f t="array" ref="AB2:AB26">_xlfn.UNIQUE(V2:V37)</f>
        <v>Estrend/东风互联</v>
      </c>
      <c r="AC2" s="8" t="str" cm="1">
        <f t="array" ref="AC2">"["&amp;_xlfn.TEXTJOIN(",",TRUE,_xlfn.UNIQUE(_xlfn._xlws.FILTER(W:W,V:V=AB2)))&amp;"]"</f>
        <v>[墨西哥]</v>
      </c>
      <c r="AD2" s="8">
        <f ca="1" t="shared" ref="AD2:AD25" si="1">SUMIF(D2:P64,AB2,P2:P64)</f>
        <v>1646</v>
      </c>
      <c r="AE2" s="8">
        <f ca="1">SUMIF(D2:Q64,AB:AB,Q2:Q64)</f>
        <v>2324</v>
      </c>
      <c r="AF2" s="8">
        <f ca="1" t="shared" ref="AF2:AF25" si="2">AE2-AD2</f>
        <v>678</v>
      </c>
    </row>
    <row r="3" spans="1:32">
      <c r="A3" s="34" t="s">
        <v>17</v>
      </c>
      <c r="B3" s="35" t="s">
        <v>18</v>
      </c>
      <c r="C3" s="36">
        <v>3000087</v>
      </c>
      <c r="D3" s="37" t="s">
        <v>22</v>
      </c>
      <c r="E3" s="37" t="s">
        <v>23</v>
      </c>
      <c r="F3" s="37" t="s">
        <v>24</v>
      </c>
      <c r="G3" s="8">
        <v>580</v>
      </c>
      <c r="H3" s="8">
        <v>492</v>
      </c>
      <c r="I3" s="7">
        <v>268</v>
      </c>
      <c r="J3" s="8">
        <v>561</v>
      </c>
      <c r="K3" s="8">
        <v>473</v>
      </c>
      <c r="L3" s="8">
        <v>526</v>
      </c>
      <c r="M3" s="9">
        <v>630</v>
      </c>
      <c r="N3" s="33">
        <f t="shared" ref="N3:N36" si="3">MAX(G3:M3)</f>
        <v>630</v>
      </c>
      <c r="O3" s="42">
        <f t="shared" ref="O3:O36" si="4">MIN(G3:M3)</f>
        <v>268</v>
      </c>
      <c r="P3" s="15">
        <v>4586</v>
      </c>
      <c r="Q3" s="15">
        <f t="shared" ref="Q3:Q36" si="5">SUM(G3:M3)</f>
        <v>3530</v>
      </c>
      <c r="R3" s="16">
        <f t="shared" ref="R3:R36" si="6">Q3/7</f>
        <v>504.285714285714</v>
      </c>
      <c r="S3" s="20">
        <f t="shared" ref="S3:S36" si="7">(Q3-P3)/P3</f>
        <v>-0.230266027038814</v>
      </c>
      <c r="T3">
        <f>Q3-P3</f>
        <v>-1056</v>
      </c>
      <c r="U3" s="8">
        <v>3000087</v>
      </c>
      <c r="V3" s="8" t="str">
        <v>冠晨</v>
      </c>
      <c r="W3" s="8" t="str">
        <v>菲律宾</v>
      </c>
      <c r="X3" s="8">
        <v>9170</v>
      </c>
      <c r="Y3" s="8">
        <v>7313</v>
      </c>
      <c r="Z3" s="8">
        <f ca="1" t="shared" si="0"/>
        <v>-1857</v>
      </c>
      <c r="AB3" s="8" t="str">
        <v>冠晨</v>
      </c>
      <c r="AC3" s="8" t="str" cm="1">
        <f t="array" ref="AC3">"["&amp;_xlfn.TEXTJOIN(",",TRUE,_xlfn.UNIQUE(_xlfn._xlws.FILTER(W:W,V:V=AB3)))&amp;"]"</f>
        <v>[菲律宾,墨西哥]</v>
      </c>
      <c r="AD3" s="8">
        <f ca="1" t="shared" si="1"/>
        <v>14577</v>
      </c>
      <c r="AE3" s="8">
        <f ca="1">SUMIF(D3:Q65,AB:AB,Q3:Q65)</f>
        <v>13948</v>
      </c>
      <c r="AF3" s="8">
        <f ca="1" t="shared" si="2"/>
        <v>-629</v>
      </c>
    </row>
    <row r="4" spans="1:32">
      <c r="A4" s="34" t="s">
        <v>17</v>
      </c>
      <c r="B4" s="35" t="s">
        <v>18</v>
      </c>
      <c r="C4" s="36">
        <v>3000088</v>
      </c>
      <c r="D4" s="37" t="s">
        <v>22</v>
      </c>
      <c r="E4" s="37" t="s">
        <v>20</v>
      </c>
      <c r="F4" s="37" t="s">
        <v>21</v>
      </c>
      <c r="G4" s="7">
        <v>236</v>
      </c>
      <c r="H4" s="8">
        <v>252</v>
      </c>
      <c r="I4" s="8">
        <v>463</v>
      </c>
      <c r="J4" s="8">
        <v>475</v>
      </c>
      <c r="K4" s="8">
        <v>426</v>
      </c>
      <c r="L4" s="8">
        <v>445</v>
      </c>
      <c r="M4" s="9">
        <v>482</v>
      </c>
      <c r="N4" s="33">
        <f t="shared" si="3"/>
        <v>482</v>
      </c>
      <c r="O4" s="42">
        <f t="shared" si="4"/>
        <v>236</v>
      </c>
      <c r="P4" s="15">
        <v>2418</v>
      </c>
      <c r="Q4" s="15">
        <f t="shared" si="5"/>
        <v>2779</v>
      </c>
      <c r="R4" s="16">
        <f t="shared" si="6"/>
        <v>397</v>
      </c>
      <c r="S4" s="20">
        <f t="shared" si="7"/>
        <v>0.14929693961952</v>
      </c>
      <c r="T4">
        <f t="shared" ref="T4:T12" si="8">Q4-P4</f>
        <v>361</v>
      </c>
      <c r="U4" s="8">
        <v>3000088</v>
      </c>
      <c r="V4" s="8" t="str">
        <v>冠晨</v>
      </c>
      <c r="W4" s="8" t="str">
        <v>墨西哥</v>
      </c>
      <c r="X4" s="8">
        <v>5407</v>
      </c>
      <c r="Y4" s="8">
        <v>6635</v>
      </c>
      <c r="Z4" s="8">
        <f ca="1" t="shared" si="0"/>
        <v>1228</v>
      </c>
      <c r="AB4" s="8" t="str">
        <v>马上消费</v>
      </c>
      <c r="AC4" s="8" t="str" cm="1">
        <f t="array" ref="AC4">"["&amp;_xlfn.TEXTJOIN(",",TRUE,_xlfn.UNIQUE(_xlfn._xlws.FILTER(W:W,V:V=AB4)))&amp;"]"</f>
        <v>[墨西哥]</v>
      </c>
      <c r="AD4" s="8">
        <f ca="1" t="shared" si="1"/>
        <v>210</v>
      </c>
      <c r="AE4" s="8">
        <f ca="1">SUMIF(D4:Q66,AB:AB,Q4:Q66)</f>
        <v>8981</v>
      </c>
      <c r="AF4" s="8">
        <f ca="1" t="shared" si="2"/>
        <v>8771</v>
      </c>
    </row>
    <row r="5" spans="1:32">
      <c r="A5" s="34" t="s">
        <v>17</v>
      </c>
      <c r="B5" s="35" t="s">
        <v>18</v>
      </c>
      <c r="C5" s="36">
        <v>3000089</v>
      </c>
      <c r="D5" s="37" t="s">
        <v>25</v>
      </c>
      <c r="E5" s="37" t="s">
        <v>20</v>
      </c>
      <c r="F5" s="37" t="s">
        <v>21</v>
      </c>
      <c r="G5" s="7">
        <v>14</v>
      </c>
      <c r="H5" s="8">
        <v>332</v>
      </c>
      <c r="I5" s="8">
        <v>49</v>
      </c>
      <c r="J5" s="8">
        <v>921</v>
      </c>
      <c r="K5" s="9">
        <v>3125</v>
      </c>
      <c r="L5" s="8">
        <v>107</v>
      </c>
      <c r="M5" s="8">
        <v>26</v>
      </c>
      <c r="N5" s="33">
        <f t="shared" si="3"/>
        <v>3125</v>
      </c>
      <c r="O5" s="42">
        <f t="shared" si="4"/>
        <v>14</v>
      </c>
      <c r="P5" s="15">
        <v>68</v>
      </c>
      <c r="Q5" s="15">
        <f t="shared" si="5"/>
        <v>4574</v>
      </c>
      <c r="R5" s="16">
        <f t="shared" si="6"/>
        <v>653.428571428571</v>
      </c>
      <c r="S5" s="20">
        <f t="shared" si="7"/>
        <v>66.2647058823529</v>
      </c>
      <c r="T5">
        <f t="shared" si="8"/>
        <v>4506</v>
      </c>
      <c r="U5" s="8">
        <v>3000089</v>
      </c>
      <c r="V5" s="8" t="str">
        <v>马上消费</v>
      </c>
      <c r="W5" s="8" t="str">
        <v>墨西哥</v>
      </c>
      <c r="X5" s="8">
        <v>210</v>
      </c>
      <c r="Y5" s="8">
        <v>8981</v>
      </c>
      <c r="Z5" s="8">
        <f ca="1" t="shared" si="0"/>
        <v>8771</v>
      </c>
      <c r="AB5" s="8" t="str">
        <v>比罗瓦</v>
      </c>
      <c r="AC5" s="8" t="str" cm="1">
        <f t="array" ref="AC5">"["&amp;_xlfn.TEXTJOIN(",",TRUE,_xlfn.UNIQUE(_xlfn._xlws.FILTER(W:W,V:V=AB5)))&amp;"]"</f>
        <v>[墨西哥]</v>
      </c>
      <c r="AD5" s="8">
        <f ca="1" t="shared" si="1"/>
        <v>22674</v>
      </c>
      <c r="AE5" s="8">
        <f ca="1">SUMIF(D5:Q67,AB:AB,Q5:Q67)</f>
        <v>20742</v>
      </c>
      <c r="AF5" s="8">
        <f ca="1" t="shared" si="2"/>
        <v>-1932</v>
      </c>
    </row>
    <row r="6" spans="1:32">
      <c r="A6" s="34" t="s">
        <v>17</v>
      </c>
      <c r="B6" s="35" t="s">
        <v>18</v>
      </c>
      <c r="C6" s="36">
        <v>3000105</v>
      </c>
      <c r="D6" s="37" t="s">
        <v>26</v>
      </c>
      <c r="E6" s="37" t="s">
        <v>20</v>
      </c>
      <c r="F6" s="37" t="s">
        <v>21</v>
      </c>
      <c r="G6" s="8">
        <v>341</v>
      </c>
      <c r="H6" s="8">
        <v>401</v>
      </c>
      <c r="I6" s="8">
        <v>364</v>
      </c>
      <c r="J6" s="9">
        <v>425</v>
      </c>
      <c r="K6" s="8">
        <v>6</v>
      </c>
      <c r="L6" s="7">
        <v>0</v>
      </c>
      <c r="M6" s="7">
        <v>0</v>
      </c>
      <c r="N6" s="33">
        <f t="shared" si="3"/>
        <v>425</v>
      </c>
      <c r="O6" s="42">
        <f t="shared" si="4"/>
        <v>0</v>
      </c>
      <c r="P6" s="15">
        <v>2496</v>
      </c>
      <c r="Q6" s="15">
        <f t="shared" si="5"/>
        <v>1537</v>
      </c>
      <c r="R6" s="16">
        <f t="shared" si="6"/>
        <v>219.571428571429</v>
      </c>
      <c r="S6" s="20">
        <f t="shared" si="7"/>
        <v>-0.384214743589744</v>
      </c>
      <c r="T6">
        <f t="shared" si="8"/>
        <v>-959</v>
      </c>
      <c r="U6" s="8">
        <v>3000105</v>
      </c>
      <c r="V6" s="8" t="str">
        <v>比罗瓦</v>
      </c>
      <c r="W6" s="8" t="str">
        <v>墨西哥</v>
      </c>
      <c r="X6" s="8">
        <v>7485</v>
      </c>
      <c r="Y6" s="8">
        <v>4611</v>
      </c>
      <c r="Z6" s="8">
        <f ca="1" t="shared" si="0"/>
        <v>-2874</v>
      </c>
      <c r="AB6" s="51" t="str">
        <v>百弓</v>
      </c>
      <c r="AC6" s="51" t="str" cm="1">
        <f t="array" ref="AC6">"["&amp;_xlfn.TEXTJOIN(",",TRUE,_xlfn.UNIQUE(_xlfn._xlws.FILTER(W:W,V:V=AB6)))&amp;"]"</f>
        <v>[墨西哥]</v>
      </c>
      <c r="AD6" s="51">
        <f ca="1" t="shared" si="1"/>
        <v>80985</v>
      </c>
      <c r="AE6" s="51">
        <f ca="1">SUMIF(D6:Q68,AB:AB,Q6:Q68)</f>
        <v>60279</v>
      </c>
      <c r="AF6" s="51">
        <f ca="1" t="shared" si="2"/>
        <v>-20706</v>
      </c>
    </row>
    <row r="7" spans="1:32">
      <c r="A7" s="34" t="s">
        <v>17</v>
      </c>
      <c r="B7" s="35" t="s">
        <v>18</v>
      </c>
      <c r="C7" s="36">
        <v>3000110</v>
      </c>
      <c r="D7" s="37" t="s">
        <v>27</v>
      </c>
      <c r="E7" s="37" t="s">
        <v>20</v>
      </c>
      <c r="F7" s="37" t="s">
        <v>21</v>
      </c>
      <c r="G7" s="8">
        <v>7334</v>
      </c>
      <c r="H7" s="8">
        <v>7189</v>
      </c>
      <c r="I7" s="7">
        <v>6669</v>
      </c>
      <c r="J7" s="8">
        <v>7083</v>
      </c>
      <c r="K7" s="8">
        <v>7215</v>
      </c>
      <c r="L7" s="8">
        <v>8131</v>
      </c>
      <c r="M7" s="9">
        <v>8302</v>
      </c>
      <c r="N7" s="33">
        <f t="shared" si="3"/>
        <v>8302</v>
      </c>
      <c r="O7" s="42">
        <f t="shared" si="4"/>
        <v>6669</v>
      </c>
      <c r="P7" s="15">
        <v>49603</v>
      </c>
      <c r="Q7" s="15">
        <f t="shared" si="5"/>
        <v>51923</v>
      </c>
      <c r="R7" s="16">
        <f t="shared" si="6"/>
        <v>7417.57142857143</v>
      </c>
      <c r="S7" s="20">
        <f t="shared" si="7"/>
        <v>0.0467713646352035</v>
      </c>
      <c r="T7">
        <f t="shared" si="8"/>
        <v>2320</v>
      </c>
      <c r="U7" s="44">
        <v>3000110</v>
      </c>
      <c r="V7" s="44" t="str">
        <v>百弓</v>
      </c>
      <c r="W7" s="44" t="str">
        <v>墨西哥</v>
      </c>
      <c r="X7" s="44">
        <v>49603</v>
      </c>
      <c r="Y7" s="44">
        <v>51923</v>
      </c>
      <c r="Z7" s="44">
        <f ca="1" t="shared" si="0"/>
        <v>2320</v>
      </c>
      <c r="AB7" s="8" t="str">
        <v>极融</v>
      </c>
      <c r="AC7" s="8" t="str" cm="1">
        <f t="array" ref="AC7">"["&amp;_xlfn.TEXTJOIN(",",TRUE,_xlfn.UNIQUE(_xlfn._xlws.FILTER(W:W,V:V=AB7)))&amp;"]"</f>
        <v>[墨西哥]</v>
      </c>
      <c r="AD7" s="8">
        <f ca="1" t="shared" si="1"/>
        <v>2748</v>
      </c>
      <c r="AE7" s="8">
        <f ca="1">SUMIF(D7:Q69,AB:AB,Q7:Q69)</f>
        <v>3848</v>
      </c>
      <c r="AF7" s="8">
        <f ca="1" t="shared" si="2"/>
        <v>1100</v>
      </c>
    </row>
    <row r="8" spans="1:32">
      <c r="A8" s="34" t="s">
        <v>17</v>
      </c>
      <c r="B8" s="35" t="s">
        <v>18</v>
      </c>
      <c r="C8" s="36">
        <v>3000112</v>
      </c>
      <c r="D8" s="37" t="s">
        <v>28</v>
      </c>
      <c r="E8" s="37" t="s">
        <v>20</v>
      </c>
      <c r="F8" s="37" t="s">
        <v>21</v>
      </c>
      <c r="G8" s="7">
        <v>211</v>
      </c>
      <c r="H8" s="8">
        <v>238</v>
      </c>
      <c r="I8" s="8">
        <v>307</v>
      </c>
      <c r="J8" s="8">
        <v>261</v>
      </c>
      <c r="K8" s="8">
        <v>295</v>
      </c>
      <c r="L8" s="9">
        <v>336</v>
      </c>
      <c r="M8" s="8">
        <v>277</v>
      </c>
      <c r="N8" s="33">
        <f t="shared" si="3"/>
        <v>336</v>
      </c>
      <c r="O8" s="42">
        <f t="shared" si="4"/>
        <v>211</v>
      </c>
      <c r="P8" s="15">
        <v>1375</v>
      </c>
      <c r="Q8" s="15">
        <f t="shared" si="5"/>
        <v>1925</v>
      </c>
      <c r="R8" s="16">
        <f t="shared" si="6"/>
        <v>275</v>
      </c>
      <c r="S8" s="20">
        <f t="shared" si="7"/>
        <v>0.4</v>
      </c>
      <c r="T8">
        <f t="shared" si="8"/>
        <v>550</v>
      </c>
      <c r="U8" s="8">
        <v>3000112</v>
      </c>
      <c r="V8" s="8" t="str">
        <v>极融</v>
      </c>
      <c r="W8" s="8" t="str">
        <v>墨西哥</v>
      </c>
      <c r="X8" s="8">
        <v>2748</v>
      </c>
      <c r="Y8" s="8">
        <v>3848</v>
      </c>
      <c r="Z8" s="8">
        <f ca="1" t="shared" si="0"/>
        <v>1100</v>
      </c>
      <c r="AB8" s="8" t="str">
        <v>博问</v>
      </c>
      <c r="AC8" s="8" t="str" cm="1">
        <f t="array" ref="AC8">"["&amp;_xlfn.TEXTJOIN(",",TRUE,_xlfn.UNIQUE(_xlfn._xlws.FILTER(W:W,V:V=AB8)))&amp;"]"</f>
        <v>[墨西哥,菲律宾]</v>
      </c>
      <c r="AD8" s="8">
        <f ca="1" t="shared" si="1"/>
        <v>687</v>
      </c>
      <c r="AE8" s="8">
        <f ca="1">SUMIF(D8:Q70,AB:AB,Q8:Q70)</f>
        <v>4294</v>
      </c>
      <c r="AF8" s="8">
        <f ca="1" t="shared" si="2"/>
        <v>3607</v>
      </c>
    </row>
    <row r="9" spans="1:32">
      <c r="A9" s="34" t="s">
        <v>17</v>
      </c>
      <c r="B9" s="35" t="s">
        <v>18</v>
      </c>
      <c r="C9" s="36">
        <v>3000139</v>
      </c>
      <c r="D9" s="37" t="s">
        <v>29</v>
      </c>
      <c r="E9" s="37" t="s">
        <v>20</v>
      </c>
      <c r="F9" s="37" t="s">
        <v>21</v>
      </c>
      <c r="G9" s="8">
        <v>5</v>
      </c>
      <c r="H9" s="8">
        <v>5</v>
      </c>
      <c r="I9" s="9">
        <v>6</v>
      </c>
      <c r="J9" s="7">
        <v>0</v>
      </c>
      <c r="K9" s="8">
        <v>2</v>
      </c>
      <c r="L9" s="8">
        <v>1</v>
      </c>
      <c r="M9" s="8">
        <v>1</v>
      </c>
      <c r="N9" s="33">
        <f t="shared" si="3"/>
        <v>6</v>
      </c>
      <c r="O9" s="42">
        <f t="shared" si="4"/>
        <v>0</v>
      </c>
      <c r="P9" s="15">
        <v>98</v>
      </c>
      <c r="Q9" s="15">
        <f t="shared" si="5"/>
        <v>20</v>
      </c>
      <c r="R9" s="16">
        <f t="shared" si="6"/>
        <v>2.85714285714286</v>
      </c>
      <c r="S9" s="20">
        <f t="shared" si="7"/>
        <v>-0.795918367346939</v>
      </c>
      <c r="T9">
        <f t="shared" si="8"/>
        <v>-78</v>
      </c>
      <c r="U9" s="8">
        <v>3000139</v>
      </c>
      <c r="V9" s="8" t="str">
        <v>博问</v>
      </c>
      <c r="W9" s="8" t="str">
        <v>墨西哥</v>
      </c>
      <c r="X9" s="8">
        <v>587</v>
      </c>
      <c r="Y9" s="8">
        <v>125</v>
      </c>
      <c r="Z9" s="8">
        <f ca="1" t="shared" si="0"/>
        <v>-462</v>
      </c>
      <c r="AB9" s="8" t="str">
        <v>红桥</v>
      </c>
      <c r="AC9" s="8" t="str" cm="1">
        <f t="array" ref="AC9">"["&amp;_xlfn.TEXTJOIN(",",TRUE,_xlfn.UNIQUE(_xlfn._xlws.FILTER(W:W,V:V=AB9)))&amp;"]"</f>
        <v>[墨西哥]</v>
      </c>
      <c r="AD9" s="8">
        <f ca="1" t="shared" si="1"/>
        <v>9811</v>
      </c>
      <c r="AE9" s="8">
        <f ca="1">SUMIF(D9:Q71,AB:AB,Q9:Q71)</f>
        <v>10013</v>
      </c>
      <c r="AF9" s="8">
        <f ca="1" t="shared" si="2"/>
        <v>202</v>
      </c>
    </row>
    <row r="10" spans="1:32">
      <c r="A10" s="34" t="s">
        <v>17</v>
      </c>
      <c r="B10" s="35" t="s">
        <v>18</v>
      </c>
      <c r="C10" s="36">
        <v>3000140</v>
      </c>
      <c r="D10" s="37" t="s">
        <v>30</v>
      </c>
      <c r="E10" s="37" t="s">
        <v>20</v>
      </c>
      <c r="F10" s="37" t="s">
        <v>21</v>
      </c>
      <c r="G10" s="8">
        <v>543</v>
      </c>
      <c r="H10" s="8">
        <v>481</v>
      </c>
      <c r="I10" s="8">
        <v>464</v>
      </c>
      <c r="J10" s="8">
        <v>478</v>
      </c>
      <c r="K10" s="7">
        <v>351</v>
      </c>
      <c r="L10" s="9">
        <v>581</v>
      </c>
      <c r="M10" s="8">
        <v>440</v>
      </c>
      <c r="N10" s="33">
        <f t="shared" si="3"/>
        <v>581</v>
      </c>
      <c r="O10" s="42">
        <f t="shared" si="4"/>
        <v>351</v>
      </c>
      <c r="P10" s="15">
        <v>3272</v>
      </c>
      <c r="Q10" s="15">
        <f t="shared" si="5"/>
        <v>3338</v>
      </c>
      <c r="R10" s="16">
        <f t="shared" si="6"/>
        <v>476.857142857143</v>
      </c>
      <c r="S10" s="20">
        <f t="shared" si="7"/>
        <v>0.0201711491442543</v>
      </c>
      <c r="T10">
        <f t="shared" si="8"/>
        <v>66</v>
      </c>
      <c r="U10" s="8">
        <v>3000140</v>
      </c>
      <c r="V10" s="8" t="str">
        <v>红桥</v>
      </c>
      <c r="W10" s="8" t="str">
        <v>墨西哥</v>
      </c>
      <c r="X10" s="8">
        <v>9811</v>
      </c>
      <c r="Y10" s="8">
        <v>10013</v>
      </c>
      <c r="Z10" s="8">
        <f ca="1" t="shared" si="0"/>
        <v>202</v>
      </c>
      <c r="AB10" s="8" t="str">
        <v>哈杜</v>
      </c>
      <c r="AC10" s="8" t="str" cm="1">
        <f t="array" ref="AC10">"["&amp;_xlfn.TEXTJOIN(",",TRUE,_xlfn.UNIQUE(_xlfn._xlws.FILTER(W:W,V:V=AB10)))&amp;"]"</f>
        <v>[菲律宾]</v>
      </c>
      <c r="AD10" s="8">
        <f ca="1" t="shared" si="1"/>
        <v>7834</v>
      </c>
      <c r="AE10" s="8">
        <f ca="1">SUMIF(D10:Q72,AB:AB,Q10:Q72)</f>
        <v>6418</v>
      </c>
      <c r="AF10" s="8">
        <f ca="1" t="shared" si="2"/>
        <v>-1416</v>
      </c>
    </row>
    <row r="11" spans="1:32">
      <c r="A11" s="34" t="s">
        <v>17</v>
      </c>
      <c r="B11" s="35" t="s">
        <v>31</v>
      </c>
      <c r="C11" s="36">
        <v>3000080</v>
      </c>
      <c r="D11" s="37" t="s">
        <v>19</v>
      </c>
      <c r="E11" s="37" t="s">
        <v>20</v>
      </c>
      <c r="F11" s="37" t="s">
        <v>21</v>
      </c>
      <c r="G11" s="8">
        <v>173</v>
      </c>
      <c r="H11" s="8">
        <v>153</v>
      </c>
      <c r="I11" s="7">
        <v>132</v>
      </c>
      <c r="J11" s="8">
        <v>178</v>
      </c>
      <c r="K11" s="8">
        <v>141</v>
      </c>
      <c r="L11" s="8">
        <v>167</v>
      </c>
      <c r="M11" s="9">
        <v>218</v>
      </c>
      <c r="N11" s="33">
        <f t="shared" si="3"/>
        <v>218</v>
      </c>
      <c r="O11" s="42">
        <f t="shared" si="4"/>
        <v>132</v>
      </c>
      <c r="P11" s="15">
        <v>826</v>
      </c>
      <c r="Q11" s="15">
        <f t="shared" si="5"/>
        <v>1162</v>
      </c>
      <c r="R11" s="16">
        <f t="shared" si="6"/>
        <v>166</v>
      </c>
      <c r="S11" s="20">
        <f t="shared" si="7"/>
        <v>0.406779661016949</v>
      </c>
      <c r="T11">
        <f t="shared" si="8"/>
        <v>336</v>
      </c>
      <c r="U11" s="8">
        <v>3000142</v>
      </c>
      <c r="V11" s="8" t="str">
        <v>哈杜</v>
      </c>
      <c r="W11" s="8" t="str">
        <v>菲律宾</v>
      </c>
      <c r="X11" s="8">
        <v>7834</v>
      </c>
      <c r="Y11" s="8">
        <v>6418</v>
      </c>
      <c r="Z11" s="8">
        <f ca="1" t="shared" si="0"/>
        <v>-1416</v>
      </c>
      <c r="AB11" s="45" t="str">
        <v>微财</v>
      </c>
      <c r="AC11" s="45" t="str" cm="1">
        <f t="array" ref="AC11">"["&amp;_xlfn.TEXTJOIN(",",TRUE,_xlfn.UNIQUE(_xlfn._xlws.FILTER(W:W,V:V=AB11)))&amp;"]"</f>
        <v>[墨西哥]</v>
      </c>
      <c r="AD11" s="45">
        <f ca="1" t="shared" si="1"/>
        <v>0</v>
      </c>
      <c r="AE11" s="45">
        <f ca="1">SUMIF(D11:Q73,AB:AB,Q11:Q73)</f>
        <v>34280</v>
      </c>
      <c r="AF11" s="45">
        <f ca="1" t="shared" si="2"/>
        <v>34280</v>
      </c>
    </row>
    <row r="12" spans="1:32">
      <c r="A12" s="34" t="s">
        <v>17</v>
      </c>
      <c r="B12" s="35" t="s">
        <v>31</v>
      </c>
      <c r="C12" s="36">
        <v>3000087</v>
      </c>
      <c r="D12" s="37" t="s">
        <v>22</v>
      </c>
      <c r="E12" s="37" t="s">
        <v>23</v>
      </c>
      <c r="F12" s="37" t="s">
        <v>24</v>
      </c>
      <c r="G12" s="8">
        <v>580</v>
      </c>
      <c r="H12" s="8">
        <v>492</v>
      </c>
      <c r="I12" s="7">
        <v>268</v>
      </c>
      <c r="J12" s="8">
        <v>561</v>
      </c>
      <c r="K12" s="8">
        <v>472</v>
      </c>
      <c r="L12" s="8">
        <v>523</v>
      </c>
      <c r="M12" s="9">
        <v>630</v>
      </c>
      <c r="N12" s="33">
        <f t="shared" si="3"/>
        <v>630</v>
      </c>
      <c r="O12" s="42">
        <f t="shared" si="4"/>
        <v>268</v>
      </c>
      <c r="P12" s="15">
        <v>4584</v>
      </c>
      <c r="Q12" s="15">
        <f t="shared" si="5"/>
        <v>3526</v>
      </c>
      <c r="R12" s="16">
        <f t="shared" si="6"/>
        <v>503.714285714286</v>
      </c>
      <c r="S12" s="20">
        <f t="shared" si="7"/>
        <v>-0.230802792321117</v>
      </c>
      <c r="T12">
        <f t="shared" si="8"/>
        <v>-1058</v>
      </c>
      <c r="U12" s="45">
        <v>3000165</v>
      </c>
      <c r="V12" s="45" t="str">
        <v>微财</v>
      </c>
      <c r="W12" s="45" t="str">
        <v>墨西哥</v>
      </c>
      <c r="X12" s="45">
        <v>0</v>
      </c>
      <c r="Y12" s="45">
        <v>34280</v>
      </c>
      <c r="Z12" s="45">
        <f ca="1" t="shared" si="0"/>
        <v>34280</v>
      </c>
      <c r="AB12" s="8" t="str">
        <v>播琴</v>
      </c>
      <c r="AC12" s="8" t="str" cm="1">
        <f t="array" ref="AC12">"["&amp;_xlfn.TEXTJOIN(",",TRUE,_xlfn.UNIQUE(_xlfn._xlws.FILTER(W:W,V:V=AB12)))&amp;"]"</f>
        <v>[菲律宾]</v>
      </c>
      <c r="AD12" s="8">
        <f ca="1" t="shared" si="1"/>
        <v>3329</v>
      </c>
      <c r="AE12" s="8">
        <f ca="1">SUMIF(D12:Q74,AB:AB,Q12:Q74)</f>
        <v>5117</v>
      </c>
      <c r="AF12" s="8">
        <f ca="1" t="shared" si="2"/>
        <v>1788</v>
      </c>
    </row>
    <row r="13" spans="1:32">
      <c r="A13" s="34" t="s">
        <v>17</v>
      </c>
      <c r="B13" s="35" t="s">
        <v>31</v>
      </c>
      <c r="C13" s="36">
        <v>3000088</v>
      </c>
      <c r="D13" s="37" t="s">
        <v>22</v>
      </c>
      <c r="E13" s="37" t="s">
        <v>20</v>
      </c>
      <c r="F13" s="37" t="s">
        <v>21</v>
      </c>
      <c r="G13" s="7">
        <v>236</v>
      </c>
      <c r="H13" s="8">
        <v>252</v>
      </c>
      <c r="I13" s="8">
        <v>463</v>
      </c>
      <c r="J13" s="8">
        <v>475</v>
      </c>
      <c r="K13" s="8">
        <v>426</v>
      </c>
      <c r="L13" s="8">
        <v>445</v>
      </c>
      <c r="M13" s="9">
        <v>482</v>
      </c>
      <c r="N13" s="33">
        <f t="shared" si="3"/>
        <v>482</v>
      </c>
      <c r="O13" s="42">
        <f t="shared" si="4"/>
        <v>236</v>
      </c>
      <c r="P13" s="15">
        <v>2414</v>
      </c>
      <c r="Q13" s="15">
        <f t="shared" si="5"/>
        <v>2779</v>
      </c>
      <c r="R13" s="16">
        <f t="shared" si="6"/>
        <v>397</v>
      </c>
      <c r="S13" s="20">
        <f t="shared" si="7"/>
        <v>0.151201325600663</v>
      </c>
      <c r="T13">
        <f t="shared" ref="T13:T36" si="9">Q13-P13</f>
        <v>365</v>
      </c>
      <c r="U13" s="8">
        <v>3000166</v>
      </c>
      <c r="V13" s="8" t="str">
        <v>博问</v>
      </c>
      <c r="W13" s="8" t="str">
        <v>菲律宾</v>
      </c>
      <c r="X13" s="8">
        <v>0</v>
      </c>
      <c r="Y13" s="8">
        <v>4148</v>
      </c>
      <c r="Z13" s="8">
        <f ca="1" t="shared" si="0"/>
        <v>4148</v>
      </c>
      <c r="AB13" s="8" t="str">
        <v>Cicadacap</v>
      </c>
      <c r="AC13" s="8" t="str" cm="1">
        <f t="array" ref="AC13">"["&amp;_xlfn.TEXTJOIN(",",TRUE,_xlfn.UNIQUE(_xlfn._xlws.FILTER(W:W,V:V=AB13)))&amp;"]"</f>
        <v>[尼日利亚,加纳]</v>
      </c>
      <c r="AD13" s="8">
        <f ca="1" t="shared" si="1"/>
        <v>8400</v>
      </c>
      <c r="AE13" s="8">
        <f ca="1">SUMIF(D13:Q75,AB:AB,Q13:Q75)</f>
        <v>11439</v>
      </c>
      <c r="AF13" s="8">
        <f ca="1" t="shared" si="2"/>
        <v>3039</v>
      </c>
    </row>
    <row r="14" spans="1:32">
      <c r="A14" s="34" t="s">
        <v>17</v>
      </c>
      <c r="B14" s="35" t="s">
        <v>31</v>
      </c>
      <c r="C14" s="36">
        <v>3000089</v>
      </c>
      <c r="D14" s="37" t="s">
        <v>25</v>
      </c>
      <c r="E14" s="37" t="s">
        <v>20</v>
      </c>
      <c r="F14" s="37" t="s">
        <v>21</v>
      </c>
      <c r="G14" s="8">
        <v>14</v>
      </c>
      <c r="H14" s="8">
        <v>332</v>
      </c>
      <c r="I14" s="8">
        <v>11</v>
      </c>
      <c r="J14" s="8">
        <v>377</v>
      </c>
      <c r="K14" s="9">
        <v>1359</v>
      </c>
      <c r="L14" s="8">
        <v>47</v>
      </c>
      <c r="M14" s="7">
        <v>7</v>
      </c>
      <c r="N14" s="33">
        <f t="shared" si="3"/>
        <v>1359</v>
      </c>
      <c r="O14" s="42">
        <f t="shared" si="4"/>
        <v>7</v>
      </c>
      <c r="P14" s="15">
        <v>61</v>
      </c>
      <c r="Q14" s="15">
        <f t="shared" si="5"/>
        <v>2147</v>
      </c>
      <c r="R14" s="16">
        <f t="shared" si="6"/>
        <v>306.714285714286</v>
      </c>
      <c r="S14" s="20">
        <f t="shared" si="7"/>
        <v>34.1967213114754</v>
      </c>
      <c r="T14">
        <f t="shared" si="9"/>
        <v>2086</v>
      </c>
      <c r="U14" s="8">
        <v>3000122</v>
      </c>
      <c r="V14" s="8" t="str">
        <v>播琴</v>
      </c>
      <c r="W14" s="8" t="str">
        <v>菲律宾</v>
      </c>
      <c r="X14" s="8">
        <v>3329</v>
      </c>
      <c r="Y14" s="8">
        <v>5117</v>
      </c>
      <c r="Z14" s="8">
        <f ca="1" t="shared" si="0"/>
        <v>1788</v>
      </c>
      <c r="AB14" s="8" t="str">
        <v>椰米</v>
      </c>
      <c r="AC14" s="8" t="str" cm="1">
        <f t="array" ref="AC14">"["&amp;_xlfn.TEXTJOIN(",",TRUE,_xlfn.UNIQUE(_xlfn._xlws.FILTER(W:W,V:V=AB14)))&amp;"]"</f>
        <v>[印尼]</v>
      </c>
      <c r="AD14" s="8">
        <f ca="1" t="shared" si="1"/>
        <v>1563</v>
      </c>
      <c r="AE14" s="8">
        <f ca="1">SUMIF(D14:Q76,AB:AB,Q14:Q76)</f>
        <v>1554</v>
      </c>
      <c r="AF14" s="8">
        <f ca="1" t="shared" si="2"/>
        <v>-9</v>
      </c>
    </row>
    <row r="15" spans="1:32">
      <c r="A15" s="34" t="s">
        <v>17</v>
      </c>
      <c r="B15" s="35" t="s">
        <v>31</v>
      </c>
      <c r="C15" s="36">
        <v>3000105</v>
      </c>
      <c r="D15" s="37" t="s">
        <v>26</v>
      </c>
      <c r="E15" s="37" t="s">
        <v>20</v>
      </c>
      <c r="F15" s="37" t="s">
        <v>21</v>
      </c>
      <c r="G15" s="8">
        <v>341</v>
      </c>
      <c r="H15" s="8">
        <v>401</v>
      </c>
      <c r="I15" s="8">
        <v>364</v>
      </c>
      <c r="J15" s="9">
        <v>425</v>
      </c>
      <c r="K15" s="8">
        <v>6</v>
      </c>
      <c r="L15" s="7">
        <v>0</v>
      </c>
      <c r="M15" s="7">
        <v>0</v>
      </c>
      <c r="N15" s="33">
        <f t="shared" si="3"/>
        <v>425</v>
      </c>
      <c r="O15" s="42">
        <f t="shared" si="4"/>
        <v>0</v>
      </c>
      <c r="P15" s="15">
        <v>2493</v>
      </c>
      <c r="Q15" s="15">
        <f t="shared" si="5"/>
        <v>1537</v>
      </c>
      <c r="R15" s="16">
        <f t="shared" si="6"/>
        <v>219.571428571429</v>
      </c>
      <c r="S15" s="20">
        <f t="shared" si="7"/>
        <v>-0.383473726434015</v>
      </c>
      <c r="T15">
        <f t="shared" si="9"/>
        <v>-956</v>
      </c>
      <c r="U15" s="8">
        <v>3000132</v>
      </c>
      <c r="V15" s="8" t="str">
        <v>Cicadacap</v>
      </c>
      <c r="W15" s="8" t="str">
        <v>尼日利亚</v>
      </c>
      <c r="X15" s="8">
        <v>189</v>
      </c>
      <c r="Y15" s="8">
        <v>1145</v>
      </c>
      <c r="Z15" s="8">
        <f ca="1" t="shared" si="0"/>
        <v>956</v>
      </c>
      <c r="AB15" s="8" t="str">
        <v>海创云</v>
      </c>
      <c r="AC15" s="8" t="str" cm="1">
        <f t="array" ref="AC15">"["&amp;_xlfn.TEXTJOIN(",",TRUE,_xlfn.UNIQUE(_xlfn._xlws.FILTER(W:W,V:V=AB15)))&amp;"]"</f>
        <v>[肯尼亚,尼日利亚]</v>
      </c>
      <c r="AD15" s="8">
        <f ca="1" t="shared" si="1"/>
        <v>23304</v>
      </c>
      <c r="AE15" s="8">
        <f ca="1">SUMIF(D15:Q77,AB:AB,Q15:Q77)</f>
        <v>23618</v>
      </c>
      <c r="AF15" s="8">
        <f ca="1" t="shared" si="2"/>
        <v>314</v>
      </c>
    </row>
    <row r="16" spans="1:32">
      <c r="A16" s="34" t="s">
        <v>17</v>
      </c>
      <c r="B16" s="35" t="s">
        <v>31</v>
      </c>
      <c r="C16" s="36">
        <v>3000112</v>
      </c>
      <c r="D16" s="37" t="s">
        <v>28</v>
      </c>
      <c r="E16" s="37" t="s">
        <v>20</v>
      </c>
      <c r="F16" s="37" t="s">
        <v>21</v>
      </c>
      <c r="G16" s="7">
        <v>210</v>
      </c>
      <c r="H16" s="8">
        <v>238</v>
      </c>
      <c r="I16" s="8">
        <v>307</v>
      </c>
      <c r="J16" s="8">
        <v>261</v>
      </c>
      <c r="K16" s="8">
        <v>295</v>
      </c>
      <c r="L16" s="9">
        <v>335</v>
      </c>
      <c r="M16" s="8">
        <v>277</v>
      </c>
      <c r="N16" s="33">
        <f t="shared" si="3"/>
        <v>335</v>
      </c>
      <c r="O16" s="42">
        <f t="shared" si="4"/>
        <v>210</v>
      </c>
      <c r="P16" s="15">
        <v>1373</v>
      </c>
      <c r="Q16" s="15">
        <f t="shared" si="5"/>
        <v>1923</v>
      </c>
      <c r="R16" s="16">
        <f t="shared" si="6"/>
        <v>274.714285714286</v>
      </c>
      <c r="S16" s="20">
        <f t="shared" si="7"/>
        <v>0.400582665695557</v>
      </c>
      <c r="T16">
        <f t="shared" si="9"/>
        <v>550</v>
      </c>
      <c r="U16" s="8">
        <v>4000012</v>
      </c>
      <c r="V16" s="8" t="str">
        <v>椰米</v>
      </c>
      <c r="W16" s="8" t="str">
        <v>印尼</v>
      </c>
      <c r="X16" s="8">
        <v>1563</v>
      </c>
      <c r="Y16" s="8">
        <v>1554</v>
      </c>
      <c r="Z16" s="8">
        <f ca="1" t="shared" si="0"/>
        <v>-9</v>
      </c>
      <c r="AB16" s="8" t="str">
        <v>乾鼎</v>
      </c>
      <c r="AC16" s="8" t="str" cm="1">
        <f t="array" ref="AC16">"["&amp;_xlfn.TEXTJOIN(",",TRUE,_xlfn.UNIQUE(_xlfn._xlws.FILTER(W:W,V:V=AB16)))&amp;"]"</f>
        <v>[尼日利亚]</v>
      </c>
      <c r="AD16" s="8">
        <f ca="1" t="shared" si="1"/>
        <v>5973</v>
      </c>
      <c r="AE16" s="8">
        <f ca="1">SUMIF(D16:Q78,AB:AB,Q16:Q78)</f>
        <v>8799</v>
      </c>
      <c r="AF16" s="8">
        <f ca="1" t="shared" si="2"/>
        <v>2826</v>
      </c>
    </row>
    <row r="17" spans="1:32">
      <c r="A17" s="34" t="s">
        <v>17</v>
      </c>
      <c r="B17" s="35" t="s">
        <v>31</v>
      </c>
      <c r="C17" s="36">
        <v>3000139</v>
      </c>
      <c r="D17" s="37" t="s">
        <v>29</v>
      </c>
      <c r="E17" s="37" t="s">
        <v>20</v>
      </c>
      <c r="F17" s="37" t="s">
        <v>21</v>
      </c>
      <c r="G17" s="8">
        <v>5</v>
      </c>
      <c r="H17" s="8">
        <v>5</v>
      </c>
      <c r="I17" s="9">
        <v>7</v>
      </c>
      <c r="J17" s="7">
        <v>0</v>
      </c>
      <c r="K17" s="8">
        <v>2</v>
      </c>
      <c r="L17" s="8">
        <v>1</v>
      </c>
      <c r="M17" s="8">
        <v>1</v>
      </c>
      <c r="N17" s="33">
        <f t="shared" si="3"/>
        <v>7</v>
      </c>
      <c r="O17" s="42">
        <f t="shared" si="4"/>
        <v>0</v>
      </c>
      <c r="P17" s="15">
        <v>100</v>
      </c>
      <c r="Q17" s="15">
        <f t="shared" si="5"/>
        <v>21</v>
      </c>
      <c r="R17" s="16">
        <f t="shared" si="6"/>
        <v>3</v>
      </c>
      <c r="S17" s="20">
        <f t="shared" si="7"/>
        <v>-0.79</v>
      </c>
      <c r="T17">
        <f t="shared" si="9"/>
        <v>-79</v>
      </c>
      <c r="U17" s="8">
        <v>3000045</v>
      </c>
      <c r="V17" s="8" t="str">
        <v>海创云</v>
      </c>
      <c r="W17" s="8" t="str">
        <v>肯尼亚</v>
      </c>
      <c r="X17" s="8">
        <v>5283</v>
      </c>
      <c r="Y17" s="8">
        <v>5060</v>
      </c>
      <c r="Z17" s="8">
        <f ca="1" t="shared" si="0"/>
        <v>-223</v>
      </c>
      <c r="AB17" s="8" t="str">
        <v>宜享花</v>
      </c>
      <c r="AC17" s="8" t="str" cm="1">
        <f t="array" ref="AC17">"["&amp;_xlfn.TEXTJOIN(",",TRUE,_xlfn.UNIQUE(_xlfn._xlws.FILTER(W:W,V:V=AB17)))&amp;"]"</f>
        <v>[墨西哥]</v>
      </c>
      <c r="AD17" s="8">
        <f ca="1" t="shared" si="1"/>
        <v>35742</v>
      </c>
      <c r="AE17" s="8">
        <f ca="1">SUMIF(D17:Q79,AB:AB,Q17:Q79)</f>
        <v>18985</v>
      </c>
      <c r="AF17" s="8">
        <f ca="1" t="shared" si="2"/>
        <v>-16757</v>
      </c>
    </row>
    <row r="18" spans="1:32">
      <c r="A18" s="34" t="s">
        <v>17</v>
      </c>
      <c r="B18" s="35" t="s">
        <v>31</v>
      </c>
      <c r="C18" s="36">
        <v>3000140</v>
      </c>
      <c r="D18" s="37" t="s">
        <v>30</v>
      </c>
      <c r="E18" s="37" t="s">
        <v>20</v>
      </c>
      <c r="F18" s="37" t="s">
        <v>21</v>
      </c>
      <c r="G18" s="8">
        <v>542</v>
      </c>
      <c r="H18" s="8">
        <v>481</v>
      </c>
      <c r="I18" s="8">
        <v>464</v>
      </c>
      <c r="J18" s="8">
        <v>478</v>
      </c>
      <c r="K18" s="7">
        <v>351</v>
      </c>
      <c r="L18" s="9">
        <v>580</v>
      </c>
      <c r="M18" s="8">
        <v>440</v>
      </c>
      <c r="N18" s="33">
        <f t="shared" si="3"/>
        <v>580</v>
      </c>
      <c r="O18" s="42">
        <f t="shared" si="4"/>
        <v>351</v>
      </c>
      <c r="P18" s="15">
        <v>3267</v>
      </c>
      <c r="Q18" s="15">
        <f t="shared" si="5"/>
        <v>3336</v>
      </c>
      <c r="R18" s="16">
        <f t="shared" si="6"/>
        <v>476.571428571429</v>
      </c>
      <c r="S18" s="20">
        <f t="shared" si="7"/>
        <v>0.0211202938475666</v>
      </c>
      <c r="T18">
        <f t="shared" si="9"/>
        <v>69</v>
      </c>
      <c r="U18" s="8">
        <v>3000059</v>
      </c>
      <c r="V18" s="8" t="str">
        <v>比罗瓦</v>
      </c>
      <c r="W18" s="8" t="str">
        <v>墨西哥</v>
      </c>
      <c r="X18" s="8">
        <v>3</v>
      </c>
      <c r="Y18" s="8">
        <v>1</v>
      </c>
      <c r="Z18" s="8">
        <f ca="1" t="shared" si="0"/>
        <v>-2</v>
      </c>
      <c r="AB18" s="8" t="str">
        <v>Moonstar</v>
      </c>
      <c r="AC18" s="8" t="str" cm="1">
        <f t="array" ref="AC18">"["&amp;_xlfn.TEXTJOIN(",",TRUE,_xlfn.UNIQUE(_xlfn._xlws.FILTER(W:W,V:V=AB18)))&amp;"]"</f>
        <v>[泰国]</v>
      </c>
      <c r="AD18" s="8">
        <f ca="1" t="shared" si="1"/>
        <v>3962</v>
      </c>
      <c r="AE18" s="8">
        <f ca="1">SUMIF(D18:Q80,AB:AB,Q18:Q80)</f>
        <v>4860</v>
      </c>
      <c r="AF18" s="8">
        <f ca="1" t="shared" si="2"/>
        <v>898</v>
      </c>
    </row>
    <row r="19" spans="1:32">
      <c r="A19" s="34" t="s">
        <v>17</v>
      </c>
      <c r="B19" s="35" t="s">
        <v>31</v>
      </c>
      <c r="C19" s="36">
        <v>3000142</v>
      </c>
      <c r="D19" s="37" t="s">
        <v>32</v>
      </c>
      <c r="E19" s="37" t="s">
        <v>23</v>
      </c>
      <c r="F19" s="37" t="s">
        <v>24</v>
      </c>
      <c r="G19" s="8">
        <v>366</v>
      </c>
      <c r="H19" s="7">
        <v>357</v>
      </c>
      <c r="I19" s="8">
        <v>419</v>
      </c>
      <c r="J19" s="9">
        <v>646</v>
      </c>
      <c r="K19" s="8">
        <v>481</v>
      </c>
      <c r="L19" s="8">
        <v>511</v>
      </c>
      <c r="M19" s="8">
        <v>429</v>
      </c>
      <c r="N19" s="33">
        <f t="shared" si="3"/>
        <v>646</v>
      </c>
      <c r="O19" s="42">
        <f t="shared" si="4"/>
        <v>357</v>
      </c>
      <c r="P19" s="15">
        <v>3917</v>
      </c>
      <c r="Q19" s="15">
        <f t="shared" si="5"/>
        <v>3209</v>
      </c>
      <c r="R19" s="16">
        <f t="shared" si="6"/>
        <v>458.428571428571</v>
      </c>
      <c r="S19" s="20">
        <f t="shared" si="7"/>
        <v>-0.180750574419198</v>
      </c>
      <c r="T19">
        <f t="shared" si="9"/>
        <v>-708</v>
      </c>
      <c r="U19" s="8">
        <v>3000098</v>
      </c>
      <c r="V19" s="8" t="str">
        <v>海创云</v>
      </c>
      <c r="W19" s="8" t="str">
        <v>尼日利亚</v>
      </c>
      <c r="X19" s="8">
        <v>18021</v>
      </c>
      <c r="Y19" s="8">
        <v>18558</v>
      </c>
      <c r="Z19" s="8">
        <f ca="1" t="shared" si="0"/>
        <v>537</v>
      </c>
      <c r="AB19" s="8" t="str">
        <v>LittleAnt</v>
      </c>
      <c r="AC19" s="8" t="str" cm="1">
        <f t="array" ref="AC19">"["&amp;_xlfn.TEXTJOIN(",",TRUE,_xlfn.UNIQUE(_xlfn._xlws.FILTER(W:W,V:V=AB19)))&amp;"]"</f>
        <v>[墨西哥]</v>
      </c>
      <c r="AD19" s="8">
        <f ca="1" t="shared" si="1"/>
        <v>2786</v>
      </c>
      <c r="AE19" s="8">
        <f ca="1">SUMIF(D19:Q81,AB:AB,Q19:Q81)</f>
        <v>5365</v>
      </c>
      <c r="AF19" s="8">
        <f ca="1" t="shared" si="2"/>
        <v>2579</v>
      </c>
    </row>
    <row r="20" spans="1:32">
      <c r="A20" s="34" t="s">
        <v>17</v>
      </c>
      <c r="B20" s="35" t="s">
        <v>31</v>
      </c>
      <c r="C20" s="36">
        <v>3000165</v>
      </c>
      <c r="D20" s="37" t="s">
        <v>33</v>
      </c>
      <c r="E20" s="37" t="s">
        <v>20</v>
      </c>
      <c r="F20" s="37" t="s">
        <v>21</v>
      </c>
      <c r="G20" s="8">
        <v>0</v>
      </c>
      <c r="H20" s="17">
        <v>2763</v>
      </c>
      <c r="I20" s="8">
        <v>2949</v>
      </c>
      <c r="J20" s="7">
        <v>2720</v>
      </c>
      <c r="K20" s="8">
        <v>2728</v>
      </c>
      <c r="L20" s="9">
        <v>3019</v>
      </c>
      <c r="M20" s="8">
        <v>2961</v>
      </c>
      <c r="N20" s="33">
        <f t="shared" si="3"/>
        <v>3019</v>
      </c>
      <c r="O20" s="42">
        <f t="shared" si="4"/>
        <v>0</v>
      </c>
      <c r="P20" s="15">
        <v>0</v>
      </c>
      <c r="Q20" s="15">
        <f t="shared" si="5"/>
        <v>17140</v>
      </c>
      <c r="R20" s="16">
        <f t="shared" si="6"/>
        <v>2448.57142857143</v>
      </c>
      <c r="S20" s="20">
        <v>1</v>
      </c>
      <c r="T20">
        <f t="shared" si="9"/>
        <v>17140</v>
      </c>
      <c r="U20" s="46">
        <v>3000158</v>
      </c>
      <c r="V20" s="46" t="str">
        <v>乾鼎</v>
      </c>
      <c r="W20" s="46" t="str">
        <v>尼日利亚</v>
      </c>
      <c r="X20" s="46">
        <v>5973</v>
      </c>
      <c r="Y20" s="46">
        <v>8799</v>
      </c>
      <c r="Z20" s="46">
        <f ca="1" t="shared" si="0"/>
        <v>2826</v>
      </c>
      <c r="AB20" s="9" t="str">
        <v>MyCash</v>
      </c>
      <c r="AC20" s="9" t="str" cm="1">
        <f t="array" ref="AC20">"["&amp;_xlfn.TEXTJOIN(",",TRUE,_xlfn.UNIQUE(_xlfn._xlws.FILTER(W:W,V:V=AB20)))&amp;"]"</f>
        <v>[菲律宾]</v>
      </c>
      <c r="AD20" s="9">
        <f ca="1" t="shared" si="1"/>
        <v>135558</v>
      </c>
      <c r="AE20" s="9">
        <f ca="1">SUMIF(D20:Q82,AB:AB,Q20:Q82)</f>
        <v>122491</v>
      </c>
      <c r="AF20" s="9">
        <f ca="1" t="shared" si="2"/>
        <v>-13067</v>
      </c>
    </row>
    <row r="21" spans="1:32">
      <c r="A21" s="34" t="s">
        <v>17</v>
      </c>
      <c r="B21" s="35" t="s">
        <v>31</v>
      </c>
      <c r="C21" s="36">
        <v>3000166</v>
      </c>
      <c r="D21" s="37" t="s">
        <v>29</v>
      </c>
      <c r="E21" s="37" t="s">
        <v>23</v>
      </c>
      <c r="F21" s="37" t="s">
        <v>24</v>
      </c>
      <c r="G21" s="8">
        <v>0</v>
      </c>
      <c r="H21" s="8">
        <v>0</v>
      </c>
      <c r="I21" s="17">
        <v>27</v>
      </c>
      <c r="J21" s="8">
        <v>107</v>
      </c>
      <c r="K21" s="8">
        <v>170</v>
      </c>
      <c r="L21" s="8">
        <v>881</v>
      </c>
      <c r="M21" s="9">
        <v>883</v>
      </c>
      <c r="N21" s="33">
        <f t="shared" si="3"/>
        <v>883</v>
      </c>
      <c r="O21" s="42">
        <f t="shared" si="4"/>
        <v>0</v>
      </c>
      <c r="P21" s="15">
        <v>0</v>
      </c>
      <c r="Q21" s="15">
        <f t="shared" si="5"/>
        <v>2068</v>
      </c>
      <c r="R21" s="16">
        <f t="shared" si="6"/>
        <v>295.428571428571</v>
      </c>
      <c r="S21" s="20">
        <f>100%</f>
        <v>1</v>
      </c>
      <c r="T21">
        <f t="shared" si="9"/>
        <v>2068</v>
      </c>
      <c r="U21" s="8">
        <v>3000086</v>
      </c>
      <c r="V21" s="8" t="str">
        <v>宜享花</v>
      </c>
      <c r="W21" s="8" t="str">
        <v>墨西哥</v>
      </c>
      <c r="X21" s="8">
        <v>28925</v>
      </c>
      <c r="Y21" s="8">
        <v>11165</v>
      </c>
      <c r="Z21" s="8">
        <f ca="1" t="shared" si="0"/>
        <v>-17760</v>
      </c>
      <c r="AB21" s="8" t="str">
        <v>Fido</v>
      </c>
      <c r="AC21" s="8" t="str" cm="1">
        <f t="array" ref="AC21">"["&amp;_xlfn.TEXTJOIN(",",TRUE,_xlfn.UNIQUE(_xlfn._xlws.FILTER(W:W,V:V=AB21)))&amp;"]"</f>
        <v>[菲律宾]</v>
      </c>
      <c r="AD21" s="8">
        <f ca="1" t="shared" si="1"/>
        <v>253</v>
      </c>
      <c r="AE21" s="8">
        <f ca="1">SUMIF(D21:Q83,AB:AB,Q21:Q83)</f>
        <v>8</v>
      </c>
      <c r="AF21" s="8">
        <f ca="1" t="shared" si="2"/>
        <v>-245</v>
      </c>
    </row>
    <row r="22" spans="1:32">
      <c r="A22" s="34" t="s">
        <v>17</v>
      </c>
      <c r="B22" s="35" t="s">
        <v>34</v>
      </c>
      <c r="C22" s="36">
        <v>3000122</v>
      </c>
      <c r="D22" s="37" t="s">
        <v>35</v>
      </c>
      <c r="E22" s="37" t="s">
        <v>23</v>
      </c>
      <c r="F22" s="37" t="s">
        <v>24</v>
      </c>
      <c r="G22" s="7">
        <v>475</v>
      </c>
      <c r="H22" s="8">
        <v>680</v>
      </c>
      <c r="I22" s="9">
        <v>918</v>
      </c>
      <c r="J22" s="8">
        <v>721</v>
      </c>
      <c r="K22" s="8">
        <v>672</v>
      </c>
      <c r="L22" s="8">
        <v>881</v>
      </c>
      <c r="M22" s="8">
        <v>770</v>
      </c>
      <c r="N22" s="33">
        <f t="shared" si="3"/>
        <v>918</v>
      </c>
      <c r="O22" s="42">
        <f t="shared" si="4"/>
        <v>475</v>
      </c>
      <c r="P22" s="15">
        <v>3329</v>
      </c>
      <c r="Q22" s="15">
        <f t="shared" si="5"/>
        <v>5117</v>
      </c>
      <c r="R22" s="16">
        <f t="shared" si="6"/>
        <v>731</v>
      </c>
      <c r="S22" s="20">
        <f t="shared" si="7"/>
        <v>0.537098227696005</v>
      </c>
      <c r="T22">
        <f t="shared" si="9"/>
        <v>1788</v>
      </c>
      <c r="U22" s="8">
        <v>3000093</v>
      </c>
      <c r="V22" s="8" t="str">
        <v>宜享花</v>
      </c>
      <c r="W22" s="8" t="str">
        <v>墨西哥</v>
      </c>
      <c r="X22" s="8">
        <v>6817</v>
      </c>
      <c r="Y22" s="8">
        <v>7820</v>
      </c>
      <c r="Z22" s="8">
        <f ca="1" t="shared" si="0"/>
        <v>1003</v>
      </c>
      <c r="AB22" s="8" t="str">
        <v>明特</v>
      </c>
      <c r="AC22" s="8" t="str" cm="1">
        <f t="array" ref="AC22">"["&amp;_xlfn.TEXTJOIN(",",TRUE,_xlfn.UNIQUE(_xlfn._xlws.FILTER(W:W,V:V=AB22)))&amp;"]"</f>
        <v>[印尼]</v>
      </c>
      <c r="AD22" s="8">
        <f ca="1" t="shared" si="1"/>
        <v>2003</v>
      </c>
      <c r="AE22" s="8">
        <f ca="1">SUMIF(D22:Q84,AB:AB,Q22:Q84)</f>
        <v>21262</v>
      </c>
      <c r="AF22" s="8">
        <f ca="1" t="shared" si="2"/>
        <v>19259</v>
      </c>
    </row>
    <row r="23" spans="1:32">
      <c r="A23" s="34" t="s">
        <v>17</v>
      </c>
      <c r="B23" s="35" t="s">
        <v>34</v>
      </c>
      <c r="C23" s="36">
        <v>3000132</v>
      </c>
      <c r="D23" s="37" t="s">
        <v>36</v>
      </c>
      <c r="E23" s="37" t="s">
        <v>37</v>
      </c>
      <c r="F23" s="37" t="s">
        <v>38</v>
      </c>
      <c r="G23" s="8">
        <v>172</v>
      </c>
      <c r="H23" s="9">
        <v>177</v>
      </c>
      <c r="I23" s="8">
        <v>172</v>
      </c>
      <c r="J23" s="8">
        <v>159</v>
      </c>
      <c r="K23" s="7">
        <v>151</v>
      </c>
      <c r="L23" s="8">
        <v>153</v>
      </c>
      <c r="M23" s="8">
        <v>161</v>
      </c>
      <c r="N23" s="33">
        <f t="shared" si="3"/>
        <v>177</v>
      </c>
      <c r="O23" s="42">
        <f t="shared" si="4"/>
        <v>151</v>
      </c>
      <c r="P23" s="15">
        <v>189</v>
      </c>
      <c r="Q23" s="15">
        <f t="shared" si="5"/>
        <v>1145</v>
      </c>
      <c r="R23" s="16">
        <f t="shared" si="6"/>
        <v>163.571428571429</v>
      </c>
      <c r="S23" s="20">
        <f t="shared" si="7"/>
        <v>5.05820105820106</v>
      </c>
      <c r="T23">
        <f t="shared" si="9"/>
        <v>956</v>
      </c>
      <c r="U23" s="8">
        <v>3000012</v>
      </c>
      <c r="V23" s="8" t="str">
        <v>比罗瓦</v>
      </c>
      <c r="W23" s="8" t="str">
        <v>墨西哥</v>
      </c>
      <c r="X23" s="8">
        <v>15086</v>
      </c>
      <c r="Y23" s="8">
        <v>16130</v>
      </c>
      <c r="Z23" s="8">
        <f ca="1" t="shared" si="0"/>
        <v>1044</v>
      </c>
      <c r="AB23" s="8" t="str">
        <v>Cash</v>
      </c>
      <c r="AC23" s="8" t="str" cm="1">
        <f t="array" ref="AC23">"["&amp;_xlfn.TEXTJOIN(",",TRUE,_xlfn.UNIQUE(_xlfn._xlws.FILTER(W:W,V:V=AB23)))&amp;"]"</f>
        <v>[墨西哥]</v>
      </c>
      <c r="AD23" s="8">
        <f ca="1" t="shared" si="1"/>
        <v>18104</v>
      </c>
      <c r="AE23" s="8">
        <f ca="1">SUMIF(D23:Q85,AB:AB,Q23:Q85)</f>
        <v>15565</v>
      </c>
      <c r="AF23" s="8">
        <f ca="1" t="shared" si="2"/>
        <v>-2539</v>
      </c>
    </row>
    <row r="24" spans="1:32">
      <c r="A24" s="34" t="s">
        <v>17</v>
      </c>
      <c r="B24" s="35" t="s">
        <v>34</v>
      </c>
      <c r="C24" s="36">
        <v>3000142</v>
      </c>
      <c r="D24" s="37" t="s">
        <v>32</v>
      </c>
      <c r="E24" s="37" t="s">
        <v>23</v>
      </c>
      <c r="F24" s="37" t="s">
        <v>24</v>
      </c>
      <c r="G24" s="8">
        <v>366</v>
      </c>
      <c r="H24" s="7">
        <v>357</v>
      </c>
      <c r="I24" s="8">
        <v>419</v>
      </c>
      <c r="J24" s="9">
        <v>646</v>
      </c>
      <c r="K24" s="8">
        <v>481</v>
      </c>
      <c r="L24" s="8">
        <v>511</v>
      </c>
      <c r="M24" s="8">
        <v>429</v>
      </c>
      <c r="N24" s="33">
        <f t="shared" si="3"/>
        <v>646</v>
      </c>
      <c r="O24" s="42">
        <f t="shared" si="4"/>
        <v>357</v>
      </c>
      <c r="P24" s="15">
        <v>3917</v>
      </c>
      <c r="Q24" s="15">
        <f t="shared" si="5"/>
        <v>3209</v>
      </c>
      <c r="R24" s="16">
        <f t="shared" si="6"/>
        <v>458.428571428571</v>
      </c>
      <c r="S24" s="20">
        <f t="shared" si="7"/>
        <v>-0.180750574419198</v>
      </c>
      <c r="T24">
        <f t="shared" si="9"/>
        <v>-708</v>
      </c>
      <c r="U24" s="8">
        <v>3000154</v>
      </c>
      <c r="V24" s="8" t="str">
        <v>百弓</v>
      </c>
      <c r="W24" s="8" t="str">
        <v>墨西哥</v>
      </c>
      <c r="X24" s="8">
        <v>31382</v>
      </c>
      <c r="Y24" s="8">
        <v>8356</v>
      </c>
      <c r="Z24" s="8">
        <f ca="1" t="shared" si="0"/>
        <v>-23026</v>
      </c>
      <c r="AB24" s="8" t="str">
        <v>德信</v>
      </c>
      <c r="AC24" s="8" t="str" cm="1">
        <f t="array" ref="AC24">"["&amp;_xlfn.TEXTJOIN(",",TRUE,_xlfn.UNIQUE(_xlfn._xlws.FILTER(W:W,V:V=AB24)))&amp;"]"</f>
        <v>[加纳]</v>
      </c>
      <c r="AD24" s="8">
        <f ca="1" t="shared" si="1"/>
        <v>32165</v>
      </c>
      <c r="AE24" s="8">
        <f ca="1">SUMIF(D24:Q86,AB:AB,Q24:Q86)</f>
        <v>31084</v>
      </c>
      <c r="AF24" s="8">
        <f ca="1" t="shared" si="2"/>
        <v>-1081</v>
      </c>
    </row>
    <row r="25" spans="1:32">
      <c r="A25" s="34" t="s">
        <v>17</v>
      </c>
      <c r="B25" s="35" t="s">
        <v>34</v>
      </c>
      <c r="C25" s="36">
        <v>3000165</v>
      </c>
      <c r="D25" s="37" t="s">
        <v>33</v>
      </c>
      <c r="E25" s="37" t="s">
        <v>20</v>
      </c>
      <c r="F25" s="37" t="s">
        <v>21</v>
      </c>
      <c r="G25" s="8">
        <v>0</v>
      </c>
      <c r="H25" s="17">
        <v>2763</v>
      </c>
      <c r="I25" s="8">
        <v>2949</v>
      </c>
      <c r="J25" s="8">
        <v>2720</v>
      </c>
      <c r="K25" s="8">
        <v>2728</v>
      </c>
      <c r="L25" s="9">
        <v>3019</v>
      </c>
      <c r="M25" s="8">
        <v>2961</v>
      </c>
      <c r="N25" s="33">
        <f t="shared" si="3"/>
        <v>3019</v>
      </c>
      <c r="O25" s="42">
        <f t="shared" si="4"/>
        <v>0</v>
      </c>
      <c r="P25" s="15">
        <v>0</v>
      </c>
      <c r="Q25" s="15">
        <f t="shared" si="5"/>
        <v>17140</v>
      </c>
      <c r="R25" s="16">
        <f t="shared" si="6"/>
        <v>2448.57142857143</v>
      </c>
      <c r="S25" s="20">
        <v>1</v>
      </c>
      <c r="T25">
        <f t="shared" si="9"/>
        <v>17140</v>
      </c>
      <c r="U25" s="8">
        <v>3000168</v>
      </c>
      <c r="V25" s="8" t="str">
        <v>博问</v>
      </c>
      <c r="W25" s="8" t="str">
        <v>墨西哥</v>
      </c>
      <c r="X25" s="8">
        <v>100</v>
      </c>
      <c r="Y25" s="8">
        <v>21</v>
      </c>
      <c r="Z25" s="8">
        <f ca="1" t="shared" si="0"/>
        <v>-79</v>
      </c>
      <c r="AB25" s="8" t="str">
        <v>jingefang</v>
      </c>
      <c r="AC25" s="8" t="str" cm="1">
        <f t="array" ref="AC25">"["&amp;_xlfn.TEXTJOIN(",",TRUE,_xlfn.UNIQUE(_xlfn._xlws.FILTER(W:W,V:V=AB25)))&amp;"]"</f>
        <v>[墨西哥]</v>
      </c>
      <c r="AD25" s="8">
        <f ca="1" t="shared" si="1"/>
        <v>0</v>
      </c>
      <c r="AE25" s="8">
        <f ca="1">SUMIF(D25:Q87,AB:AB,Q25:Q87)</f>
        <v>3</v>
      </c>
      <c r="AF25" s="8">
        <f ca="1" t="shared" si="2"/>
        <v>3</v>
      </c>
    </row>
    <row r="26" spans="1:32">
      <c r="A26" s="34" t="s">
        <v>17</v>
      </c>
      <c r="B26" s="35" t="s">
        <v>34</v>
      </c>
      <c r="C26" s="36">
        <v>3000166</v>
      </c>
      <c r="D26" s="37" t="s">
        <v>29</v>
      </c>
      <c r="E26" s="37" t="s">
        <v>23</v>
      </c>
      <c r="F26" s="37" t="s">
        <v>24</v>
      </c>
      <c r="G26" s="8">
        <v>0</v>
      </c>
      <c r="H26" s="8">
        <v>0</v>
      </c>
      <c r="I26" s="17">
        <v>35</v>
      </c>
      <c r="J26" s="8">
        <v>107</v>
      </c>
      <c r="K26" s="8">
        <v>171</v>
      </c>
      <c r="L26" s="8">
        <v>881</v>
      </c>
      <c r="M26" s="9">
        <v>886</v>
      </c>
      <c r="N26" s="33">
        <f t="shared" si="3"/>
        <v>886</v>
      </c>
      <c r="O26" s="42">
        <f t="shared" si="4"/>
        <v>0</v>
      </c>
      <c r="P26" s="15">
        <v>0</v>
      </c>
      <c r="Q26" s="15">
        <f t="shared" si="5"/>
        <v>2080</v>
      </c>
      <c r="R26" s="16">
        <f t="shared" si="6"/>
        <v>297.142857142857</v>
      </c>
      <c r="S26" s="20">
        <f>100%</f>
        <v>1</v>
      </c>
      <c r="T26">
        <f t="shared" si="9"/>
        <v>2080</v>
      </c>
      <c r="U26" s="8">
        <v>3000111</v>
      </c>
      <c r="V26" s="8" t="str">
        <v>Moonstar</v>
      </c>
      <c r="W26" s="8" t="str">
        <v>泰国</v>
      </c>
      <c r="X26" s="8">
        <v>3962</v>
      </c>
      <c r="Y26" s="8">
        <v>4860</v>
      </c>
      <c r="Z26" s="8">
        <f ca="1" t="shared" si="0"/>
        <v>898</v>
      </c>
      <c r="AB26" s="52">
        <v>0</v>
      </c>
      <c r="AC26" s="52"/>
      <c r="AD26" s="52">
        <f ca="1">SUM(AD2:AD25)</f>
        <v>414314</v>
      </c>
      <c r="AE26" s="52">
        <f ca="1">SUM(AE2:AE25)</f>
        <v>435277</v>
      </c>
      <c r="AF26" s="52"/>
    </row>
    <row r="27" spans="1:26">
      <c r="A27" s="29" t="s">
        <v>39</v>
      </c>
      <c r="B27" s="30" t="s">
        <v>40</v>
      </c>
      <c r="C27" s="31">
        <v>4000012</v>
      </c>
      <c r="D27" s="32" t="s">
        <v>41</v>
      </c>
      <c r="E27" s="32" t="s">
        <v>23</v>
      </c>
      <c r="F27" s="32" t="s">
        <v>42</v>
      </c>
      <c r="G27" s="7">
        <v>31</v>
      </c>
      <c r="H27" s="8">
        <v>76</v>
      </c>
      <c r="I27" s="8">
        <v>92</v>
      </c>
      <c r="J27" s="8">
        <v>81</v>
      </c>
      <c r="K27" s="9">
        <v>92</v>
      </c>
      <c r="L27" s="8">
        <v>88</v>
      </c>
      <c r="M27" s="8">
        <v>58</v>
      </c>
      <c r="N27" s="33">
        <f t="shared" si="3"/>
        <v>92</v>
      </c>
      <c r="O27" s="42">
        <f t="shared" si="4"/>
        <v>31</v>
      </c>
      <c r="P27" s="15">
        <v>521</v>
      </c>
      <c r="Q27" s="15">
        <f t="shared" si="5"/>
        <v>518</v>
      </c>
      <c r="R27" s="16">
        <f t="shared" si="6"/>
        <v>74</v>
      </c>
      <c r="S27" s="20">
        <f t="shared" si="7"/>
        <v>-0.00575815738963532</v>
      </c>
      <c r="T27">
        <f t="shared" si="9"/>
        <v>-3</v>
      </c>
      <c r="U27" s="8">
        <v>3000133</v>
      </c>
      <c r="V27" s="8" t="str">
        <v>Cicadacap</v>
      </c>
      <c r="W27" s="8" t="str">
        <v>尼日利亚</v>
      </c>
      <c r="X27" s="8">
        <v>3337</v>
      </c>
      <c r="Y27" s="8">
        <v>5768</v>
      </c>
      <c r="Z27" s="8">
        <f ca="1" t="shared" si="0"/>
        <v>2431</v>
      </c>
    </row>
    <row r="28" spans="1:26">
      <c r="A28" s="29" t="s">
        <v>39</v>
      </c>
      <c r="B28" s="30" t="s">
        <v>40</v>
      </c>
      <c r="C28" s="31">
        <v>3000089</v>
      </c>
      <c r="D28" s="32" t="s">
        <v>25</v>
      </c>
      <c r="E28" s="32" t="s">
        <v>20</v>
      </c>
      <c r="F28" s="32" t="s">
        <v>21</v>
      </c>
      <c r="G28" s="7">
        <v>0</v>
      </c>
      <c r="H28" s="8">
        <v>11</v>
      </c>
      <c r="I28" s="7">
        <v>0</v>
      </c>
      <c r="J28" s="9">
        <v>100</v>
      </c>
      <c r="K28" s="8">
        <v>2</v>
      </c>
      <c r="L28" s="7">
        <v>0</v>
      </c>
      <c r="M28" s="7">
        <v>0</v>
      </c>
      <c r="N28" s="33">
        <f t="shared" si="3"/>
        <v>100</v>
      </c>
      <c r="O28" s="42">
        <f t="shared" si="4"/>
        <v>0</v>
      </c>
      <c r="P28" s="15">
        <v>14</v>
      </c>
      <c r="Q28" s="15">
        <f t="shared" si="5"/>
        <v>113</v>
      </c>
      <c r="R28" s="16">
        <f t="shared" si="6"/>
        <v>16.1428571428571</v>
      </c>
      <c r="S28" s="20">
        <f t="shared" si="7"/>
        <v>7.07142857142857</v>
      </c>
      <c r="T28">
        <f t="shared" si="9"/>
        <v>99</v>
      </c>
      <c r="U28" s="8">
        <v>3000055</v>
      </c>
      <c r="V28" s="8" t="str">
        <v>LittleAnt</v>
      </c>
      <c r="W28" s="8" t="str">
        <v>墨西哥</v>
      </c>
      <c r="X28" s="8">
        <v>2786</v>
      </c>
      <c r="Y28" s="8">
        <v>5365</v>
      </c>
      <c r="Z28" s="8">
        <f ca="1" t="shared" si="0"/>
        <v>2579</v>
      </c>
    </row>
    <row r="29" spans="1:26">
      <c r="A29" s="29" t="s">
        <v>39</v>
      </c>
      <c r="B29" s="30" t="s">
        <v>43</v>
      </c>
      <c r="C29" s="31">
        <v>3000045</v>
      </c>
      <c r="D29" s="32" t="s">
        <v>44</v>
      </c>
      <c r="E29" s="32" t="s">
        <v>37</v>
      </c>
      <c r="F29" s="32" t="s">
        <v>45</v>
      </c>
      <c r="G29" s="9">
        <v>918</v>
      </c>
      <c r="H29" s="8">
        <v>803</v>
      </c>
      <c r="I29" s="8">
        <v>784</v>
      </c>
      <c r="J29" s="8">
        <v>746</v>
      </c>
      <c r="K29" s="8">
        <v>782</v>
      </c>
      <c r="L29" s="8">
        <v>710</v>
      </c>
      <c r="M29" s="7">
        <v>317</v>
      </c>
      <c r="N29" s="33">
        <f t="shared" si="3"/>
        <v>918</v>
      </c>
      <c r="O29" s="42">
        <f t="shared" si="4"/>
        <v>317</v>
      </c>
      <c r="P29" s="15">
        <v>5283</v>
      </c>
      <c r="Q29" s="15">
        <f t="shared" si="5"/>
        <v>5060</v>
      </c>
      <c r="R29" s="16">
        <f t="shared" si="6"/>
        <v>722.857142857143</v>
      </c>
      <c r="S29" s="20">
        <f t="shared" si="7"/>
        <v>-0.0422108650388037</v>
      </c>
      <c r="T29">
        <f t="shared" si="9"/>
        <v>-223</v>
      </c>
      <c r="U29" s="9">
        <v>3000095</v>
      </c>
      <c r="V29" s="9" t="str">
        <v>MyCash</v>
      </c>
      <c r="W29" s="9" t="str">
        <v>菲律宾</v>
      </c>
      <c r="X29" s="9">
        <v>135558</v>
      </c>
      <c r="Y29" s="9">
        <v>122491</v>
      </c>
      <c r="Z29" s="9">
        <f ca="1" t="shared" si="0"/>
        <v>-13067</v>
      </c>
    </row>
    <row r="30" spans="1:26">
      <c r="A30" s="29" t="s">
        <v>39</v>
      </c>
      <c r="B30" s="30" t="s">
        <v>43</v>
      </c>
      <c r="C30" s="31">
        <v>3000089</v>
      </c>
      <c r="D30" s="32" t="s">
        <v>25</v>
      </c>
      <c r="E30" s="32" t="s">
        <v>20</v>
      </c>
      <c r="F30" s="32" t="s">
        <v>21</v>
      </c>
      <c r="G30" s="8">
        <v>14</v>
      </c>
      <c r="H30" s="8">
        <v>331</v>
      </c>
      <c r="I30" s="8">
        <v>11</v>
      </c>
      <c r="J30" s="8">
        <v>377</v>
      </c>
      <c r="K30" s="9">
        <v>1360</v>
      </c>
      <c r="L30" s="8">
        <v>47</v>
      </c>
      <c r="M30" s="7">
        <v>7</v>
      </c>
      <c r="N30" s="33">
        <f t="shared" si="3"/>
        <v>1360</v>
      </c>
      <c r="O30" s="42">
        <f t="shared" si="4"/>
        <v>7</v>
      </c>
      <c r="P30" s="15">
        <v>67</v>
      </c>
      <c r="Q30" s="15">
        <f t="shared" si="5"/>
        <v>2147</v>
      </c>
      <c r="R30" s="16">
        <f t="shared" si="6"/>
        <v>306.714285714286</v>
      </c>
      <c r="S30" s="20">
        <f t="shared" si="7"/>
        <v>31.044776119403</v>
      </c>
      <c r="T30">
        <f t="shared" si="9"/>
        <v>2080</v>
      </c>
      <c r="U30" s="8">
        <v>3000151</v>
      </c>
      <c r="V30" s="8" t="str">
        <v>Fido</v>
      </c>
      <c r="W30" s="8" t="str">
        <v>菲律宾</v>
      </c>
      <c r="X30" s="8">
        <v>253</v>
      </c>
      <c r="Y30" s="8">
        <v>8</v>
      </c>
      <c r="Z30" s="8">
        <f ca="1" t="shared" si="0"/>
        <v>-245</v>
      </c>
    </row>
    <row r="31" spans="1:26">
      <c r="A31" s="29" t="s">
        <v>39</v>
      </c>
      <c r="B31" s="30" t="s">
        <v>43</v>
      </c>
      <c r="C31" s="31">
        <v>4000012</v>
      </c>
      <c r="D31" s="32" t="s">
        <v>41</v>
      </c>
      <c r="E31" s="32" t="s">
        <v>23</v>
      </c>
      <c r="F31" s="32" t="s">
        <v>42</v>
      </c>
      <c r="G31" s="7">
        <v>31</v>
      </c>
      <c r="H31" s="8">
        <v>76</v>
      </c>
      <c r="I31" s="9">
        <v>92</v>
      </c>
      <c r="J31" s="8">
        <v>81</v>
      </c>
      <c r="K31" s="8">
        <v>92</v>
      </c>
      <c r="L31" s="8">
        <v>88</v>
      </c>
      <c r="M31" s="8">
        <v>58</v>
      </c>
      <c r="N31" s="33">
        <f t="shared" si="3"/>
        <v>92</v>
      </c>
      <c r="O31" s="42">
        <f t="shared" si="4"/>
        <v>31</v>
      </c>
      <c r="P31" s="15">
        <v>521</v>
      </c>
      <c r="Q31" s="15">
        <f t="shared" si="5"/>
        <v>518</v>
      </c>
      <c r="R31" s="16">
        <f t="shared" si="6"/>
        <v>74</v>
      </c>
      <c r="S31" s="20">
        <f t="shared" si="7"/>
        <v>-0.00575815738963532</v>
      </c>
      <c r="T31">
        <f t="shared" si="9"/>
        <v>-3</v>
      </c>
      <c r="U31" s="8">
        <v>4000007</v>
      </c>
      <c r="V31" s="8" t="str">
        <v>明特</v>
      </c>
      <c r="W31" s="8" t="str">
        <v>印尼</v>
      </c>
      <c r="X31" s="8">
        <v>2003</v>
      </c>
      <c r="Y31" s="8">
        <v>21262</v>
      </c>
      <c r="Z31" s="8">
        <f ca="1" t="shared" si="0"/>
        <v>19259</v>
      </c>
    </row>
    <row r="32" spans="1:26">
      <c r="A32" s="29" t="s">
        <v>39</v>
      </c>
      <c r="B32" s="30" t="s">
        <v>46</v>
      </c>
      <c r="C32" s="31">
        <v>3000059</v>
      </c>
      <c r="D32" s="32" t="s">
        <v>26</v>
      </c>
      <c r="E32" s="32" t="s">
        <v>20</v>
      </c>
      <c r="F32" s="32" t="s">
        <v>21</v>
      </c>
      <c r="G32" s="7">
        <v>0</v>
      </c>
      <c r="H32" s="7">
        <v>0</v>
      </c>
      <c r="I32" s="7">
        <v>0</v>
      </c>
      <c r="J32" s="9">
        <v>1</v>
      </c>
      <c r="K32" s="7">
        <v>0</v>
      </c>
      <c r="L32" s="7">
        <v>0</v>
      </c>
      <c r="M32" s="7">
        <v>0</v>
      </c>
      <c r="N32" s="33">
        <f t="shared" si="3"/>
        <v>1</v>
      </c>
      <c r="O32" s="42">
        <f t="shared" si="4"/>
        <v>0</v>
      </c>
      <c r="P32" s="15">
        <v>3</v>
      </c>
      <c r="Q32" s="15">
        <f t="shared" si="5"/>
        <v>1</v>
      </c>
      <c r="R32" s="16">
        <f t="shared" si="6"/>
        <v>0.142857142857143</v>
      </c>
      <c r="S32" s="20">
        <f t="shared" si="7"/>
        <v>-0.666666666666667</v>
      </c>
      <c r="T32">
        <f t="shared" si="9"/>
        <v>-2</v>
      </c>
      <c r="U32" s="8">
        <v>3000009</v>
      </c>
      <c r="V32" s="8" t="str">
        <v>比罗瓦</v>
      </c>
      <c r="W32" s="8" t="str">
        <v>墨西哥</v>
      </c>
      <c r="X32" s="8">
        <v>100</v>
      </c>
      <c r="Y32" s="8">
        <v>0</v>
      </c>
      <c r="Z32" s="8">
        <f ca="1" t="shared" si="0"/>
        <v>-100</v>
      </c>
    </row>
    <row r="33" spans="1:26">
      <c r="A33" s="29" t="s">
        <v>39</v>
      </c>
      <c r="B33" s="30" t="s">
        <v>47</v>
      </c>
      <c r="C33" s="31">
        <v>4000012</v>
      </c>
      <c r="D33" s="32" t="s">
        <v>41</v>
      </c>
      <c r="E33" s="32" t="s">
        <v>23</v>
      </c>
      <c r="F33" s="32" t="s">
        <v>42</v>
      </c>
      <c r="G33" s="7">
        <v>31</v>
      </c>
      <c r="H33" s="8">
        <v>76</v>
      </c>
      <c r="I33" s="9">
        <v>92</v>
      </c>
      <c r="J33" s="8">
        <v>81</v>
      </c>
      <c r="K33" s="8">
        <v>92</v>
      </c>
      <c r="L33" s="8">
        <v>88</v>
      </c>
      <c r="M33" s="8">
        <v>58</v>
      </c>
      <c r="N33" s="33">
        <f t="shared" si="3"/>
        <v>92</v>
      </c>
      <c r="O33" s="42">
        <f t="shared" si="4"/>
        <v>31</v>
      </c>
      <c r="P33" s="15">
        <v>521</v>
      </c>
      <c r="Q33" s="15">
        <f t="shared" si="5"/>
        <v>518</v>
      </c>
      <c r="R33" s="16">
        <f t="shared" si="6"/>
        <v>74</v>
      </c>
      <c r="S33" s="20">
        <f t="shared" si="7"/>
        <v>-0.00575815738963532</v>
      </c>
      <c r="T33">
        <f t="shared" si="9"/>
        <v>-3</v>
      </c>
      <c r="U33" s="8">
        <v>3000070</v>
      </c>
      <c r="V33" s="8" t="str">
        <v>Cash</v>
      </c>
      <c r="W33" s="8" t="str">
        <v>墨西哥</v>
      </c>
      <c r="X33" s="8">
        <v>18104</v>
      </c>
      <c r="Y33" s="8">
        <v>15565</v>
      </c>
      <c r="Z33" s="8">
        <f ca="1" t="shared" si="0"/>
        <v>-2539</v>
      </c>
    </row>
    <row r="34" spans="1:26">
      <c r="A34" s="29" t="s">
        <v>39</v>
      </c>
      <c r="B34" s="30" t="s">
        <v>48</v>
      </c>
      <c r="C34" s="31">
        <v>3000098</v>
      </c>
      <c r="D34" s="32" t="s">
        <v>44</v>
      </c>
      <c r="E34" s="32" t="s">
        <v>37</v>
      </c>
      <c r="F34" s="32" t="s">
        <v>38</v>
      </c>
      <c r="G34" s="9">
        <v>1478</v>
      </c>
      <c r="H34" s="8">
        <v>1421</v>
      </c>
      <c r="I34" s="8">
        <v>1447</v>
      </c>
      <c r="J34" s="8">
        <v>1393</v>
      </c>
      <c r="K34" s="8">
        <v>1378</v>
      </c>
      <c r="L34" s="8">
        <v>1271</v>
      </c>
      <c r="M34" s="7">
        <v>1251</v>
      </c>
      <c r="N34" s="33">
        <f t="shared" si="3"/>
        <v>1478</v>
      </c>
      <c r="O34" s="42">
        <f t="shared" si="4"/>
        <v>1251</v>
      </c>
      <c r="P34" s="15">
        <v>9310</v>
      </c>
      <c r="Q34" s="15">
        <f t="shared" si="5"/>
        <v>9639</v>
      </c>
      <c r="R34" s="16">
        <f t="shared" si="6"/>
        <v>1377</v>
      </c>
      <c r="S34" s="20">
        <f t="shared" si="7"/>
        <v>0.0353383458646617</v>
      </c>
      <c r="T34">
        <f t="shared" si="9"/>
        <v>329</v>
      </c>
      <c r="U34" s="8">
        <v>3000085</v>
      </c>
      <c r="V34" s="8" t="str">
        <v>Cicadacap</v>
      </c>
      <c r="W34" s="8" t="str">
        <v>加纳</v>
      </c>
      <c r="X34" s="8">
        <v>4874</v>
      </c>
      <c r="Y34" s="8">
        <v>4526</v>
      </c>
      <c r="Z34" s="8">
        <f ca="1" t="shared" si="0"/>
        <v>-348</v>
      </c>
    </row>
    <row r="35" spans="1:26">
      <c r="A35" s="29" t="s">
        <v>39</v>
      </c>
      <c r="B35" s="30" t="s">
        <v>48</v>
      </c>
      <c r="C35" s="31">
        <v>3000158</v>
      </c>
      <c r="D35" s="32" t="s">
        <v>49</v>
      </c>
      <c r="E35" s="32" t="s">
        <v>37</v>
      </c>
      <c r="F35" s="32" t="s">
        <v>38</v>
      </c>
      <c r="G35" s="8">
        <v>1376</v>
      </c>
      <c r="H35" s="9">
        <v>1475</v>
      </c>
      <c r="I35" s="8">
        <v>1380</v>
      </c>
      <c r="J35" s="8">
        <v>1190</v>
      </c>
      <c r="K35" s="7">
        <v>782</v>
      </c>
      <c r="L35" s="8">
        <v>1283</v>
      </c>
      <c r="M35" s="8">
        <v>1313</v>
      </c>
      <c r="N35" s="33">
        <f t="shared" si="3"/>
        <v>1475</v>
      </c>
      <c r="O35" s="42">
        <f t="shared" si="4"/>
        <v>782</v>
      </c>
      <c r="P35" s="15">
        <v>5973</v>
      </c>
      <c r="Q35" s="15">
        <f t="shared" si="5"/>
        <v>8799</v>
      </c>
      <c r="R35" s="16">
        <f t="shared" si="6"/>
        <v>1257</v>
      </c>
      <c r="S35" s="20">
        <f t="shared" si="7"/>
        <v>0.473129080863887</v>
      </c>
      <c r="T35">
        <f t="shared" si="9"/>
        <v>2826</v>
      </c>
      <c r="U35" s="8">
        <v>3000108</v>
      </c>
      <c r="V35" s="8" t="str">
        <v>德信</v>
      </c>
      <c r="W35" s="8" t="str">
        <v>加纳</v>
      </c>
      <c r="X35" s="8">
        <v>32165</v>
      </c>
      <c r="Y35" s="8">
        <v>31084</v>
      </c>
      <c r="Z35" s="8">
        <f ca="1" t="shared" si="0"/>
        <v>-1081</v>
      </c>
    </row>
    <row r="36" spans="1:26">
      <c r="A36" s="24" t="s">
        <v>50</v>
      </c>
      <c r="B36" s="25" t="s">
        <v>51</v>
      </c>
      <c r="C36" s="26">
        <v>3000098</v>
      </c>
      <c r="D36" s="27" t="s">
        <v>44</v>
      </c>
      <c r="E36" s="27" t="s">
        <v>37</v>
      </c>
      <c r="F36" s="27" t="s">
        <v>38</v>
      </c>
      <c r="G36" s="9">
        <v>1360</v>
      </c>
      <c r="H36" s="8">
        <v>1308</v>
      </c>
      <c r="I36" s="8">
        <v>1354</v>
      </c>
      <c r="J36" s="8">
        <v>1305</v>
      </c>
      <c r="K36" s="8">
        <v>1272</v>
      </c>
      <c r="L36" s="8">
        <v>1173</v>
      </c>
      <c r="M36" s="7">
        <v>1147</v>
      </c>
      <c r="N36" s="33">
        <f t="shared" si="3"/>
        <v>1360</v>
      </c>
      <c r="O36" s="42">
        <f t="shared" si="4"/>
        <v>1147</v>
      </c>
      <c r="P36" s="15">
        <v>8711</v>
      </c>
      <c r="Q36" s="15">
        <f t="shared" si="5"/>
        <v>8919</v>
      </c>
      <c r="R36" s="16">
        <f t="shared" si="6"/>
        <v>1274.14285714286</v>
      </c>
      <c r="S36" s="20">
        <f t="shared" si="7"/>
        <v>0.0238778555848927</v>
      </c>
      <c r="T36">
        <f t="shared" si="9"/>
        <v>208</v>
      </c>
      <c r="U36" s="47">
        <v>3000145</v>
      </c>
      <c r="V36" s="47" t="str">
        <v>jingefang</v>
      </c>
      <c r="W36" s="47" t="str">
        <v>墨西哥</v>
      </c>
      <c r="X36" s="47">
        <v>0</v>
      </c>
      <c r="Y36" s="47">
        <v>3</v>
      </c>
      <c r="Z36" s="8">
        <f ca="1" t="shared" si="0"/>
        <v>3</v>
      </c>
    </row>
    <row r="37" spans="1:26">
      <c r="A37" s="24" t="s">
        <v>50</v>
      </c>
      <c r="B37" s="25" t="s">
        <v>52</v>
      </c>
      <c r="C37" s="26">
        <v>3000086</v>
      </c>
      <c r="D37" s="27" t="s">
        <v>53</v>
      </c>
      <c r="E37" s="27" t="s">
        <v>20</v>
      </c>
      <c r="F37" s="27" t="s">
        <v>21</v>
      </c>
      <c r="G37" s="8">
        <v>3717</v>
      </c>
      <c r="H37" s="9">
        <v>4191</v>
      </c>
      <c r="I37" s="8">
        <v>1758</v>
      </c>
      <c r="J37" s="8">
        <v>489</v>
      </c>
      <c r="K37" s="8">
        <v>383</v>
      </c>
      <c r="L37" s="8">
        <v>328</v>
      </c>
      <c r="M37" s="7">
        <v>299</v>
      </c>
      <c r="N37" s="33">
        <f t="shared" ref="N37:N64" si="10">MAX(G37:M37)</f>
        <v>4191</v>
      </c>
      <c r="O37" s="42">
        <f t="shared" ref="O37:O64" si="11">MIN(G37:M37)</f>
        <v>299</v>
      </c>
      <c r="P37" s="15">
        <v>28925</v>
      </c>
      <c r="Q37" s="15">
        <f t="shared" ref="Q37:Q64" si="12">SUM(G37:M37)</f>
        <v>11165</v>
      </c>
      <c r="R37" s="16">
        <f t="shared" ref="R37:R64" si="13">Q37/7</f>
        <v>1595</v>
      </c>
      <c r="S37" s="20">
        <f t="shared" ref="S37:S65" si="14">(Q37-P37)/P37</f>
        <v>-0.61400172860847</v>
      </c>
      <c r="T37">
        <f t="shared" ref="T37:T64" si="15">Q37-P37</f>
        <v>-17760</v>
      </c>
      <c r="U37" s="48"/>
      <c r="V37" s="48"/>
      <c r="W37" s="48"/>
      <c r="X37">
        <f ca="1">SUM(X2:X37)</f>
        <v>414314</v>
      </c>
      <c r="Y37">
        <f ca="1">SUM(Y2:Y37)</f>
        <v>435277</v>
      </c>
      <c r="Z37">
        <f ca="1" t="shared" si="0"/>
        <v>20963</v>
      </c>
    </row>
    <row r="38" spans="1:32">
      <c r="A38" s="24" t="s">
        <v>50</v>
      </c>
      <c r="B38" s="25" t="s">
        <v>52</v>
      </c>
      <c r="C38" s="26">
        <v>3000139</v>
      </c>
      <c r="D38" s="27" t="s">
        <v>29</v>
      </c>
      <c r="E38" s="27" t="s">
        <v>20</v>
      </c>
      <c r="F38" s="27" t="s">
        <v>21</v>
      </c>
      <c r="G38" s="9">
        <v>9</v>
      </c>
      <c r="H38" s="8">
        <v>4</v>
      </c>
      <c r="I38" s="8">
        <v>4</v>
      </c>
      <c r="J38" s="7">
        <v>0</v>
      </c>
      <c r="K38" s="8">
        <v>2</v>
      </c>
      <c r="L38" s="8">
        <v>1</v>
      </c>
      <c r="M38" s="8">
        <v>1</v>
      </c>
      <c r="N38" s="33">
        <f t="shared" si="10"/>
        <v>9</v>
      </c>
      <c r="O38" s="42">
        <f t="shared" si="11"/>
        <v>0</v>
      </c>
      <c r="P38" s="15">
        <v>97</v>
      </c>
      <c r="Q38" s="15">
        <f t="shared" si="12"/>
        <v>21</v>
      </c>
      <c r="R38" s="16">
        <f t="shared" si="13"/>
        <v>3</v>
      </c>
      <c r="S38" s="20">
        <f t="shared" si="14"/>
        <v>-0.783505154639175</v>
      </c>
      <c r="T38">
        <f t="shared" si="15"/>
        <v>-76</v>
      </c>
      <c r="U38" s="49" t="s">
        <v>54</v>
      </c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</row>
    <row r="39" spans="1:32">
      <c r="A39" s="24" t="s">
        <v>55</v>
      </c>
      <c r="B39" s="25" t="s">
        <v>52</v>
      </c>
      <c r="C39" s="26">
        <v>3000140</v>
      </c>
      <c r="D39" s="27" t="s">
        <v>30</v>
      </c>
      <c r="E39" s="27" t="s">
        <v>20</v>
      </c>
      <c r="F39" s="27" t="s">
        <v>21</v>
      </c>
      <c r="G39" s="8">
        <v>543</v>
      </c>
      <c r="H39" s="8">
        <v>481</v>
      </c>
      <c r="I39" s="8">
        <v>465</v>
      </c>
      <c r="J39" s="8">
        <v>478</v>
      </c>
      <c r="K39" s="7">
        <v>351</v>
      </c>
      <c r="L39" s="9">
        <v>581</v>
      </c>
      <c r="M39" s="8">
        <v>440</v>
      </c>
      <c r="N39" s="33">
        <f t="shared" si="10"/>
        <v>581</v>
      </c>
      <c r="O39" s="42">
        <f t="shared" si="11"/>
        <v>351</v>
      </c>
      <c r="P39" s="15">
        <v>3272</v>
      </c>
      <c r="Q39" s="15">
        <f t="shared" si="12"/>
        <v>3339</v>
      </c>
      <c r="R39" s="16">
        <f t="shared" si="13"/>
        <v>477</v>
      </c>
      <c r="S39" s="20">
        <f t="shared" si="14"/>
        <v>0.0204767726161369</v>
      </c>
      <c r="T39">
        <f t="shared" si="15"/>
        <v>67</v>
      </c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</row>
    <row r="40" spans="1:32">
      <c r="A40" s="24" t="s">
        <v>50</v>
      </c>
      <c r="B40" s="25" t="s">
        <v>56</v>
      </c>
      <c r="C40" s="26">
        <v>3000093</v>
      </c>
      <c r="D40" s="27" t="s">
        <v>53</v>
      </c>
      <c r="E40" s="27" t="s">
        <v>20</v>
      </c>
      <c r="F40" s="27" t="s">
        <v>21</v>
      </c>
      <c r="G40" s="8">
        <v>1329</v>
      </c>
      <c r="H40" s="9">
        <v>1450</v>
      </c>
      <c r="I40" s="8">
        <v>1396</v>
      </c>
      <c r="J40" s="8">
        <v>1117</v>
      </c>
      <c r="K40" s="8">
        <v>947</v>
      </c>
      <c r="L40" s="8">
        <v>856</v>
      </c>
      <c r="M40" s="7">
        <v>725</v>
      </c>
      <c r="N40" s="33">
        <f t="shared" si="10"/>
        <v>1450</v>
      </c>
      <c r="O40" s="42">
        <f t="shared" si="11"/>
        <v>725</v>
      </c>
      <c r="P40" s="15">
        <v>6817</v>
      </c>
      <c r="Q40" s="15">
        <f t="shared" si="12"/>
        <v>7820</v>
      </c>
      <c r="R40" s="16">
        <f t="shared" si="13"/>
        <v>1117.14285714286</v>
      </c>
      <c r="S40" s="20">
        <f t="shared" si="14"/>
        <v>0.14713216957606</v>
      </c>
      <c r="T40">
        <f t="shared" si="15"/>
        <v>1003</v>
      </c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</row>
    <row r="41" spans="1:32">
      <c r="A41" s="24" t="s">
        <v>50</v>
      </c>
      <c r="B41" s="25" t="s">
        <v>56</v>
      </c>
      <c r="C41" s="26">
        <v>3000139</v>
      </c>
      <c r="D41" s="27" t="s">
        <v>29</v>
      </c>
      <c r="E41" s="27" t="s">
        <v>20</v>
      </c>
      <c r="F41" s="27" t="s">
        <v>21</v>
      </c>
      <c r="G41" s="9">
        <v>9</v>
      </c>
      <c r="H41" s="8">
        <v>4</v>
      </c>
      <c r="I41" s="8">
        <v>4</v>
      </c>
      <c r="J41" s="7">
        <v>0</v>
      </c>
      <c r="K41" s="8">
        <v>2</v>
      </c>
      <c r="L41" s="8">
        <v>1</v>
      </c>
      <c r="M41" s="8">
        <v>1</v>
      </c>
      <c r="N41" s="33">
        <f t="shared" si="10"/>
        <v>9</v>
      </c>
      <c r="O41" s="42">
        <f t="shared" si="11"/>
        <v>0</v>
      </c>
      <c r="P41" s="15">
        <v>92</v>
      </c>
      <c r="Q41" s="15">
        <f t="shared" si="12"/>
        <v>21</v>
      </c>
      <c r="R41" s="16">
        <f t="shared" si="13"/>
        <v>3</v>
      </c>
      <c r="S41" s="20">
        <f t="shared" si="14"/>
        <v>-0.771739130434783</v>
      </c>
      <c r="T41">
        <f t="shared" si="15"/>
        <v>-71</v>
      </c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</row>
    <row r="42" spans="1:32">
      <c r="A42" s="24" t="s">
        <v>50</v>
      </c>
      <c r="B42" s="25" t="s">
        <v>57</v>
      </c>
      <c r="C42" s="26">
        <v>3000139</v>
      </c>
      <c r="D42" s="27" t="s">
        <v>29</v>
      </c>
      <c r="E42" s="27" t="s">
        <v>20</v>
      </c>
      <c r="F42" s="27" t="s">
        <v>21</v>
      </c>
      <c r="G42" s="8">
        <v>5</v>
      </c>
      <c r="H42" s="8">
        <v>5</v>
      </c>
      <c r="I42" s="9">
        <v>7</v>
      </c>
      <c r="J42" s="7">
        <v>0</v>
      </c>
      <c r="K42" s="8">
        <v>2</v>
      </c>
      <c r="L42" s="8">
        <v>1</v>
      </c>
      <c r="M42" s="8">
        <v>1</v>
      </c>
      <c r="N42" s="33">
        <f t="shared" si="10"/>
        <v>7</v>
      </c>
      <c r="O42" s="42">
        <f t="shared" si="11"/>
        <v>0</v>
      </c>
      <c r="P42" s="15">
        <v>100</v>
      </c>
      <c r="Q42" s="15">
        <f t="shared" si="12"/>
        <v>21</v>
      </c>
      <c r="R42" s="16">
        <f t="shared" si="13"/>
        <v>3</v>
      </c>
      <c r="S42" s="20">
        <f t="shared" si="14"/>
        <v>-0.79</v>
      </c>
      <c r="T42">
        <f t="shared" si="15"/>
        <v>-79</v>
      </c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</row>
    <row r="43" spans="1:32">
      <c r="A43" s="24" t="s">
        <v>50</v>
      </c>
      <c r="B43" s="25" t="s">
        <v>58</v>
      </c>
      <c r="C43" s="26">
        <v>3000139</v>
      </c>
      <c r="D43" s="27" t="s">
        <v>29</v>
      </c>
      <c r="E43" s="27" t="s">
        <v>20</v>
      </c>
      <c r="F43" s="27" t="s">
        <v>21</v>
      </c>
      <c r="G43" s="8">
        <v>5</v>
      </c>
      <c r="H43" s="8">
        <v>5</v>
      </c>
      <c r="I43" s="9">
        <v>7</v>
      </c>
      <c r="J43" s="7">
        <v>0</v>
      </c>
      <c r="K43" s="8">
        <v>2</v>
      </c>
      <c r="L43" s="8">
        <v>1</v>
      </c>
      <c r="M43" s="8">
        <v>1</v>
      </c>
      <c r="N43" s="33">
        <f t="shared" si="10"/>
        <v>7</v>
      </c>
      <c r="O43" s="42">
        <f t="shared" si="11"/>
        <v>0</v>
      </c>
      <c r="P43" s="15">
        <v>100</v>
      </c>
      <c r="Q43" s="15">
        <f t="shared" si="12"/>
        <v>21</v>
      </c>
      <c r="R43" s="16">
        <f t="shared" si="13"/>
        <v>3</v>
      </c>
      <c r="S43" s="20">
        <f t="shared" si="14"/>
        <v>-0.79</v>
      </c>
      <c r="T43">
        <f t="shared" si="15"/>
        <v>-79</v>
      </c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</row>
    <row r="44" spans="1:32">
      <c r="A44" s="24" t="s">
        <v>55</v>
      </c>
      <c r="B44" s="25" t="s">
        <v>59</v>
      </c>
      <c r="C44" s="26">
        <v>3000105</v>
      </c>
      <c r="D44" s="27" t="s">
        <v>26</v>
      </c>
      <c r="E44" s="27" t="s">
        <v>20</v>
      </c>
      <c r="F44" s="27" t="s">
        <v>21</v>
      </c>
      <c r="G44" s="8">
        <v>341</v>
      </c>
      <c r="H44" s="8">
        <v>401</v>
      </c>
      <c r="I44" s="8">
        <v>364</v>
      </c>
      <c r="J44" s="9">
        <v>425</v>
      </c>
      <c r="K44" s="8">
        <v>6</v>
      </c>
      <c r="L44" s="7">
        <v>0</v>
      </c>
      <c r="M44" s="7">
        <v>0</v>
      </c>
      <c r="N44" s="33">
        <f t="shared" si="10"/>
        <v>425</v>
      </c>
      <c r="O44" s="42">
        <f t="shared" si="11"/>
        <v>0</v>
      </c>
      <c r="P44" s="15">
        <v>2496</v>
      </c>
      <c r="Q44" s="15">
        <f t="shared" si="12"/>
        <v>1537</v>
      </c>
      <c r="R44" s="16">
        <f t="shared" si="13"/>
        <v>219.571428571429</v>
      </c>
      <c r="S44" s="20">
        <f t="shared" si="14"/>
        <v>-0.384214743589744</v>
      </c>
      <c r="T44">
        <f t="shared" si="15"/>
        <v>-959</v>
      </c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</row>
    <row r="45" spans="1:32">
      <c r="A45" s="24" t="s">
        <v>55</v>
      </c>
      <c r="B45" s="25" t="s">
        <v>60</v>
      </c>
      <c r="C45" s="26">
        <v>3000088</v>
      </c>
      <c r="D45" s="27" t="s">
        <v>22</v>
      </c>
      <c r="E45" s="27" t="s">
        <v>20</v>
      </c>
      <c r="F45" s="27" t="s">
        <v>21</v>
      </c>
      <c r="G45" s="7">
        <v>0</v>
      </c>
      <c r="H45" s="7">
        <v>0</v>
      </c>
      <c r="I45" s="8">
        <v>235</v>
      </c>
      <c r="J45" s="8">
        <v>214</v>
      </c>
      <c r="K45" s="8">
        <v>175</v>
      </c>
      <c r="L45" s="8">
        <v>216</v>
      </c>
      <c r="M45" s="9">
        <v>237</v>
      </c>
      <c r="N45" s="33">
        <f t="shared" si="10"/>
        <v>237</v>
      </c>
      <c r="O45" s="42">
        <f t="shared" si="11"/>
        <v>0</v>
      </c>
      <c r="P45" s="15">
        <v>575</v>
      </c>
      <c r="Q45" s="15">
        <f t="shared" si="12"/>
        <v>1077</v>
      </c>
      <c r="R45" s="16">
        <f t="shared" si="13"/>
        <v>153.857142857143</v>
      </c>
      <c r="S45" s="20">
        <f t="shared" si="14"/>
        <v>0.87304347826087</v>
      </c>
      <c r="T45">
        <f t="shared" si="15"/>
        <v>502</v>
      </c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</row>
    <row r="46" spans="1:32">
      <c r="A46" s="27" t="s">
        <v>61</v>
      </c>
      <c r="B46" s="27" t="s">
        <v>62</v>
      </c>
      <c r="C46" s="28">
        <v>3000012</v>
      </c>
      <c r="D46" s="27" t="s">
        <v>26</v>
      </c>
      <c r="E46" s="27" t="s">
        <v>20</v>
      </c>
      <c r="F46" s="27" t="s">
        <v>21</v>
      </c>
      <c r="G46" s="8">
        <v>2203</v>
      </c>
      <c r="H46" s="8">
        <v>2090</v>
      </c>
      <c r="I46" s="7">
        <v>2090</v>
      </c>
      <c r="J46" s="8">
        <v>2230</v>
      </c>
      <c r="K46" s="8">
        <v>2273</v>
      </c>
      <c r="L46" s="8">
        <v>2515</v>
      </c>
      <c r="M46" s="9">
        <v>2729</v>
      </c>
      <c r="N46" s="33">
        <f t="shared" si="10"/>
        <v>2729</v>
      </c>
      <c r="O46" s="42">
        <f t="shared" si="11"/>
        <v>2090</v>
      </c>
      <c r="P46" s="15">
        <v>15086</v>
      </c>
      <c r="Q46" s="15">
        <f t="shared" si="12"/>
        <v>16130</v>
      </c>
      <c r="R46" s="16">
        <f t="shared" si="13"/>
        <v>2304.28571428571</v>
      </c>
      <c r="S46" s="20">
        <f t="shared" si="14"/>
        <v>0.0692032347872199</v>
      </c>
      <c r="T46">
        <f t="shared" si="15"/>
        <v>1044</v>
      </c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</row>
    <row r="47" spans="1:32">
      <c r="A47" s="27" t="s">
        <v>55</v>
      </c>
      <c r="B47" s="27" t="s">
        <v>63</v>
      </c>
      <c r="C47" s="28">
        <v>3000087</v>
      </c>
      <c r="D47" s="27" t="s">
        <v>22</v>
      </c>
      <c r="E47" s="27" t="s">
        <v>23</v>
      </c>
      <c r="F47" s="27" t="s">
        <v>24</v>
      </c>
      <c r="G47" s="8">
        <v>0</v>
      </c>
      <c r="H47" s="17">
        <v>123</v>
      </c>
      <c r="I47" s="7">
        <v>0</v>
      </c>
      <c r="J47" s="7">
        <v>0</v>
      </c>
      <c r="K47" s="8">
        <v>14</v>
      </c>
      <c r="L47" s="8">
        <v>59</v>
      </c>
      <c r="M47" s="8">
        <v>61</v>
      </c>
      <c r="N47" s="33">
        <f t="shared" si="10"/>
        <v>123</v>
      </c>
      <c r="O47" s="42">
        <f t="shared" si="11"/>
        <v>0</v>
      </c>
      <c r="P47" s="15">
        <v>0</v>
      </c>
      <c r="Q47" s="15">
        <f t="shared" si="12"/>
        <v>257</v>
      </c>
      <c r="R47" s="16">
        <f t="shared" si="13"/>
        <v>36.7142857142857</v>
      </c>
      <c r="S47" s="20">
        <v>0</v>
      </c>
      <c r="T47">
        <f t="shared" si="15"/>
        <v>257</v>
      </c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</row>
    <row r="48" spans="1:32">
      <c r="A48" s="22" t="s">
        <v>64</v>
      </c>
      <c r="B48" s="22" t="s">
        <v>65</v>
      </c>
      <c r="C48" s="23">
        <v>3000154</v>
      </c>
      <c r="D48" s="22" t="s">
        <v>27</v>
      </c>
      <c r="E48" s="22" t="s">
        <v>20</v>
      </c>
      <c r="F48" s="22" t="s">
        <v>21</v>
      </c>
      <c r="G48" s="9">
        <v>8356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33">
        <f t="shared" si="10"/>
        <v>8356</v>
      </c>
      <c r="O48" s="42">
        <f t="shared" si="11"/>
        <v>0</v>
      </c>
      <c r="P48" s="15">
        <v>27162</v>
      </c>
      <c r="Q48" s="15">
        <f t="shared" si="12"/>
        <v>8356</v>
      </c>
      <c r="R48" s="16">
        <f t="shared" si="13"/>
        <v>1193.71428571429</v>
      </c>
      <c r="S48" s="20">
        <f t="shared" si="14"/>
        <v>-0.692364332523378</v>
      </c>
      <c r="T48">
        <f t="shared" si="15"/>
        <v>-18806</v>
      </c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</row>
    <row r="49" spans="1:32">
      <c r="A49" s="22" t="s">
        <v>64</v>
      </c>
      <c r="B49" s="22" t="s">
        <v>65</v>
      </c>
      <c r="C49" s="23">
        <v>3000168</v>
      </c>
      <c r="D49" s="22" t="s">
        <v>29</v>
      </c>
      <c r="E49" s="22" t="s">
        <v>20</v>
      </c>
      <c r="F49" s="22" t="s">
        <v>21</v>
      </c>
      <c r="G49" s="8">
        <v>5</v>
      </c>
      <c r="H49" s="8">
        <v>5</v>
      </c>
      <c r="I49" s="9">
        <v>7</v>
      </c>
      <c r="J49" s="7">
        <v>0</v>
      </c>
      <c r="K49" s="8">
        <v>2</v>
      </c>
      <c r="L49" s="8">
        <v>1</v>
      </c>
      <c r="M49" s="8">
        <v>1</v>
      </c>
      <c r="N49" s="33">
        <f t="shared" si="10"/>
        <v>7</v>
      </c>
      <c r="O49" s="42">
        <f t="shared" si="11"/>
        <v>0</v>
      </c>
      <c r="P49" s="15">
        <v>100</v>
      </c>
      <c r="Q49" s="15">
        <f t="shared" si="12"/>
        <v>21</v>
      </c>
      <c r="R49" s="16">
        <f t="shared" si="13"/>
        <v>3</v>
      </c>
      <c r="S49" s="20">
        <f t="shared" si="14"/>
        <v>-0.79</v>
      </c>
      <c r="T49">
        <f t="shared" si="15"/>
        <v>-79</v>
      </c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</row>
    <row r="50" spans="1:32">
      <c r="A50" s="22" t="s">
        <v>64</v>
      </c>
      <c r="B50" s="22" t="s">
        <v>66</v>
      </c>
      <c r="C50" s="23">
        <v>3000111</v>
      </c>
      <c r="D50" s="22" t="s">
        <v>67</v>
      </c>
      <c r="E50" s="22" t="s">
        <v>23</v>
      </c>
      <c r="F50" s="22" t="s">
        <v>68</v>
      </c>
      <c r="G50" s="8">
        <v>717</v>
      </c>
      <c r="H50" s="9">
        <v>732</v>
      </c>
      <c r="I50" s="8">
        <v>676</v>
      </c>
      <c r="J50" s="7">
        <v>652</v>
      </c>
      <c r="K50" s="8">
        <v>698</v>
      </c>
      <c r="L50" s="8">
        <v>659</v>
      </c>
      <c r="M50" s="8">
        <v>726</v>
      </c>
      <c r="N50" s="33">
        <f t="shared" si="10"/>
        <v>732</v>
      </c>
      <c r="O50" s="42">
        <f t="shared" si="11"/>
        <v>652</v>
      </c>
      <c r="P50" s="15">
        <v>3962</v>
      </c>
      <c r="Q50" s="15">
        <f t="shared" si="12"/>
        <v>4860</v>
      </c>
      <c r="R50" s="16">
        <f t="shared" si="13"/>
        <v>694.285714285714</v>
      </c>
      <c r="S50" s="20">
        <f t="shared" si="14"/>
        <v>0.226653205451792</v>
      </c>
      <c r="T50">
        <f t="shared" si="15"/>
        <v>898</v>
      </c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</row>
    <row r="51" spans="1:32">
      <c r="A51" s="22" t="s">
        <v>64</v>
      </c>
      <c r="B51" s="22" t="s">
        <v>69</v>
      </c>
      <c r="C51" s="23">
        <v>3000154</v>
      </c>
      <c r="D51" s="22" t="s">
        <v>27</v>
      </c>
      <c r="E51" s="22" t="s">
        <v>20</v>
      </c>
      <c r="F51" s="22" t="s">
        <v>21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33">
        <f t="shared" si="10"/>
        <v>0</v>
      </c>
      <c r="O51" s="42">
        <f t="shared" si="11"/>
        <v>0</v>
      </c>
      <c r="P51" s="15">
        <v>4220</v>
      </c>
      <c r="Q51" s="15">
        <f t="shared" si="12"/>
        <v>0</v>
      </c>
      <c r="R51" s="16">
        <f t="shared" si="13"/>
        <v>0</v>
      </c>
      <c r="S51" s="20">
        <f t="shared" si="14"/>
        <v>-1</v>
      </c>
      <c r="T51">
        <f t="shared" si="15"/>
        <v>-4220</v>
      </c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</row>
    <row r="52" spans="1:32">
      <c r="A52" s="22" t="s">
        <v>64</v>
      </c>
      <c r="B52" s="22" t="s">
        <v>70</v>
      </c>
      <c r="C52" s="23">
        <v>3000133</v>
      </c>
      <c r="D52" s="22" t="s">
        <v>36</v>
      </c>
      <c r="E52" s="22" t="s">
        <v>37</v>
      </c>
      <c r="F52" s="22" t="s">
        <v>38</v>
      </c>
      <c r="G52" s="9">
        <v>925</v>
      </c>
      <c r="H52" s="8">
        <v>875</v>
      </c>
      <c r="I52" s="8">
        <v>822</v>
      </c>
      <c r="J52" s="7">
        <v>751</v>
      </c>
      <c r="K52" s="8">
        <v>836</v>
      </c>
      <c r="L52" s="8">
        <v>798</v>
      </c>
      <c r="M52" s="8">
        <v>761</v>
      </c>
      <c r="N52" s="33">
        <f t="shared" si="10"/>
        <v>925</v>
      </c>
      <c r="O52" s="42">
        <f t="shared" si="11"/>
        <v>751</v>
      </c>
      <c r="P52" s="15">
        <v>3337</v>
      </c>
      <c r="Q52" s="15">
        <f t="shared" si="12"/>
        <v>5768</v>
      </c>
      <c r="R52" s="16">
        <f t="shared" si="13"/>
        <v>824</v>
      </c>
      <c r="S52" s="20">
        <f t="shared" si="14"/>
        <v>0.728498651483368</v>
      </c>
      <c r="T52">
        <f t="shared" si="15"/>
        <v>2431</v>
      </c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</row>
    <row r="53" spans="1:32">
      <c r="A53" s="5" t="s">
        <v>71</v>
      </c>
      <c r="B53" s="5" t="s">
        <v>72</v>
      </c>
      <c r="C53" s="6">
        <v>3000055</v>
      </c>
      <c r="D53" s="5" t="s">
        <v>73</v>
      </c>
      <c r="E53" s="5" t="s">
        <v>20</v>
      </c>
      <c r="F53" s="5" t="s">
        <v>21</v>
      </c>
      <c r="G53" s="7">
        <v>654</v>
      </c>
      <c r="H53" s="8">
        <v>696</v>
      </c>
      <c r="I53" s="8">
        <v>699</v>
      </c>
      <c r="J53" s="9">
        <v>872</v>
      </c>
      <c r="K53" s="8">
        <v>851</v>
      </c>
      <c r="L53" s="8">
        <v>799</v>
      </c>
      <c r="M53" s="8">
        <v>794</v>
      </c>
      <c r="N53" s="33">
        <f t="shared" si="10"/>
        <v>872</v>
      </c>
      <c r="O53" s="42">
        <f t="shared" si="11"/>
        <v>654</v>
      </c>
      <c r="P53" s="15">
        <v>2786</v>
      </c>
      <c r="Q53" s="15">
        <f t="shared" si="12"/>
        <v>5365</v>
      </c>
      <c r="R53" s="16">
        <f t="shared" si="13"/>
        <v>766.428571428571</v>
      </c>
      <c r="S53" s="20">
        <f t="shared" si="14"/>
        <v>0.925699928212491</v>
      </c>
      <c r="T53">
        <f t="shared" si="15"/>
        <v>2579</v>
      </c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</row>
    <row r="54" spans="1:32">
      <c r="A54" s="5" t="s">
        <v>71</v>
      </c>
      <c r="B54" s="5" t="s">
        <v>72</v>
      </c>
      <c r="C54" s="6">
        <v>3000095</v>
      </c>
      <c r="D54" s="5" t="s">
        <v>74</v>
      </c>
      <c r="E54" s="5" t="s">
        <v>23</v>
      </c>
      <c r="F54" s="5" t="s">
        <v>24</v>
      </c>
      <c r="G54" s="9">
        <v>9997</v>
      </c>
      <c r="H54" s="8">
        <v>9321</v>
      </c>
      <c r="I54" s="8">
        <v>8273</v>
      </c>
      <c r="J54" s="7">
        <v>8084</v>
      </c>
      <c r="K54" s="8">
        <v>8291</v>
      </c>
      <c r="L54" s="8">
        <v>8351</v>
      </c>
      <c r="M54" s="8">
        <v>8469</v>
      </c>
      <c r="N54" s="33">
        <f t="shared" si="10"/>
        <v>9997</v>
      </c>
      <c r="O54" s="42">
        <f t="shared" si="11"/>
        <v>8084</v>
      </c>
      <c r="P54" s="15">
        <v>67222</v>
      </c>
      <c r="Q54" s="15">
        <f t="shared" si="12"/>
        <v>60786</v>
      </c>
      <c r="R54" s="16">
        <f t="shared" si="13"/>
        <v>8683.71428571429</v>
      </c>
      <c r="S54" s="20">
        <f t="shared" si="14"/>
        <v>-0.095742465264348</v>
      </c>
      <c r="T54">
        <f t="shared" si="15"/>
        <v>-6436</v>
      </c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</row>
    <row r="55" spans="1:32">
      <c r="A55" s="5" t="s">
        <v>71</v>
      </c>
      <c r="B55" s="5" t="s">
        <v>72</v>
      </c>
      <c r="C55" s="6">
        <v>3000151</v>
      </c>
      <c r="D55" s="5" t="s">
        <v>75</v>
      </c>
      <c r="E55" s="5" t="s">
        <v>23</v>
      </c>
      <c r="F55" s="5" t="s">
        <v>24</v>
      </c>
      <c r="G55" s="7">
        <v>0</v>
      </c>
      <c r="H55" s="7">
        <v>0</v>
      </c>
      <c r="I55" s="9">
        <v>4</v>
      </c>
      <c r="J55" s="7">
        <v>0</v>
      </c>
      <c r="K55" s="7">
        <v>0</v>
      </c>
      <c r="L55" s="7">
        <v>0</v>
      </c>
      <c r="M55" s="7">
        <v>0</v>
      </c>
      <c r="N55" s="33">
        <f t="shared" si="10"/>
        <v>4</v>
      </c>
      <c r="O55" s="42">
        <f t="shared" si="11"/>
        <v>0</v>
      </c>
      <c r="P55" s="15">
        <v>116</v>
      </c>
      <c r="Q55" s="15">
        <f t="shared" si="12"/>
        <v>4</v>
      </c>
      <c r="R55" s="16">
        <f t="shared" si="13"/>
        <v>0.571428571428571</v>
      </c>
      <c r="S55" s="20">
        <f t="shared" si="14"/>
        <v>-0.96551724137931</v>
      </c>
      <c r="T55">
        <f t="shared" si="15"/>
        <v>-112</v>
      </c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 spans="1:32">
      <c r="A56" s="5" t="s">
        <v>71</v>
      </c>
      <c r="B56" s="5" t="s">
        <v>72</v>
      </c>
      <c r="C56" s="6">
        <v>4000007</v>
      </c>
      <c r="D56" s="5" t="s">
        <v>76</v>
      </c>
      <c r="E56" s="5" t="s">
        <v>23</v>
      </c>
      <c r="F56" s="5" t="s">
        <v>42</v>
      </c>
      <c r="G56" s="7">
        <v>121</v>
      </c>
      <c r="H56" s="9">
        <v>320</v>
      </c>
      <c r="I56" s="8">
        <v>281</v>
      </c>
      <c r="J56" s="8">
        <v>272</v>
      </c>
      <c r="K56" s="8">
        <v>250</v>
      </c>
      <c r="L56" s="8">
        <v>293</v>
      </c>
      <c r="M56" s="8">
        <v>270</v>
      </c>
      <c r="N56" s="33">
        <f t="shared" si="10"/>
        <v>320</v>
      </c>
      <c r="O56" s="42">
        <f t="shared" si="11"/>
        <v>121</v>
      </c>
      <c r="P56" s="15">
        <v>169</v>
      </c>
      <c r="Q56" s="15">
        <f t="shared" si="12"/>
        <v>1807</v>
      </c>
      <c r="R56" s="16">
        <f t="shared" si="13"/>
        <v>258.142857142857</v>
      </c>
      <c r="S56" s="20">
        <f t="shared" si="14"/>
        <v>9.69230769230769</v>
      </c>
      <c r="T56">
        <f t="shared" si="15"/>
        <v>1638</v>
      </c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spans="1:32">
      <c r="A57" s="5" t="s">
        <v>71</v>
      </c>
      <c r="B57" s="5" t="s">
        <v>77</v>
      </c>
      <c r="C57" s="6">
        <v>3000009</v>
      </c>
      <c r="D57" s="10" t="s">
        <v>26</v>
      </c>
      <c r="E57" s="5" t="s">
        <v>20</v>
      </c>
      <c r="F57" s="5" t="s">
        <v>21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33">
        <f t="shared" si="10"/>
        <v>0</v>
      </c>
      <c r="O57" s="42">
        <f t="shared" si="11"/>
        <v>0</v>
      </c>
      <c r="P57" s="15">
        <v>100</v>
      </c>
      <c r="Q57" s="15">
        <f t="shared" si="12"/>
        <v>0</v>
      </c>
      <c r="R57" s="16">
        <f t="shared" si="13"/>
        <v>0</v>
      </c>
      <c r="S57" s="20">
        <f t="shared" si="14"/>
        <v>-1</v>
      </c>
      <c r="T57">
        <f t="shared" si="15"/>
        <v>-100</v>
      </c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</row>
    <row r="58" spans="1:32">
      <c r="A58" s="5" t="s">
        <v>71</v>
      </c>
      <c r="B58" s="5" t="s">
        <v>77</v>
      </c>
      <c r="C58" s="6">
        <v>3000070</v>
      </c>
      <c r="D58" s="11" t="s">
        <v>78</v>
      </c>
      <c r="E58" s="5" t="s">
        <v>20</v>
      </c>
      <c r="F58" s="5" t="s">
        <v>21</v>
      </c>
      <c r="G58" s="9">
        <v>2371</v>
      </c>
      <c r="H58" s="8">
        <v>2315</v>
      </c>
      <c r="I58" s="8">
        <v>2158</v>
      </c>
      <c r="J58" s="8">
        <v>2216</v>
      </c>
      <c r="K58" s="8">
        <v>2202</v>
      </c>
      <c r="L58" s="8">
        <v>2263</v>
      </c>
      <c r="M58" s="7">
        <v>2040</v>
      </c>
      <c r="N58" s="33">
        <f t="shared" si="10"/>
        <v>2371</v>
      </c>
      <c r="O58" s="42">
        <f t="shared" si="11"/>
        <v>2040</v>
      </c>
      <c r="P58" s="15">
        <v>18104</v>
      </c>
      <c r="Q58" s="15">
        <f t="shared" si="12"/>
        <v>15565</v>
      </c>
      <c r="R58" s="16">
        <f t="shared" si="13"/>
        <v>2223.57142857143</v>
      </c>
      <c r="S58" s="20">
        <f t="shared" si="14"/>
        <v>-0.140245249668582</v>
      </c>
      <c r="T58">
        <f t="shared" si="15"/>
        <v>-2539</v>
      </c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</row>
    <row r="59" spans="1:32">
      <c r="A59" s="5" t="s">
        <v>71</v>
      </c>
      <c r="B59" s="5" t="s">
        <v>77</v>
      </c>
      <c r="C59" s="6">
        <v>3000085</v>
      </c>
      <c r="D59" s="5" t="s">
        <v>36</v>
      </c>
      <c r="E59" s="5" t="s">
        <v>37</v>
      </c>
      <c r="F59" s="5" t="s">
        <v>79</v>
      </c>
      <c r="G59" s="8">
        <v>619</v>
      </c>
      <c r="H59" s="7">
        <v>580</v>
      </c>
      <c r="I59" s="8">
        <v>652</v>
      </c>
      <c r="J59" s="9">
        <v>690</v>
      </c>
      <c r="K59" s="8">
        <v>632</v>
      </c>
      <c r="L59" s="8">
        <v>678</v>
      </c>
      <c r="M59" s="8">
        <v>675</v>
      </c>
      <c r="N59" s="33">
        <f t="shared" si="10"/>
        <v>690</v>
      </c>
      <c r="O59" s="42">
        <f t="shared" si="11"/>
        <v>580</v>
      </c>
      <c r="P59" s="15">
        <v>4874</v>
      </c>
      <c r="Q59" s="15">
        <f t="shared" si="12"/>
        <v>4526</v>
      </c>
      <c r="R59" s="16">
        <f t="shared" si="13"/>
        <v>646.571428571429</v>
      </c>
      <c r="S59" s="20">
        <f t="shared" si="14"/>
        <v>-0.0713992613869512</v>
      </c>
      <c r="T59">
        <f t="shared" si="15"/>
        <v>-348</v>
      </c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</row>
    <row r="60" spans="1:32">
      <c r="A60" s="5" t="s">
        <v>71</v>
      </c>
      <c r="B60" s="5" t="s">
        <v>77</v>
      </c>
      <c r="C60" s="6">
        <v>3000108</v>
      </c>
      <c r="D60" s="5" t="s">
        <v>80</v>
      </c>
      <c r="E60" s="5" t="s">
        <v>37</v>
      </c>
      <c r="F60" s="5" t="s">
        <v>79</v>
      </c>
      <c r="G60" s="8">
        <v>4709</v>
      </c>
      <c r="H60" s="9">
        <v>4775</v>
      </c>
      <c r="I60" s="8">
        <v>4690</v>
      </c>
      <c r="J60" s="7">
        <v>4125</v>
      </c>
      <c r="K60" s="8">
        <v>4365</v>
      </c>
      <c r="L60" s="8">
        <v>4254</v>
      </c>
      <c r="M60" s="8">
        <v>4166</v>
      </c>
      <c r="N60" s="33">
        <f t="shared" si="10"/>
        <v>4775</v>
      </c>
      <c r="O60" s="42">
        <f t="shared" si="11"/>
        <v>4125</v>
      </c>
      <c r="P60" s="15">
        <v>32165</v>
      </c>
      <c r="Q60" s="15">
        <f t="shared" si="12"/>
        <v>31084</v>
      </c>
      <c r="R60" s="16">
        <f t="shared" si="13"/>
        <v>4440.57142857143</v>
      </c>
      <c r="S60" s="20">
        <f t="shared" si="14"/>
        <v>-0.0336079589616042</v>
      </c>
      <c r="T60">
        <f t="shared" si="15"/>
        <v>-1081</v>
      </c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</row>
    <row r="61" spans="1:32">
      <c r="A61" s="5" t="s">
        <v>71</v>
      </c>
      <c r="B61" s="5" t="s">
        <v>81</v>
      </c>
      <c r="C61" s="6">
        <v>3000095</v>
      </c>
      <c r="D61" s="5" t="s">
        <v>74</v>
      </c>
      <c r="E61" s="5" t="s">
        <v>23</v>
      </c>
      <c r="F61" s="5" t="s">
        <v>24</v>
      </c>
      <c r="G61" s="9">
        <v>10142</v>
      </c>
      <c r="H61" s="8">
        <v>9485</v>
      </c>
      <c r="I61" s="8">
        <v>8392</v>
      </c>
      <c r="J61" s="7">
        <v>8189</v>
      </c>
      <c r="K61" s="8">
        <v>8429</v>
      </c>
      <c r="L61" s="8">
        <v>8482</v>
      </c>
      <c r="M61" s="8">
        <v>8586</v>
      </c>
      <c r="N61" s="33">
        <f t="shared" si="10"/>
        <v>10142</v>
      </c>
      <c r="O61" s="42">
        <f t="shared" si="11"/>
        <v>8189</v>
      </c>
      <c r="P61" s="15">
        <v>68336</v>
      </c>
      <c r="Q61" s="15">
        <f t="shared" si="12"/>
        <v>61705</v>
      </c>
      <c r="R61" s="16">
        <f t="shared" si="13"/>
        <v>8815</v>
      </c>
      <c r="S61" s="20">
        <f t="shared" si="14"/>
        <v>-0.0970352376492625</v>
      </c>
      <c r="T61">
        <f t="shared" si="15"/>
        <v>-6631</v>
      </c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</row>
    <row r="62" spans="1:32">
      <c r="A62" s="5" t="s">
        <v>71</v>
      </c>
      <c r="B62" s="5" t="s">
        <v>82</v>
      </c>
      <c r="C62" s="6">
        <v>3000145</v>
      </c>
      <c r="D62" s="5" t="s">
        <v>83</v>
      </c>
      <c r="E62" s="5" t="s">
        <v>20</v>
      </c>
      <c r="F62" s="5" t="s">
        <v>21</v>
      </c>
      <c r="G62" s="7">
        <v>0</v>
      </c>
      <c r="H62" s="7">
        <v>0</v>
      </c>
      <c r="I62" s="7">
        <v>0</v>
      </c>
      <c r="J62" s="17">
        <v>3</v>
      </c>
      <c r="K62" s="7">
        <v>0</v>
      </c>
      <c r="L62" s="7">
        <v>0</v>
      </c>
      <c r="M62" s="7">
        <v>0</v>
      </c>
      <c r="N62" s="33">
        <f t="shared" si="10"/>
        <v>3</v>
      </c>
      <c r="O62" s="42">
        <f t="shared" si="11"/>
        <v>0</v>
      </c>
      <c r="P62" s="15">
        <v>0</v>
      </c>
      <c r="Q62" s="15">
        <f t="shared" si="12"/>
        <v>3</v>
      </c>
      <c r="R62" s="16">
        <f t="shared" si="13"/>
        <v>0.428571428571429</v>
      </c>
      <c r="S62" s="20">
        <v>0</v>
      </c>
      <c r="T62">
        <f t="shared" si="15"/>
        <v>3</v>
      </c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</row>
    <row r="63" spans="1:32">
      <c r="A63" s="5" t="s">
        <v>71</v>
      </c>
      <c r="B63" s="5" t="s">
        <v>82</v>
      </c>
      <c r="C63" s="6">
        <v>3000151</v>
      </c>
      <c r="D63" s="5" t="s">
        <v>75</v>
      </c>
      <c r="E63" s="5" t="s">
        <v>23</v>
      </c>
      <c r="F63" s="5" t="s">
        <v>24</v>
      </c>
      <c r="G63" s="7">
        <v>0</v>
      </c>
      <c r="H63" s="7">
        <v>0</v>
      </c>
      <c r="I63" s="9">
        <v>4</v>
      </c>
      <c r="J63" s="7">
        <v>0</v>
      </c>
      <c r="K63" s="7">
        <v>0</v>
      </c>
      <c r="L63" s="7">
        <v>0</v>
      </c>
      <c r="M63" s="7">
        <v>0</v>
      </c>
      <c r="N63" s="33">
        <f t="shared" si="10"/>
        <v>4</v>
      </c>
      <c r="O63" s="42">
        <f t="shared" si="11"/>
        <v>0</v>
      </c>
      <c r="P63" s="15">
        <v>137</v>
      </c>
      <c r="Q63" s="15">
        <f t="shared" si="12"/>
        <v>4</v>
      </c>
      <c r="R63" s="16">
        <f t="shared" si="13"/>
        <v>0.571428571428571</v>
      </c>
      <c r="S63" s="20">
        <f t="shared" si="14"/>
        <v>-0.970802919708029</v>
      </c>
      <c r="T63">
        <f t="shared" si="15"/>
        <v>-133</v>
      </c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</row>
    <row r="64" spans="1:32">
      <c r="A64" s="5" t="s">
        <v>71</v>
      </c>
      <c r="B64" s="5" t="s">
        <v>82</v>
      </c>
      <c r="C64" s="6">
        <v>4000007</v>
      </c>
      <c r="D64" s="5" t="s">
        <v>76</v>
      </c>
      <c r="E64" s="5" t="s">
        <v>23</v>
      </c>
      <c r="F64" s="5" t="s">
        <v>42</v>
      </c>
      <c r="G64" s="7">
        <v>1337</v>
      </c>
      <c r="H64" s="8">
        <v>2993</v>
      </c>
      <c r="I64" s="8">
        <v>3048</v>
      </c>
      <c r="J64" s="8">
        <v>2830</v>
      </c>
      <c r="K64" s="8">
        <v>2997</v>
      </c>
      <c r="L64" s="9">
        <v>3230</v>
      </c>
      <c r="M64" s="8">
        <v>3020</v>
      </c>
      <c r="N64" s="33">
        <f t="shared" si="10"/>
        <v>3230</v>
      </c>
      <c r="O64" s="42">
        <f t="shared" si="11"/>
        <v>1337</v>
      </c>
      <c r="P64" s="15">
        <v>1834</v>
      </c>
      <c r="Q64" s="15">
        <f t="shared" si="12"/>
        <v>19455</v>
      </c>
      <c r="R64" s="16">
        <f t="shared" si="13"/>
        <v>2779.28571428571</v>
      </c>
      <c r="S64" s="20">
        <f t="shared" si="14"/>
        <v>9.60796074154853</v>
      </c>
      <c r="T64">
        <f t="shared" si="15"/>
        <v>17621</v>
      </c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</row>
    <row r="65" ht="44.5" spans="1:32">
      <c r="A65" s="12" t="str">
        <f>_xlfn.DISPIMG("ID_CE8827FD4EDC4B1EA5EE248699F30E48",1)</f>
        <v>=DISPIMG("ID_CE8827FD4EDC4B1EA5EE248699F30E48",1)</v>
      </c>
      <c r="G65" s="12">
        <f t="shared" ref="G65:M65" si="16">SUM(G2:G64)</f>
        <v>66270</v>
      </c>
      <c r="H65" s="12">
        <f t="shared" si="16"/>
        <v>65422</v>
      </c>
      <c r="I65" s="12">
        <f t="shared" si="16"/>
        <v>59914</v>
      </c>
      <c r="J65" s="12">
        <f t="shared" si="16"/>
        <v>59955</v>
      </c>
      <c r="K65" s="12">
        <f t="shared" si="16"/>
        <v>62230</v>
      </c>
      <c r="L65" s="12">
        <f t="shared" si="16"/>
        <v>61363</v>
      </c>
      <c r="M65" s="12">
        <f t="shared" si="16"/>
        <v>60123</v>
      </c>
      <c r="P65">
        <f>SUM(P2:P64)</f>
        <v>414314</v>
      </c>
      <c r="Q65">
        <f>SUM(Q2:Q64)</f>
        <v>435277</v>
      </c>
      <c r="R65" s="18">
        <f>SUM(R2:R64)</f>
        <v>62182.4285714286</v>
      </c>
      <c r="S65" s="21">
        <f t="shared" si="14"/>
        <v>0.0505968902812842</v>
      </c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</row>
    <row r="66" spans="1:32">
      <c r="A66" s="53" t="s">
        <v>84</v>
      </c>
      <c r="B66" s="54"/>
      <c r="C66" s="54"/>
      <c r="D66" s="55"/>
      <c r="G66" s="56" t="s">
        <v>85</v>
      </c>
      <c r="H66" s="56"/>
      <c r="I66" s="56"/>
      <c r="L66" s="56" t="s">
        <v>86</v>
      </c>
      <c r="M66" s="56"/>
      <c r="N66" s="56"/>
      <c r="P66" s="67" t="s">
        <v>87</v>
      </c>
      <c r="Q66" s="74"/>
      <c r="R66" s="67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</row>
    <row r="67" spans="1:32">
      <c r="A67" s="57">
        <v>1</v>
      </c>
      <c r="B67" s="58" t="s">
        <v>71</v>
      </c>
      <c r="C67" s="59">
        <f>SUM(Q53:Q64)</f>
        <v>200304</v>
      </c>
      <c r="D67" s="60">
        <f>C67/C72</f>
        <v>0.460175933945511</v>
      </c>
      <c r="G67" s="61" t="s">
        <v>74</v>
      </c>
      <c r="H67" s="62">
        <v>122491</v>
      </c>
      <c r="I67" s="68">
        <f>H67/H71</f>
        <v>0.281409309474197</v>
      </c>
      <c r="L67" s="69" t="s">
        <v>88</v>
      </c>
      <c r="M67" s="69">
        <v>187166</v>
      </c>
      <c r="N67" s="70">
        <f>M67/M70</f>
        <v>0.429992855124438</v>
      </c>
      <c r="P67" s="61" t="s">
        <v>21</v>
      </c>
      <c r="Q67" s="62">
        <v>187166</v>
      </c>
      <c r="R67" s="68">
        <f>Q67/Q71</f>
        <v>0.429992855124438</v>
      </c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</row>
    <row r="68" spans="1:32">
      <c r="A68" s="57">
        <v>2</v>
      </c>
      <c r="B68" s="58" t="s">
        <v>17</v>
      </c>
      <c r="C68" s="59">
        <f>SUM(Q2:Q26)</f>
        <v>138327</v>
      </c>
      <c r="D68" s="60">
        <f>C68/C72</f>
        <v>0.317790740149376</v>
      </c>
      <c r="G68" s="61" t="s">
        <v>27</v>
      </c>
      <c r="H68" s="62">
        <v>51923</v>
      </c>
      <c r="I68" s="68">
        <f>H68/H71</f>
        <v>0.119287258458407</v>
      </c>
      <c r="L68" s="69" t="s">
        <v>89</v>
      </c>
      <c r="M68" s="69">
        <v>173171</v>
      </c>
      <c r="N68" s="70">
        <f>M68/M70</f>
        <v>0.397840915095445</v>
      </c>
      <c r="P68" s="61" t="s">
        <v>24</v>
      </c>
      <c r="Q68" s="62">
        <v>145495</v>
      </c>
      <c r="R68" s="68">
        <f>Q68/Q71</f>
        <v>0.33425841475658</v>
      </c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</row>
    <row r="69" spans="1:32">
      <c r="A69" s="57">
        <v>3</v>
      </c>
      <c r="B69" s="58" t="s">
        <v>90</v>
      </c>
      <c r="C69" s="59">
        <f>SUM(Q36:Q47)</f>
        <v>50328</v>
      </c>
      <c r="D69" s="60">
        <f>C69/C72</f>
        <v>0.115622925171787</v>
      </c>
      <c r="G69" s="61" t="s">
        <v>33</v>
      </c>
      <c r="H69" s="62">
        <v>34280</v>
      </c>
      <c r="I69" s="68">
        <f>H69/H71</f>
        <v>0.078754448316819</v>
      </c>
      <c r="L69" s="69" t="s">
        <v>91</v>
      </c>
      <c r="M69" s="69">
        <v>74940</v>
      </c>
      <c r="N69" s="70">
        <f>M69/M70</f>
        <v>0.172166229780117</v>
      </c>
      <c r="P69" s="61" t="s">
        <v>79</v>
      </c>
      <c r="Q69" s="62">
        <v>35610</v>
      </c>
      <c r="R69" s="68">
        <f>Q69/Q71</f>
        <v>0.0818099738787025</v>
      </c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</row>
    <row r="70" spans="1:32">
      <c r="A70" s="57">
        <v>4</v>
      </c>
      <c r="B70" s="58" t="s">
        <v>92</v>
      </c>
      <c r="C70" s="59">
        <f>SUM(Q27:Q35)</f>
        <v>27313</v>
      </c>
      <c r="D70" s="60">
        <f>C70/C72</f>
        <v>0.0627485486253581</v>
      </c>
      <c r="G70" s="61" t="s">
        <v>93</v>
      </c>
      <c r="H70" s="62">
        <f>H71-(H67+H68+H69)</f>
        <v>226583</v>
      </c>
      <c r="I70" s="68">
        <f>H70/H71</f>
        <v>0.520548983750577</v>
      </c>
      <c r="L70" s="71"/>
      <c r="M70" s="71">
        <f>SUM(M67:M69)</f>
        <v>435277</v>
      </c>
      <c r="N70" s="72">
        <f>SUM(N67:N69)</f>
        <v>1</v>
      </c>
      <c r="P70" s="61" t="s">
        <v>94</v>
      </c>
      <c r="Q70" s="62">
        <v>67006</v>
      </c>
      <c r="R70" s="68">
        <f>Q70/Q71</f>
        <v>0.153938756240279</v>
      </c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</row>
    <row r="71" spans="1:32">
      <c r="A71" s="57">
        <v>5</v>
      </c>
      <c r="B71" s="58" t="s">
        <v>64</v>
      </c>
      <c r="C71" s="59">
        <f>SUM(Q48:Q52)</f>
        <v>19005</v>
      </c>
      <c r="D71" s="60">
        <f>C71/C72</f>
        <v>0.043661852107968</v>
      </c>
      <c r="G71" s="63"/>
      <c r="H71" s="64">
        <v>435277</v>
      </c>
      <c r="I71" s="73">
        <f>SUM(I67:I70)</f>
        <v>1</v>
      </c>
      <c r="P71" s="63"/>
      <c r="Q71" s="64">
        <f>SUM(Q67:Q70)</f>
        <v>435277</v>
      </c>
      <c r="R71" s="63">
        <f>SUM(R67:R70)</f>
        <v>1</v>
      </c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</row>
    <row r="72" spans="1:32">
      <c r="A72" s="65"/>
      <c r="B72" s="65"/>
      <c r="C72" s="66">
        <f>SUM(C67:C71)</f>
        <v>435277</v>
      </c>
      <c r="D72" s="65">
        <f>SUM(D67:D71)</f>
        <v>1</v>
      </c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</row>
    <row r="73" spans="21:32"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</row>
    <row r="74" spans="21:32"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</row>
    <row r="75" spans="21:32"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</row>
    <row r="76" spans="21:32"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</row>
    <row r="77" spans="21:32"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</row>
    <row r="78" spans="21:32"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</row>
    <row r="79" spans="21:32"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</row>
    <row r="80" spans="21:32"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</row>
    <row r="81" spans="21:32"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</row>
    <row r="88" spans="19:19">
      <c r="S88" s="75"/>
    </row>
    <row r="89" spans="19:19">
      <c r="S89" s="75"/>
    </row>
    <row r="90" spans="19:19">
      <c r="S90" s="75"/>
    </row>
    <row r="91" spans="19:19">
      <c r="S91" s="75"/>
    </row>
    <row r="92" spans="19:19">
      <c r="S92" s="75"/>
    </row>
    <row r="93" spans="19:19">
      <c r="S93" s="75"/>
    </row>
    <row r="94" spans="19:19">
      <c r="S94" s="75"/>
    </row>
    <row r="95" spans="19:19">
      <c r="S95" s="75"/>
    </row>
    <row r="96" spans="19:19">
      <c r="S96" s="75"/>
    </row>
    <row r="97" spans="19:19">
      <c r="S97" s="75"/>
    </row>
    <row r="98" spans="19:19">
      <c r="S98" s="75"/>
    </row>
    <row r="99" spans="19:19">
      <c r="S99" s="75"/>
    </row>
    <row r="100" spans="19:19">
      <c r="S100" s="75"/>
    </row>
    <row r="101" spans="19:19">
      <c r="S101" s="75"/>
    </row>
    <row r="102" spans="19:19">
      <c r="S102" s="75"/>
    </row>
    <row r="103" spans="19:19">
      <c r="S103" s="75"/>
    </row>
    <row r="104" spans="19:19">
      <c r="S104" s="75"/>
    </row>
    <row r="105" spans="19:19">
      <c r="S105" s="75"/>
    </row>
    <row r="106" spans="19:19">
      <c r="S106" s="75"/>
    </row>
    <row r="107" spans="19:19">
      <c r="S107" s="75"/>
    </row>
    <row r="108" spans="19:19">
      <c r="S108" s="75"/>
    </row>
    <row r="109" spans="19:19">
      <c r="S109" s="75"/>
    </row>
    <row r="110" spans="19:19">
      <c r="S110" s="75"/>
    </row>
    <row r="111" spans="19:19">
      <c r="S111" s="75"/>
    </row>
    <row r="112" spans="19:19">
      <c r="S112" s="75"/>
    </row>
    <row r="113" spans="19:19">
      <c r="S113" s="75"/>
    </row>
    <row r="114" spans="19:19">
      <c r="S114" s="75"/>
    </row>
    <row r="115" spans="19:19">
      <c r="S115" s="75"/>
    </row>
    <row r="116" spans="19:19">
      <c r="S116" s="75"/>
    </row>
    <row r="117" spans="19:19">
      <c r="S117" s="75"/>
    </row>
    <row r="118" spans="19:19">
      <c r="S118" s="75"/>
    </row>
    <row r="119" spans="19:19">
      <c r="S119" s="75"/>
    </row>
    <row r="120" spans="19:19">
      <c r="S120" s="75"/>
    </row>
    <row r="121" spans="19:19">
      <c r="S121" s="75"/>
    </row>
    <row r="122" spans="19:19">
      <c r="S122" s="75"/>
    </row>
    <row r="123" spans="19:19">
      <c r="S123" s="75"/>
    </row>
    <row r="124" spans="19:19">
      <c r="S124" s="75"/>
    </row>
    <row r="125" spans="19:19">
      <c r="S125" s="75"/>
    </row>
    <row r="126" spans="19:19">
      <c r="S126" s="75"/>
    </row>
    <row r="127" spans="19:19">
      <c r="S127" s="75"/>
    </row>
    <row r="128" spans="19:19">
      <c r="S128" s="75"/>
    </row>
    <row r="129" spans="19:19">
      <c r="S129" s="75"/>
    </row>
    <row r="130" spans="19:19">
      <c r="S130" s="75"/>
    </row>
  </sheetData>
  <autoFilter xmlns:etc="http://www.wps.cn/officeDocument/2017/etCustomData" ref="A1:AF81" etc:filterBottomFollowUsedRange="0">
    <extLst/>
  </autoFilter>
  <mergeCells count="5">
    <mergeCell ref="A66:D66"/>
    <mergeCell ref="G66:I66"/>
    <mergeCell ref="L66:N66"/>
    <mergeCell ref="P66:R66"/>
    <mergeCell ref="U38:AF8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7"/>
  <sheetViews>
    <sheetView zoomScale="80" zoomScaleNormal="80" workbookViewId="0">
      <selection activeCell="M20" sqref="M20"/>
    </sheetView>
  </sheetViews>
  <sheetFormatPr defaultColWidth="8.88888888888889" defaultRowHeight="14.4"/>
  <cols>
    <col min="1" max="1" width="13.8888888888889"/>
    <col min="2" max="2" width="14.4444444444444" customWidth="1"/>
    <col min="17" max="17" width="10.7777777777778"/>
  </cols>
  <sheetData>
    <row r="1" ht="28.8" spans="1:17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>
        <v>45761</v>
      </c>
      <c r="H1" s="4">
        <v>45762</v>
      </c>
      <c r="I1" s="4">
        <v>45763</v>
      </c>
      <c r="J1" s="4">
        <v>45764</v>
      </c>
      <c r="K1" s="4">
        <v>45765</v>
      </c>
      <c r="L1" s="4">
        <v>45766</v>
      </c>
      <c r="M1" s="4">
        <v>45767</v>
      </c>
      <c r="N1" s="13" t="s">
        <v>8</v>
      </c>
      <c r="O1" s="13" t="s">
        <v>9</v>
      </c>
      <c r="P1" s="14" t="s">
        <v>10</v>
      </c>
      <c r="Q1" s="19" t="s">
        <v>11</v>
      </c>
    </row>
    <row r="2" spans="1:17">
      <c r="A2" s="34" t="s">
        <v>17</v>
      </c>
      <c r="B2" s="35" t="s">
        <v>18</v>
      </c>
      <c r="C2" s="36">
        <v>3000080</v>
      </c>
      <c r="D2" s="37" t="s">
        <v>19</v>
      </c>
      <c r="E2" s="37" t="s">
        <v>20</v>
      </c>
      <c r="F2" s="37" t="s">
        <v>21</v>
      </c>
      <c r="G2" s="8">
        <v>173</v>
      </c>
      <c r="H2" s="8">
        <v>153</v>
      </c>
      <c r="I2" s="7">
        <v>132</v>
      </c>
      <c r="J2" s="8">
        <v>178</v>
      </c>
      <c r="K2" s="8">
        <v>141</v>
      </c>
      <c r="L2" s="8">
        <v>167</v>
      </c>
      <c r="M2" s="9">
        <v>218</v>
      </c>
      <c r="N2" s="15">
        <v>820</v>
      </c>
      <c r="O2" s="15">
        <f t="shared" ref="O2:O64" si="0">SUM(G2:M2)</f>
        <v>1162</v>
      </c>
      <c r="P2" s="16">
        <f t="shared" ref="P2:P64" si="1">O2/7</f>
        <v>166</v>
      </c>
      <c r="Q2" s="20">
        <v>0.417073170731707</v>
      </c>
    </row>
    <row r="3" spans="1:17">
      <c r="A3" s="34" t="s">
        <v>17</v>
      </c>
      <c r="B3" s="35" t="s">
        <v>18</v>
      </c>
      <c r="C3" s="36">
        <v>3000087</v>
      </c>
      <c r="D3" s="37" t="s">
        <v>22</v>
      </c>
      <c r="E3" s="37" t="s">
        <v>23</v>
      </c>
      <c r="F3" s="37" t="s">
        <v>24</v>
      </c>
      <c r="G3" s="8">
        <v>580</v>
      </c>
      <c r="H3" s="8">
        <v>492</v>
      </c>
      <c r="I3" s="7">
        <v>268</v>
      </c>
      <c r="J3" s="8">
        <v>561</v>
      </c>
      <c r="K3" s="8">
        <v>473</v>
      </c>
      <c r="L3" s="8">
        <v>526</v>
      </c>
      <c r="M3" s="9">
        <v>630</v>
      </c>
      <c r="N3" s="15">
        <v>4586</v>
      </c>
      <c r="O3" s="15">
        <f t="shared" si="0"/>
        <v>3530</v>
      </c>
      <c r="P3" s="16">
        <f t="shared" si="1"/>
        <v>504.285714285714</v>
      </c>
      <c r="Q3" s="20">
        <v>-0.230266027038814</v>
      </c>
    </row>
    <row r="4" spans="1:17">
      <c r="A4" s="34" t="s">
        <v>17</v>
      </c>
      <c r="B4" s="35" t="s">
        <v>18</v>
      </c>
      <c r="C4" s="36">
        <v>3000088</v>
      </c>
      <c r="D4" s="37" t="s">
        <v>22</v>
      </c>
      <c r="E4" s="37" t="s">
        <v>20</v>
      </c>
      <c r="F4" s="37" t="s">
        <v>21</v>
      </c>
      <c r="G4" s="7">
        <v>236</v>
      </c>
      <c r="H4" s="8">
        <v>252</v>
      </c>
      <c r="I4" s="8">
        <v>463</v>
      </c>
      <c r="J4" s="8">
        <v>475</v>
      </c>
      <c r="K4" s="8">
        <v>426</v>
      </c>
      <c r="L4" s="8">
        <v>445</v>
      </c>
      <c r="M4" s="9">
        <v>482</v>
      </c>
      <c r="N4" s="15">
        <v>2418</v>
      </c>
      <c r="O4" s="15">
        <f t="shared" si="0"/>
        <v>2779</v>
      </c>
      <c r="P4" s="16">
        <f t="shared" si="1"/>
        <v>397</v>
      </c>
      <c r="Q4" s="20">
        <v>0.14929693961952</v>
      </c>
    </row>
    <row r="5" spans="1:17">
      <c r="A5" s="34" t="s">
        <v>17</v>
      </c>
      <c r="B5" s="35" t="s">
        <v>18</v>
      </c>
      <c r="C5" s="36">
        <v>3000089</v>
      </c>
      <c r="D5" s="37" t="s">
        <v>25</v>
      </c>
      <c r="E5" s="37" t="s">
        <v>20</v>
      </c>
      <c r="F5" s="37" t="s">
        <v>21</v>
      </c>
      <c r="G5" s="7">
        <v>14</v>
      </c>
      <c r="H5" s="8">
        <v>332</v>
      </c>
      <c r="I5" s="8">
        <v>49</v>
      </c>
      <c r="J5" s="8">
        <v>921</v>
      </c>
      <c r="K5" s="9">
        <v>3125</v>
      </c>
      <c r="L5" s="8">
        <v>107</v>
      </c>
      <c r="M5" s="8">
        <v>26</v>
      </c>
      <c r="N5" s="15">
        <v>68</v>
      </c>
      <c r="O5" s="15">
        <f t="shared" si="0"/>
        <v>4574</v>
      </c>
      <c r="P5" s="16">
        <f t="shared" si="1"/>
        <v>653.428571428571</v>
      </c>
      <c r="Q5" s="20">
        <v>66.2647058823529</v>
      </c>
    </row>
    <row r="6" spans="1:17">
      <c r="A6" s="34" t="s">
        <v>17</v>
      </c>
      <c r="B6" s="35" t="s">
        <v>18</v>
      </c>
      <c r="C6" s="36">
        <v>3000105</v>
      </c>
      <c r="D6" s="37" t="s">
        <v>26</v>
      </c>
      <c r="E6" s="37" t="s">
        <v>20</v>
      </c>
      <c r="F6" s="37" t="s">
        <v>21</v>
      </c>
      <c r="G6" s="8">
        <v>341</v>
      </c>
      <c r="H6" s="8">
        <v>401</v>
      </c>
      <c r="I6" s="8">
        <v>364</v>
      </c>
      <c r="J6" s="9">
        <v>425</v>
      </c>
      <c r="K6" s="8">
        <v>6</v>
      </c>
      <c r="L6" s="7">
        <v>0</v>
      </c>
      <c r="M6" s="7">
        <v>0</v>
      </c>
      <c r="N6" s="15">
        <v>2496</v>
      </c>
      <c r="O6" s="15">
        <f t="shared" si="0"/>
        <v>1537</v>
      </c>
      <c r="P6" s="16">
        <f t="shared" si="1"/>
        <v>219.571428571429</v>
      </c>
      <c r="Q6" s="20">
        <v>-0.384214743589744</v>
      </c>
    </row>
    <row r="7" spans="1:17">
      <c r="A7" s="34" t="s">
        <v>17</v>
      </c>
      <c r="B7" s="35" t="s">
        <v>18</v>
      </c>
      <c r="C7" s="36">
        <v>3000110</v>
      </c>
      <c r="D7" s="37" t="s">
        <v>27</v>
      </c>
      <c r="E7" s="37" t="s">
        <v>20</v>
      </c>
      <c r="F7" s="37" t="s">
        <v>21</v>
      </c>
      <c r="G7" s="8">
        <v>7334</v>
      </c>
      <c r="H7" s="8">
        <v>7189</v>
      </c>
      <c r="I7" s="7">
        <v>6669</v>
      </c>
      <c r="J7" s="8">
        <v>7083</v>
      </c>
      <c r="K7" s="8">
        <v>7215</v>
      </c>
      <c r="L7" s="8">
        <v>8131</v>
      </c>
      <c r="M7" s="9">
        <v>8302</v>
      </c>
      <c r="N7" s="15">
        <v>49603</v>
      </c>
      <c r="O7" s="33">
        <f t="shared" si="0"/>
        <v>51923</v>
      </c>
      <c r="P7" s="16">
        <f t="shared" si="1"/>
        <v>7417.57142857143</v>
      </c>
      <c r="Q7" s="20">
        <v>0.0467713646352035</v>
      </c>
    </row>
    <row r="8" spans="1:17">
      <c r="A8" s="34" t="s">
        <v>17</v>
      </c>
      <c r="B8" s="35" t="s">
        <v>18</v>
      </c>
      <c r="C8" s="36">
        <v>3000112</v>
      </c>
      <c r="D8" s="37" t="s">
        <v>28</v>
      </c>
      <c r="E8" s="37" t="s">
        <v>20</v>
      </c>
      <c r="F8" s="37" t="s">
        <v>21</v>
      </c>
      <c r="G8" s="7">
        <v>211</v>
      </c>
      <c r="H8" s="8">
        <v>238</v>
      </c>
      <c r="I8" s="8">
        <v>307</v>
      </c>
      <c r="J8" s="8">
        <v>261</v>
      </c>
      <c r="K8" s="8">
        <v>295</v>
      </c>
      <c r="L8" s="9">
        <v>336</v>
      </c>
      <c r="M8" s="8">
        <v>277</v>
      </c>
      <c r="N8" s="15">
        <v>1375</v>
      </c>
      <c r="O8" s="15">
        <f t="shared" si="0"/>
        <v>1925</v>
      </c>
      <c r="P8" s="16">
        <f t="shared" si="1"/>
        <v>275</v>
      </c>
      <c r="Q8" s="20">
        <v>0.4</v>
      </c>
    </row>
    <row r="9" spans="1:17">
      <c r="A9" s="34" t="s">
        <v>17</v>
      </c>
      <c r="B9" s="35" t="s">
        <v>18</v>
      </c>
      <c r="C9" s="36">
        <v>3000139</v>
      </c>
      <c r="D9" s="37" t="s">
        <v>29</v>
      </c>
      <c r="E9" s="37" t="s">
        <v>20</v>
      </c>
      <c r="F9" s="37" t="s">
        <v>21</v>
      </c>
      <c r="G9" s="8">
        <v>5</v>
      </c>
      <c r="H9" s="8">
        <v>5</v>
      </c>
      <c r="I9" s="9">
        <v>6</v>
      </c>
      <c r="J9" s="7">
        <v>0</v>
      </c>
      <c r="K9" s="8">
        <v>2</v>
      </c>
      <c r="L9" s="8">
        <v>1</v>
      </c>
      <c r="M9" s="8">
        <v>1</v>
      </c>
      <c r="N9" s="15">
        <v>98</v>
      </c>
      <c r="O9" s="15">
        <f t="shared" si="0"/>
        <v>20</v>
      </c>
      <c r="P9" s="16">
        <f t="shared" si="1"/>
        <v>2.85714285714286</v>
      </c>
      <c r="Q9" s="20">
        <v>-0.795918367346939</v>
      </c>
    </row>
    <row r="10" spans="1:17">
      <c r="A10" s="34" t="s">
        <v>17</v>
      </c>
      <c r="B10" s="35" t="s">
        <v>18</v>
      </c>
      <c r="C10" s="36">
        <v>3000140</v>
      </c>
      <c r="D10" s="37" t="s">
        <v>30</v>
      </c>
      <c r="E10" s="37" t="s">
        <v>20</v>
      </c>
      <c r="F10" s="37" t="s">
        <v>21</v>
      </c>
      <c r="G10" s="8">
        <v>543</v>
      </c>
      <c r="H10" s="8">
        <v>481</v>
      </c>
      <c r="I10" s="8">
        <v>464</v>
      </c>
      <c r="J10" s="8">
        <v>478</v>
      </c>
      <c r="K10" s="7">
        <v>351</v>
      </c>
      <c r="L10" s="9">
        <v>581</v>
      </c>
      <c r="M10" s="8">
        <v>440</v>
      </c>
      <c r="N10" s="15">
        <v>3272</v>
      </c>
      <c r="O10" s="15">
        <f t="shared" si="0"/>
        <v>3338</v>
      </c>
      <c r="P10" s="16">
        <f t="shared" si="1"/>
        <v>476.857142857143</v>
      </c>
      <c r="Q10" s="20">
        <v>0.0201711491442543</v>
      </c>
    </row>
    <row r="11" spans="1:17">
      <c r="A11" s="34" t="s">
        <v>17</v>
      </c>
      <c r="B11" s="35" t="s">
        <v>31</v>
      </c>
      <c r="C11" s="36">
        <v>3000080</v>
      </c>
      <c r="D11" s="37" t="s">
        <v>19</v>
      </c>
      <c r="E11" s="37" t="s">
        <v>20</v>
      </c>
      <c r="F11" s="37" t="s">
        <v>21</v>
      </c>
      <c r="G11" s="8">
        <v>173</v>
      </c>
      <c r="H11" s="8">
        <v>153</v>
      </c>
      <c r="I11" s="7">
        <v>132</v>
      </c>
      <c r="J11" s="8">
        <v>178</v>
      </c>
      <c r="K11" s="8">
        <v>141</v>
      </c>
      <c r="L11" s="8">
        <v>167</v>
      </c>
      <c r="M11" s="9">
        <v>218</v>
      </c>
      <c r="N11" s="15">
        <v>826</v>
      </c>
      <c r="O11" s="15">
        <f t="shared" si="0"/>
        <v>1162</v>
      </c>
      <c r="P11" s="16">
        <f t="shared" si="1"/>
        <v>166</v>
      </c>
      <c r="Q11" s="20">
        <v>0.406779661016949</v>
      </c>
    </row>
    <row r="12" spans="1:17">
      <c r="A12" s="34" t="s">
        <v>17</v>
      </c>
      <c r="B12" s="35" t="s">
        <v>31</v>
      </c>
      <c r="C12" s="36">
        <v>3000087</v>
      </c>
      <c r="D12" s="37" t="s">
        <v>22</v>
      </c>
      <c r="E12" s="37" t="s">
        <v>23</v>
      </c>
      <c r="F12" s="37" t="s">
        <v>24</v>
      </c>
      <c r="G12" s="8">
        <v>580</v>
      </c>
      <c r="H12" s="8">
        <v>492</v>
      </c>
      <c r="I12" s="7">
        <v>268</v>
      </c>
      <c r="J12" s="8">
        <v>561</v>
      </c>
      <c r="K12" s="8">
        <v>472</v>
      </c>
      <c r="L12" s="8">
        <v>523</v>
      </c>
      <c r="M12" s="9">
        <v>630</v>
      </c>
      <c r="N12" s="15">
        <v>4584</v>
      </c>
      <c r="O12" s="15">
        <f t="shared" si="0"/>
        <v>3526</v>
      </c>
      <c r="P12" s="16">
        <f t="shared" si="1"/>
        <v>503.714285714286</v>
      </c>
      <c r="Q12" s="20">
        <v>-0.230802792321117</v>
      </c>
    </row>
    <row r="13" spans="1:17">
      <c r="A13" s="34" t="s">
        <v>17</v>
      </c>
      <c r="B13" s="35" t="s">
        <v>31</v>
      </c>
      <c r="C13" s="36">
        <v>3000088</v>
      </c>
      <c r="D13" s="37" t="s">
        <v>22</v>
      </c>
      <c r="E13" s="37" t="s">
        <v>20</v>
      </c>
      <c r="F13" s="37" t="s">
        <v>21</v>
      </c>
      <c r="G13" s="7">
        <v>236</v>
      </c>
      <c r="H13" s="8">
        <v>252</v>
      </c>
      <c r="I13" s="8">
        <v>463</v>
      </c>
      <c r="J13" s="8">
        <v>475</v>
      </c>
      <c r="K13" s="8">
        <v>426</v>
      </c>
      <c r="L13" s="8">
        <v>445</v>
      </c>
      <c r="M13" s="9">
        <v>482</v>
      </c>
      <c r="N13" s="15">
        <v>2414</v>
      </c>
      <c r="O13" s="15">
        <f t="shared" si="0"/>
        <v>2779</v>
      </c>
      <c r="P13" s="16">
        <f t="shared" si="1"/>
        <v>397</v>
      </c>
      <c r="Q13" s="20">
        <v>0.151201325600663</v>
      </c>
    </row>
    <row r="14" spans="1:17">
      <c r="A14" s="34" t="s">
        <v>17</v>
      </c>
      <c r="B14" s="35" t="s">
        <v>31</v>
      </c>
      <c r="C14" s="36">
        <v>3000089</v>
      </c>
      <c r="D14" s="37" t="s">
        <v>25</v>
      </c>
      <c r="E14" s="37" t="s">
        <v>20</v>
      </c>
      <c r="F14" s="37" t="s">
        <v>21</v>
      </c>
      <c r="G14" s="8">
        <v>14</v>
      </c>
      <c r="H14" s="8">
        <v>332</v>
      </c>
      <c r="I14" s="8">
        <v>11</v>
      </c>
      <c r="J14" s="8">
        <v>377</v>
      </c>
      <c r="K14" s="9">
        <v>1359</v>
      </c>
      <c r="L14" s="8">
        <v>47</v>
      </c>
      <c r="M14" s="7">
        <v>7</v>
      </c>
      <c r="N14" s="15">
        <v>61</v>
      </c>
      <c r="O14" s="15">
        <f t="shared" si="0"/>
        <v>2147</v>
      </c>
      <c r="P14" s="16">
        <f t="shared" si="1"/>
        <v>306.714285714286</v>
      </c>
      <c r="Q14" s="20">
        <v>34.1967213114754</v>
      </c>
    </row>
    <row r="15" spans="1:17">
      <c r="A15" s="34" t="s">
        <v>17</v>
      </c>
      <c r="B15" s="35" t="s">
        <v>31</v>
      </c>
      <c r="C15" s="36">
        <v>3000105</v>
      </c>
      <c r="D15" s="37" t="s">
        <v>26</v>
      </c>
      <c r="E15" s="37" t="s">
        <v>20</v>
      </c>
      <c r="F15" s="37" t="s">
        <v>21</v>
      </c>
      <c r="G15" s="8">
        <v>341</v>
      </c>
      <c r="H15" s="8">
        <v>401</v>
      </c>
      <c r="I15" s="8">
        <v>364</v>
      </c>
      <c r="J15" s="9">
        <v>425</v>
      </c>
      <c r="K15" s="8">
        <v>6</v>
      </c>
      <c r="L15" s="7">
        <v>0</v>
      </c>
      <c r="M15" s="7">
        <v>0</v>
      </c>
      <c r="N15" s="15">
        <v>2493</v>
      </c>
      <c r="O15" s="15">
        <f t="shared" si="0"/>
        <v>1537</v>
      </c>
      <c r="P15" s="16">
        <f t="shared" si="1"/>
        <v>219.571428571429</v>
      </c>
      <c r="Q15" s="20">
        <v>-0.383473726434015</v>
      </c>
    </row>
    <row r="16" spans="1:17">
      <c r="A16" s="34" t="s">
        <v>17</v>
      </c>
      <c r="B16" s="35" t="s">
        <v>31</v>
      </c>
      <c r="C16" s="36">
        <v>3000112</v>
      </c>
      <c r="D16" s="37" t="s">
        <v>28</v>
      </c>
      <c r="E16" s="37" t="s">
        <v>20</v>
      </c>
      <c r="F16" s="37" t="s">
        <v>21</v>
      </c>
      <c r="G16" s="7">
        <v>210</v>
      </c>
      <c r="H16" s="8">
        <v>238</v>
      </c>
      <c r="I16" s="8">
        <v>307</v>
      </c>
      <c r="J16" s="8">
        <v>261</v>
      </c>
      <c r="K16" s="8">
        <v>295</v>
      </c>
      <c r="L16" s="9">
        <v>335</v>
      </c>
      <c r="M16" s="8">
        <v>277</v>
      </c>
      <c r="N16" s="15">
        <v>1373</v>
      </c>
      <c r="O16" s="15">
        <f t="shared" si="0"/>
        <v>1923</v>
      </c>
      <c r="P16" s="16">
        <f t="shared" si="1"/>
        <v>274.714285714286</v>
      </c>
      <c r="Q16" s="20">
        <v>0.400582665695557</v>
      </c>
    </row>
    <row r="17" spans="1:17">
      <c r="A17" s="34" t="s">
        <v>17</v>
      </c>
      <c r="B17" s="35" t="s">
        <v>31</v>
      </c>
      <c r="C17" s="36">
        <v>3000139</v>
      </c>
      <c r="D17" s="37" t="s">
        <v>29</v>
      </c>
      <c r="E17" s="37" t="s">
        <v>20</v>
      </c>
      <c r="F17" s="37" t="s">
        <v>21</v>
      </c>
      <c r="G17" s="8">
        <v>5</v>
      </c>
      <c r="H17" s="8">
        <v>5</v>
      </c>
      <c r="I17" s="9">
        <v>7</v>
      </c>
      <c r="J17" s="7">
        <v>0</v>
      </c>
      <c r="K17" s="8">
        <v>2</v>
      </c>
      <c r="L17" s="8">
        <v>1</v>
      </c>
      <c r="M17" s="8">
        <v>1</v>
      </c>
      <c r="N17" s="15">
        <v>100</v>
      </c>
      <c r="O17" s="15">
        <f t="shared" si="0"/>
        <v>21</v>
      </c>
      <c r="P17" s="16">
        <f t="shared" si="1"/>
        <v>3</v>
      </c>
      <c r="Q17" s="20">
        <v>-0.79</v>
      </c>
    </row>
    <row r="18" spans="1:17">
      <c r="A18" s="34" t="s">
        <v>17</v>
      </c>
      <c r="B18" s="35" t="s">
        <v>31</v>
      </c>
      <c r="C18" s="36">
        <v>3000140</v>
      </c>
      <c r="D18" s="37" t="s">
        <v>30</v>
      </c>
      <c r="E18" s="37" t="s">
        <v>20</v>
      </c>
      <c r="F18" s="37" t="s">
        <v>21</v>
      </c>
      <c r="G18" s="8">
        <v>542</v>
      </c>
      <c r="H18" s="8">
        <v>481</v>
      </c>
      <c r="I18" s="8">
        <v>464</v>
      </c>
      <c r="J18" s="8">
        <v>478</v>
      </c>
      <c r="K18" s="7">
        <v>351</v>
      </c>
      <c r="L18" s="9">
        <v>580</v>
      </c>
      <c r="M18" s="8">
        <v>440</v>
      </c>
      <c r="N18" s="15">
        <v>3267</v>
      </c>
      <c r="O18" s="15">
        <f t="shared" si="0"/>
        <v>3336</v>
      </c>
      <c r="P18" s="16">
        <f t="shared" si="1"/>
        <v>476.571428571429</v>
      </c>
      <c r="Q18" s="20">
        <v>0.0211202938475666</v>
      </c>
    </row>
    <row r="19" spans="1:17">
      <c r="A19" s="34" t="s">
        <v>17</v>
      </c>
      <c r="B19" s="35" t="s">
        <v>31</v>
      </c>
      <c r="C19" s="36">
        <v>3000142</v>
      </c>
      <c r="D19" s="37" t="s">
        <v>32</v>
      </c>
      <c r="E19" s="37" t="s">
        <v>23</v>
      </c>
      <c r="F19" s="37" t="s">
        <v>24</v>
      </c>
      <c r="G19" s="8">
        <v>366</v>
      </c>
      <c r="H19" s="7">
        <v>357</v>
      </c>
      <c r="I19" s="8">
        <v>419</v>
      </c>
      <c r="J19" s="9">
        <v>646</v>
      </c>
      <c r="K19" s="8">
        <v>481</v>
      </c>
      <c r="L19" s="8">
        <v>511</v>
      </c>
      <c r="M19" s="8">
        <v>429</v>
      </c>
      <c r="N19" s="15">
        <v>3917</v>
      </c>
      <c r="O19" s="15">
        <f t="shared" si="0"/>
        <v>3209</v>
      </c>
      <c r="P19" s="16">
        <f t="shared" si="1"/>
        <v>458.428571428571</v>
      </c>
      <c r="Q19" s="20">
        <v>-0.180750574419198</v>
      </c>
    </row>
    <row r="20" spans="1:17">
      <c r="A20" s="34" t="s">
        <v>17</v>
      </c>
      <c r="B20" s="35" t="s">
        <v>31</v>
      </c>
      <c r="C20" s="36">
        <v>3000165</v>
      </c>
      <c r="D20" s="37" t="s">
        <v>33</v>
      </c>
      <c r="E20" s="37" t="s">
        <v>20</v>
      </c>
      <c r="F20" s="37" t="s">
        <v>21</v>
      </c>
      <c r="G20" s="8">
        <v>0</v>
      </c>
      <c r="H20" s="17">
        <v>2763</v>
      </c>
      <c r="I20" s="8">
        <v>2949</v>
      </c>
      <c r="J20" s="7">
        <v>2720</v>
      </c>
      <c r="K20" s="8">
        <v>2728</v>
      </c>
      <c r="L20" s="9">
        <v>3019</v>
      </c>
      <c r="M20" s="8">
        <v>2961</v>
      </c>
      <c r="N20" s="15">
        <v>0</v>
      </c>
      <c r="O20" s="15">
        <f t="shared" si="0"/>
        <v>17140</v>
      </c>
      <c r="P20" s="16">
        <f t="shared" si="1"/>
        <v>2448.57142857143</v>
      </c>
      <c r="Q20" s="20">
        <v>1</v>
      </c>
    </row>
    <row r="21" spans="1:17">
      <c r="A21" s="34" t="s">
        <v>17</v>
      </c>
      <c r="B21" s="35" t="s">
        <v>31</v>
      </c>
      <c r="C21" s="36">
        <v>3000166</v>
      </c>
      <c r="D21" s="37" t="s">
        <v>29</v>
      </c>
      <c r="E21" s="37" t="s">
        <v>23</v>
      </c>
      <c r="F21" s="37" t="s">
        <v>24</v>
      </c>
      <c r="G21" s="8">
        <v>0</v>
      </c>
      <c r="H21" s="8">
        <v>0</v>
      </c>
      <c r="I21" s="17">
        <v>27</v>
      </c>
      <c r="J21" s="8">
        <v>107</v>
      </c>
      <c r="K21" s="8">
        <v>170</v>
      </c>
      <c r="L21" s="8">
        <v>881</v>
      </c>
      <c r="M21" s="9">
        <v>883</v>
      </c>
      <c r="N21" s="15">
        <v>0</v>
      </c>
      <c r="O21" s="15">
        <f t="shared" si="0"/>
        <v>2068</v>
      </c>
      <c r="P21" s="16">
        <f t="shared" si="1"/>
        <v>295.428571428571</v>
      </c>
      <c r="Q21" s="20">
        <v>1</v>
      </c>
    </row>
    <row r="22" spans="1:17">
      <c r="A22" s="34" t="s">
        <v>17</v>
      </c>
      <c r="B22" s="35" t="s">
        <v>34</v>
      </c>
      <c r="C22" s="36">
        <v>3000122</v>
      </c>
      <c r="D22" s="37" t="s">
        <v>35</v>
      </c>
      <c r="E22" s="37" t="s">
        <v>23</v>
      </c>
      <c r="F22" s="37" t="s">
        <v>24</v>
      </c>
      <c r="G22" s="7">
        <v>475</v>
      </c>
      <c r="H22" s="8">
        <v>680</v>
      </c>
      <c r="I22" s="9">
        <v>918</v>
      </c>
      <c r="J22" s="8">
        <v>721</v>
      </c>
      <c r="K22" s="8">
        <v>672</v>
      </c>
      <c r="L22" s="8">
        <v>881</v>
      </c>
      <c r="M22" s="8">
        <v>770</v>
      </c>
      <c r="N22" s="15">
        <v>3329</v>
      </c>
      <c r="O22" s="15">
        <f t="shared" si="0"/>
        <v>5117</v>
      </c>
      <c r="P22" s="16">
        <f t="shared" si="1"/>
        <v>731</v>
      </c>
      <c r="Q22" s="20">
        <v>0.537098227696005</v>
      </c>
    </row>
    <row r="23" spans="1:17">
      <c r="A23" s="34" t="s">
        <v>17</v>
      </c>
      <c r="B23" s="35" t="s">
        <v>34</v>
      </c>
      <c r="C23" s="36">
        <v>3000132</v>
      </c>
      <c r="D23" s="37" t="s">
        <v>36</v>
      </c>
      <c r="E23" s="37" t="s">
        <v>37</v>
      </c>
      <c r="F23" s="37" t="s">
        <v>38</v>
      </c>
      <c r="G23" s="8">
        <v>172</v>
      </c>
      <c r="H23" s="9">
        <v>177</v>
      </c>
      <c r="I23" s="8">
        <v>172</v>
      </c>
      <c r="J23" s="8">
        <v>159</v>
      </c>
      <c r="K23" s="7">
        <v>151</v>
      </c>
      <c r="L23" s="8">
        <v>153</v>
      </c>
      <c r="M23" s="8">
        <v>161</v>
      </c>
      <c r="N23" s="15">
        <v>189</v>
      </c>
      <c r="O23" s="15">
        <f t="shared" si="0"/>
        <v>1145</v>
      </c>
      <c r="P23" s="16">
        <f t="shared" si="1"/>
        <v>163.571428571429</v>
      </c>
      <c r="Q23" s="20">
        <v>5.05820105820106</v>
      </c>
    </row>
    <row r="24" spans="1:17">
      <c r="A24" s="34" t="s">
        <v>17</v>
      </c>
      <c r="B24" s="35" t="s">
        <v>34</v>
      </c>
      <c r="C24" s="36">
        <v>3000142</v>
      </c>
      <c r="D24" s="37" t="s">
        <v>32</v>
      </c>
      <c r="E24" s="37" t="s">
        <v>23</v>
      </c>
      <c r="F24" s="37" t="s">
        <v>24</v>
      </c>
      <c r="G24" s="8">
        <v>366</v>
      </c>
      <c r="H24" s="7">
        <v>357</v>
      </c>
      <c r="I24" s="8">
        <v>419</v>
      </c>
      <c r="J24" s="9">
        <v>646</v>
      </c>
      <c r="K24" s="8">
        <v>481</v>
      </c>
      <c r="L24" s="8">
        <v>511</v>
      </c>
      <c r="M24" s="8">
        <v>429</v>
      </c>
      <c r="N24" s="15">
        <v>3917</v>
      </c>
      <c r="O24" s="15">
        <f t="shared" si="0"/>
        <v>3209</v>
      </c>
      <c r="P24" s="16">
        <f t="shared" si="1"/>
        <v>458.428571428571</v>
      </c>
      <c r="Q24" s="20">
        <v>-0.180750574419198</v>
      </c>
    </row>
    <row r="25" spans="1:17">
      <c r="A25" s="34" t="s">
        <v>17</v>
      </c>
      <c r="B25" s="35" t="s">
        <v>34</v>
      </c>
      <c r="C25" s="36">
        <v>3000165</v>
      </c>
      <c r="D25" s="37" t="s">
        <v>33</v>
      </c>
      <c r="E25" s="37" t="s">
        <v>20</v>
      </c>
      <c r="F25" s="37" t="s">
        <v>21</v>
      </c>
      <c r="G25" s="8">
        <v>0</v>
      </c>
      <c r="H25" s="17">
        <v>2763</v>
      </c>
      <c r="I25" s="8">
        <v>2949</v>
      </c>
      <c r="J25" s="8">
        <v>2720</v>
      </c>
      <c r="K25" s="8">
        <v>2728</v>
      </c>
      <c r="L25" s="9">
        <v>3019</v>
      </c>
      <c r="M25" s="8">
        <v>2961</v>
      </c>
      <c r="N25" s="15">
        <v>0</v>
      </c>
      <c r="O25" s="15">
        <f t="shared" si="0"/>
        <v>17140</v>
      </c>
      <c r="P25" s="16">
        <f t="shared" si="1"/>
        <v>2448.57142857143</v>
      </c>
      <c r="Q25" s="20">
        <v>1</v>
      </c>
    </row>
    <row r="26" spans="1:17">
      <c r="A26" s="37" t="s">
        <v>17</v>
      </c>
      <c r="B26" s="37" t="s">
        <v>34</v>
      </c>
      <c r="C26" s="36">
        <v>3000166</v>
      </c>
      <c r="D26" s="37" t="s">
        <v>29</v>
      </c>
      <c r="E26" s="37" t="s">
        <v>23</v>
      </c>
      <c r="F26" s="37" t="s">
        <v>24</v>
      </c>
      <c r="G26" s="8">
        <v>0</v>
      </c>
      <c r="H26" s="8">
        <v>0</v>
      </c>
      <c r="I26" s="17">
        <v>35</v>
      </c>
      <c r="J26" s="8">
        <v>107</v>
      </c>
      <c r="K26" s="8">
        <v>171</v>
      </c>
      <c r="L26" s="8">
        <v>881</v>
      </c>
      <c r="M26" s="9">
        <v>886</v>
      </c>
      <c r="N26" s="15">
        <v>0</v>
      </c>
      <c r="O26" s="15">
        <f t="shared" si="0"/>
        <v>2080</v>
      </c>
      <c r="P26" s="16">
        <f t="shared" si="1"/>
        <v>297.142857142857</v>
      </c>
      <c r="Q26" s="20">
        <v>1</v>
      </c>
    </row>
    <row r="27" spans="1:17">
      <c r="A27" s="12"/>
      <c r="B27" s="12"/>
      <c r="C27" s="12"/>
      <c r="D27" s="12"/>
      <c r="E27" s="12"/>
      <c r="F27" s="12"/>
      <c r="G27" s="12">
        <f t="shared" ref="G27:P27" si="2">SUM(G2:G26)</f>
        <v>12917</v>
      </c>
      <c r="H27" s="12">
        <f t="shared" si="2"/>
        <v>18994</v>
      </c>
      <c r="I27" s="12">
        <f t="shared" si="2"/>
        <v>18626</v>
      </c>
      <c r="J27" s="12">
        <f t="shared" si="2"/>
        <v>20963</v>
      </c>
      <c r="K27" s="12">
        <f t="shared" si="2"/>
        <v>22668</v>
      </c>
      <c r="L27" s="12">
        <f t="shared" si="2"/>
        <v>22248</v>
      </c>
      <c r="M27" s="12">
        <f t="shared" si="2"/>
        <v>21911</v>
      </c>
      <c r="N27">
        <f t="shared" si="2"/>
        <v>91206</v>
      </c>
      <c r="O27">
        <f t="shared" si="2"/>
        <v>138327</v>
      </c>
      <c r="P27" s="18">
        <f t="shared" si="2"/>
        <v>19761</v>
      </c>
      <c r="Q27" s="21">
        <v>0.516643641865667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Q11"/>
  <sheetViews>
    <sheetView workbookViewId="0">
      <selection activeCell="S17" sqref="S17"/>
    </sheetView>
  </sheetViews>
  <sheetFormatPr defaultColWidth="8.88888888888889" defaultRowHeight="14.4"/>
  <cols>
    <col min="1" max="1" width="10.3333333333333" customWidth="1"/>
    <col min="2" max="2" width="19.1111111111111" customWidth="1"/>
    <col min="17" max="17" width="11.8888888888889"/>
  </cols>
  <sheetData>
    <row r="1" ht="28.8" spans="1:17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>
        <v>45761</v>
      </c>
      <c r="H1" s="4">
        <v>45762</v>
      </c>
      <c r="I1" s="4">
        <v>45763</v>
      </c>
      <c r="J1" s="4">
        <v>45764</v>
      </c>
      <c r="K1" s="4">
        <v>45765</v>
      </c>
      <c r="L1" s="4">
        <v>45766</v>
      </c>
      <c r="M1" s="4">
        <v>45767</v>
      </c>
      <c r="N1" s="13" t="s">
        <v>8</v>
      </c>
      <c r="O1" s="13" t="s">
        <v>9</v>
      </c>
      <c r="P1" s="14" t="s">
        <v>10</v>
      </c>
      <c r="Q1" s="19" t="s">
        <v>11</v>
      </c>
    </row>
    <row r="2" spans="1:17">
      <c r="A2" s="29" t="s">
        <v>39</v>
      </c>
      <c r="B2" s="30" t="s">
        <v>40</v>
      </c>
      <c r="C2" s="31">
        <v>4000012</v>
      </c>
      <c r="D2" s="32" t="s">
        <v>41</v>
      </c>
      <c r="E2" s="32" t="s">
        <v>23</v>
      </c>
      <c r="F2" s="32" t="s">
        <v>42</v>
      </c>
      <c r="G2" s="7">
        <v>31</v>
      </c>
      <c r="H2" s="8">
        <v>76</v>
      </c>
      <c r="I2" s="8">
        <v>92</v>
      </c>
      <c r="J2" s="8">
        <v>81</v>
      </c>
      <c r="K2" s="9">
        <v>92</v>
      </c>
      <c r="L2" s="8">
        <v>88</v>
      </c>
      <c r="M2" s="8">
        <v>58</v>
      </c>
      <c r="N2" s="15">
        <v>521</v>
      </c>
      <c r="O2" s="15">
        <f t="shared" ref="O2:O39" si="0">SUM(G2:M2)</f>
        <v>518</v>
      </c>
      <c r="P2" s="16">
        <f t="shared" ref="P2:P39" si="1">O2/7</f>
        <v>74</v>
      </c>
      <c r="Q2" s="20">
        <v>-0.00575815738963532</v>
      </c>
    </row>
    <row r="3" spans="1:17">
      <c r="A3" s="29" t="s">
        <v>39</v>
      </c>
      <c r="B3" s="30" t="s">
        <v>40</v>
      </c>
      <c r="C3" s="31">
        <v>3000089</v>
      </c>
      <c r="D3" s="32" t="s">
        <v>25</v>
      </c>
      <c r="E3" s="32" t="s">
        <v>20</v>
      </c>
      <c r="F3" s="32" t="s">
        <v>21</v>
      </c>
      <c r="G3" s="7">
        <v>0</v>
      </c>
      <c r="H3" s="8">
        <v>11</v>
      </c>
      <c r="I3" s="7">
        <v>0</v>
      </c>
      <c r="J3" s="9">
        <v>100</v>
      </c>
      <c r="K3" s="8">
        <v>2</v>
      </c>
      <c r="L3" s="7">
        <v>0</v>
      </c>
      <c r="M3" s="7">
        <v>0</v>
      </c>
      <c r="N3" s="15">
        <v>14</v>
      </c>
      <c r="O3" s="15">
        <f t="shared" si="0"/>
        <v>113</v>
      </c>
      <c r="P3" s="16">
        <f t="shared" si="1"/>
        <v>16.1428571428571</v>
      </c>
      <c r="Q3" s="20">
        <v>7.07142857142857</v>
      </c>
    </row>
    <row r="4" spans="1:17">
      <c r="A4" s="29" t="s">
        <v>39</v>
      </c>
      <c r="B4" s="30" t="s">
        <v>43</v>
      </c>
      <c r="C4" s="31">
        <v>3000045</v>
      </c>
      <c r="D4" s="32" t="s">
        <v>44</v>
      </c>
      <c r="E4" s="32" t="s">
        <v>37</v>
      </c>
      <c r="F4" s="32" t="s">
        <v>45</v>
      </c>
      <c r="G4" s="9">
        <v>918</v>
      </c>
      <c r="H4" s="8">
        <v>803</v>
      </c>
      <c r="I4" s="8">
        <v>784</v>
      </c>
      <c r="J4" s="8">
        <v>746</v>
      </c>
      <c r="K4" s="8">
        <v>782</v>
      </c>
      <c r="L4" s="8">
        <v>710</v>
      </c>
      <c r="M4" s="7">
        <v>317</v>
      </c>
      <c r="N4" s="15">
        <v>5283</v>
      </c>
      <c r="O4" s="15">
        <f t="shared" si="0"/>
        <v>5060</v>
      </c>
      <c r="P4" s="16">
        <f t="shared" si="1"/>
        <v>722.857142857143</v>
      </c>
      <c r="Q4" s="20">
        <v>-0.0422108650388037</v>
      </c>
    </row>
    <row r="5" spans="1:17">
      <c r="A5" s="29" t="s">
        <v>39</v>
      </c>
      <c r="B5" s="30" t="s">
        <v>43</v>
      </c>
      <c r="C5" s="31">
        <v>3000089</v>
      </c>
      <c r="D5" s="32" t="s">
        <v>25</v>
      </c>
      <c r="E5" s="32" t="s">
        <v>20</v>
      </c>
      <c r="F5" s="32" t="s">
        <v>21</v>
      </c>
      <c r="G5" s="8">
        <v>14</v>
      </c>
      <c r="H5" s="8">
        <v>331</v>
      </c>
      <c r="I5" s="8">
        <v>11</v>
      </c>
      <c r="J5" s="8">
        <v>377</v>
      </c>
      <c r="K5" s="9">
        <v>1360</v>
      </c>
      <c r="L5" s="8">
        <v>47</v>
      </c>
      <c r="M5" s="7">
        <v>7</v>
      </c>
      <c r="N5" s="15">
        <v>67</v>
      </c>
      <c r="O5" s="15">
        <f t="shared" si="0"/>
        <v>2147</v>
      </c>
      <c r="P5" s="16">
        <f t="shared" si="1"/>
        <v>306.714285714286</v>
      </c>
      <c r="Q5" s="20">
        <v>31.044776119403</v>
      </c>
    </row>
    <row r="6" spans="1:17">
      <c r="A6" s="29" t="s">
        <v>39</v>
      </c>
      <c r="B6" s="30" t="s">
        <v>43</v>
      </c>
      <c r="C6" s="31">
        <v>4000012</v>
      </c>
      <c r="D6" s="32" t="s">
        <v>41</v>
      </c>
      <c r="E6" s="32" t="s">
        <v>23</v>
      </c>
      <c r="F6" s="32" t="s">
        <v>42</v>
      </c>
      <c r="G6" s="7">
        <v>31</v>
      </c>
      <c r="H6" s="8">
        <v>76</v>
      </c>
      <c r="I6" s="9">
        <v>92</v>
      </c>
      <c r="J6" s="8">
        <v>81</v>
      </c>
      <c r="K6" s="8">
        <v>92</v>
      </c>
      <c r="L6" s="8">
        <v>88</v>
      </c>
      <c r="M6" s="8">
        <v>58</v>
      </c>
      <c r="N6" s="15">
        <v>521</v>
      </c>
      <c r="O6" s="15">
        <f t="shared" si="0"/>
        <v>518</v>
      </c>
      <c r="P6" s="16">
        <f t="shared" si="1"/>
        <v>74</v>
      </c>
      <c r="Q6" s="20">
        <v>-0.00575815738963532</v>
      </c>
    </row>
    <row r="7" spans="1:17">
      <c r="A7" s="29" t="s">
        <v>39</v>
      </c>
      <c r="B7" s="30" t="s">
        <v>46</v>
      </c>
      <c r="C7" s="31">
        <v>3000059</v>
      </c>
      <c r="D7" s="32" t="s">
        <v>26</v>
      </c>
      <c r="E7" s="32" t="s">
        <v>20</v>
      </c>
      <c r="F7" s="32" t="s">
        <v>21</v>
      </c>
      <c r="G7" s="7">
        <v>0</v>
      </c>
      <c r="H7" s="7">
        <v>0</v>
      </c>
      <c r="I7" s="7">
        <v>0</v>
      </c>
      <c r="J7" s="9">
        <v>1</v>
      </c>
      <c r="K7" s="7">
        <v>0</v>
      </c>
      <c r="L7" s="7">
        <v>0</v>
      </c>
      <c r="M7" s="7">
        <v>0</v>
      </c>
      <c r="N7" s="15">
        <v>3</v>
      </c>
      <c r="O7" s="15">
        <f t="shared" si="0"/>
        <v>1</v>
      </c>
      <c r="P7" s="16">
        <f t="shared" si="1"/>
        <v>0.142857142857143</v>
      </c>
      <c r="Q7" s="20">
        <v>-0.666666666666667</v>
      </c>
    </row>
    <row r="8" spans="1:17">
      <c r="A8" s="29" t="s">
        <v>39</v>
      </c>
      <c r="B8" s="30" t="s">
        <v>47</v>
      </c>
      <c r="C8" s="31">
        <v>4000012</v>
      </c>
      <c r="D8" s="32" t="s">
        <v>41</v>
      </c>
      <c r="E8" s="32" t="s">
        <v>23</v>
      </c>
      <c r="F8" s="32" t="s">
        <v>42</v>
      </c>
      <c r="G8" s="7">
        <v>31</v>
      </c>
      <c r="H8" s="8">
        <v>76</v>
      </c>
      <c r="I8" s="9">
        <v>92</v>
      </c>
      <c r="J8" s="8">
        <v>81</v>
      </c>
      <c r="K8" s="8">
        <v>92</v>
      </c>
      <c r="L8" s="8">
        <v>88</v>
      </c>
      <c r="M8" s="8">
        <v>58</v>
      </c>
      <c r="N8" s="15">
        <v>521</v>
      </c>
      <c r="O8" s="15">
        <f t="shared" si="0"/>
        <v>518</v>
      </c>
      <c r="P8" s="16">
        <f t="shared" si="1"/>
        <v>74</v>
      </c>
      <c r="Q8" s="20">
        <v>-0.00575815738963532</v>
      </c>
    </row>
    <row r="9" spans="1:17">
      <c r="A9" s="29" t="s">
        <v>39</v>
      </c>
      <c r="B9" s="30" t="s">
        <v>48</v>
      </c>
      <c r="C9" s="31">
        <v>3000098</v>
      </c>
      <c r="D9" s="32" t="s">
        <v>44</v>
      </c>
      <c r="E9" s="32" t="s">
        <v>37</v>
      </c>
      <c r="F9" s="32" t="s">
        <v>38</v>
      </c>
      <c r="G9" s="9">
        <v>1478</v>
      </c>
      <c r="H9" s="8">
        <v>1421</v>
      </c>
      <c r="I9" s="8">
        <v>1447</v>
      </c>
      <c r="J9" s="8">
        <v>1393</v>
      </c>
      <c r="K9" s="8">
        <v>1378</v>
      </c>
      <c r="L9" s="8">
        <v>1271</v>
      </c>
      <c r="M9" s="7">
        <v>1251</v>
      </c>
      <c r="N9" s="15">
        <v>9310</v>
      </c>
      <c r="O9" s="33">
        <f t="shared" si="0"/>
        <v>9639</v>
      </c>
      <c r="P9" s="16">
        <f t="shared" si="1"/>
        <v>1377</v>
      </c>
      <c r="Q9" s="20">
        <v>0.0353383458646617</v>
      </c>
    </row>
    <row r="10" spans="1:17">
      <c r="A10" s="32" t="s">
        <v>39</v>
      </c>
      <c r="B10" s="32" t="s">
        <v>48</v>
      </c>
      <c r="C10" s="31">
        <v>3000158</v>
      </c>
      <c r="D10" s="32" t="s">
        <v>49</v>
      </c>
      <c r="E10" s="32" t="s">
        <v>37</v>
      </c>
      <c r="F10" s="32" t="s">
        <v>38</v>
      </c>
      <c r="G10" s="8">
        <v>1376</v>
      </c>
      <c r="H10" s="9">
        <v>1475</v>
      </c>
      <c r="I10" s="8">
        <v>1380</v>
      </c>
      <c r="J10" s="8">
        <v>1190</v>
      </c>
      <c r="K10" s="7">
        <v>782</v>
      </c>
      <c r="L10" s="8">
        <v>1283</v>
      </c>
      <c r="M10" s="8">
        <v>1313</v>
      </c>
      <c r="N10" s="15">
        <v>5973</v>
      </c>
      <c r="O10" s="15">
        <f t="shared" si="0"/>
        <v>8799</v>
      </c>
      <c r="P10" s="16">
        <f t="shared" si="1"/>
        <v>1257</v>
      </c>
      <c r="Q10" s="20">
        <v>0.473129080863887</v>
      </c>
    </row>
    <row r="11" spans="1:17">
      <c r="A11" s="12"/>
      <c r="B11" s="12"/>
      <c r="C11" s="12"/>
      <c r="D11" s="12"/>
      <c r="E11" s="12"/>
      <c r="F11" s="12"/>
      <c r="G11" s="12">
        <f t="shared" ref="G11:P11" si="2">SUM(G2:G10)</f>
        <v>3879</v>
      </c>
      <c r="H11" s="12">
        <f t="shared" si="2"/>
        <v>4269</v>
      </c>
      <c r="I11" s="12">
        <f t="shared" si="2"/>
        <v>3898</v>
      </c>
      <c r="J11" s="12">
        <f t="shared" si="2"/>
        <v>4050</v>
      </c>
      <c r="K11" s="12">
        <f t="shared" si="2"/>
        <v>4580</v>
      </c>
      <c r="L11" s="12">
        <f t="shared" si="2"/>
        <v>3575</v>
      </c>
      <c r="M11" s="12">
        <f t="shared" si="2"/>
        <v>3062</v>
      </c>
      <c r="N11">
        <f t="shared" si="2"/>
        <v>22213</v>
      </c>
      <c r="O11">
        <f t="shared" si="2"/>
        <v>27313</v>
      </c>
      <c r="P11" s="18">
        <f t="shared" si="2"/>
        <v>3901.85714285714</v>
      </c>
      <c r="Q11" s="21">
        <v>0.229595282042047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Q14"/>
  <sheetViews>
    <sheetView workbookViewId="0">
      <selection activeCell="S30" sqref="S30"/>
    </sheetView>
  </sheetViews>
  <sheetFormatPr defaultColWidth="8.88888888888889" defaultRowHeight="14.4"/>
  <cols>
    <col min="1" max="1" width="16.8888888888889" customWidth="1"/>
    <col min="2" max="2" width="17.7777777777778" customWidth="1"/>
    <col min="17" max="17" width="10.7777777777778"/>
  </cols>
  <sheetData>
    <row r="1" ht="28.8" spans="1:17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>
        <v>45761</v>
      </c>
      <c r="H1" s="4">
        <v>45762</v>
      </c>
      <c r="I1" s="4">
        <v>45763</v>
      </c>
      <c r="J1" s="4">
        <v>45764</v>
      </c>
      <c r="K1" s="4">
        <v>45765</v>
      </c>
      <c r="L1" s="4">
        <v>45766</v>
      </c>
      <c r="M1" s="4">
        <v>45767</v>
      </c>
      <c r="N1" s="13" t="s">
        <v>8</v>
      </c>
      <c r="O1" s="13" t="s">
        <v>9</v>
      </c>
      <c r="P1" s="14" t="s">
        <v>10</v>
      </c>
      <c r="Q1" s="19" t="s">
        <v>11</v>
      </c>
    </row>
    <row r="2" spans="1:17">
      <c r="A2" s="24" t="s">
        <v>50</v>
      </c>
      <c r="B2" s="25" t="s">
        <v>51</v>
      </c>
      <c r="C2" s="26">
        <v>3000098</v>
      </c>
      <c r="D2" s="27" t="s">
        <v>44</v>
      </c>
      <c r="E2" s="27" t="s">
        <v>37</v>
      </c>
      <c r="F2" s="27" t="s">
        <v>38</v>
      </c>
      <c r="G2" s="9">
        <v>1360</v>
      </c>
      <c r="H2" s="8">
        <v>1308</v>
      </c>
      <c r="I2" s="8">
        <v>1354</v>
      </c>
      <c r="J2" s="8">
        <v>1305</v>
      </c>
      <c r="K2" s="8">
        <v>1272</v>
      </c>
      <c r="L2" s="8">
        <v>1173</v>
      </c>
      <c r="M2" s="7">
        <v>1147</v>
      </c>
      <c r="N2" s="15">
        <v>8711</v>
      </c>
      <c r="O2" s="15">
        <f t="shared" ref="O2:O30" si="0">SUM(G2:M2)</f>
        <v>8919</v>
      </c>
      <c r="P2" s="16">
        <f t="shared" ref="P2:P30" si="1">O2/7</f>
        <v>1274.14285714286</v>
      </c>
      <c r="Q2" s="20">
        <v>0.0238778555848927</v>
      </c>
    </row>
    <row r="3" spans="1:17">
      <c r="A3" s="24" t="s">
        <v>50</v>
      </c>
      <c r="B3" s="25" t="s">
        <v>52</v>
      </c>
      <c r="C3" s="26">
        <v>3000086</v>
      </c>
      <c r="D3" s="27" t="s">
        <v>53</v>
      </c>
      <c r="E3" s="27" t="s">
        <v>20</v>
      </c>
      <c r="F3" s="27" t="s">
        <v>21</v>
      </c>
      <c r="G3" s="8">
        <v>3717</v>
      </c>
      <c r="H3" s="9">
        <v>4191</v>
      </c>
      <c r="I3" s="8">
        <v>1758</v>
      </c>
      <c r="J3" s="8">
        <v>489</v>
      </c>
      <c r="K3" s="8">
        <v>383</v>
      </c>
      <c r="L3" s="8">
        <v>328</v>
      </c>
      <c r="M3" s="7">
        <v>299</v>
      </c>
      <c r="N3" s="15">
        <v>28925</v>
      </c>
      <c r="O3" s="15">
        <f t="shared" si="0"/>
        <v>11165</v>
      </c>
      <c r="P3" s="16">
        <f t="shared" si="1"/>
        <v>1595</v>
      </c>
      <c r="Q3" s="20">
        <v>-0.61400172860847</v>
      </c>
    </row>
    <row r="4" spans="1:17">
      <c r="A4" s="24" t="s">
        <v>50</v>
      </c>
      <c r="B4" s="25" t="s">
        <v>52</v>
      </c>
      <c r="C4" s="26">
        <v>3000139</v>
      </c>
      <c r="D4" s="27" t="s">
        <v>29</v>
      </c>
      <c r="E4" s="27" t="s">
        <v>20</v>
      </c>
      <c r="F4" s="27" t="s">
        <v>21</v>
      </c>
      <c r="G4" s="9">
        <v>9</v>
      </c>
      <c r="H4" s="8">
        <v>4</v>
      </c>
      <c r="I4" s="8">
        <v>4</v>
      </c>
      <c r="J4" s="7">
        <v>0</v>
      </c>
      <c r="K4" s="8">
        <v>2</v>
      </c>
      <c r="L4" s="8">
        <v>1</v>
      </c>
      <c r="M4" s="8">
        <v>1</v>
      </c>
      <c r="N4" s="15">
        <v>97</v>
      </c>
      <c r="O4" s="15">
        <f t="shared" si="0"/>
        <v>21</v>
      </c>
      <c r="P4" s="16">
        <f t="shared" si="1"/>
        <v>3</v>
      </c>
      <c r="Q4" s="20">
        <v>-0.783505154639175</v>
      </c>
    </row>
    <row r="5" spans="1:17">
      <c r="A5" s="24" t="s">
        <v>55</v>
      </c>
      <c r="B5" s="25" t="s">
        <v>52</v>
      </c>
      <c r="C5" s="26">
        <v>3000140</v>
      </c>
      <c r="D5" s="27" t="s">
        <v>30</v>
      </c>
      <c r="E5" s="27" t="s">
        <v>20</v>
      </c>
      <c r="F5" s="27" t="s">
        <v>21</v>
      </c>
      <c r="G5" s="8">
        <v>543</v>
      </c>
      <c r="H5" s="8">
        <v>481</v>
      </c>
      <c r="I5" s="8">
        <v>465</v>
      </c>
      <c r="J5" s="8">
        <v>478</v>
      </c>
      <c r="K5" s="7">
        <v>351</v>
      </c>
      <c r="L5" s="9">
        <v>581</v>
      </c>
      <c r="M5" s="8">
        <v>440</v>
      </c>
      <c r="N5" s="15">
        <v>3272</v>
      </c>
      <c r="O5" s="15">
        <f t="shared" si="0"/>
        <v>3339</v>
      </c>
      <c r="P5" s="16">
        <f t="shared" si="1"/>
        <v>477</v>
      </c>
      <c r="Q5" s="20">
        <v>0.0204767726161369</v>
      </c>
    </row>
    <row r="6" spans="1:17">
      <c r="A6" s="24" t="s">
        <v>50</v>
      </c>
      <c r="B6" s="25" t="s">
        <v>56</v>
      </c>
      <c r="C6" s="26">
        <v>3000093</v>
      </c>
      <c r="D6" s="27" t="s">
        <v>53</v>
      </c>
      <c r="E6" s="27" t="s">
        <v>20</v>
      </c>
      <c r="F6" s="27" t="s">
        <v>21</v>
      </c>
      <c r="G6" s="8">
        <v>1329</v>
      </c>
      <c r="H6" s="9">
        <v>1450</v>
      </c>
      <c r="I6" s="8">
        <v>1396</v>
      </c>
      <c r="J6" s="8">
        <v>1117</v>
      </c>
      <c r="K6" s="8">
        <v>947</v>
      </c>
      <c r="L6" s="8">
        <v>856</v>
      </c>
      <c r="M6" s="7">
        <v>725</v>
      </c>
      <c r="N6" s="15">
        <v>6817</v>
      </c>
      <c r="O6" s="15">
        <f t="shared" si="0"/>
        <v>7820</v>
      </c>
      <c r="P6" s="16">
        <f t="shared" si="1"/>
        <v>1117.14285714286</v>
      </c>
      <c r="Q6" s="20">
        <v>0.14713216957606</v>
      </c>
    </row>
    <row r="7" spans="1:17">
      <c r="A7" s="24" t="s">
        <v>50</v>
      </c>
      <c r="B7" s="25" t="s">
        <v>56</v>
      </c>
      <c r="C7" s="26">
        <v>3000139</v>
      </c>
      <c r="D7" s="27" t="s">
        <v>29</v>
      </c>
      <c r="E7" s="27" t="s">
        <v>20</v>
      </c>
      <c r="F7" s="27" t="s">
        <v>21</v>
      </c>
      <c r="G7" s="9">
        <v>9</v>
      </c>
      <c r="H7" s="8">
        <v>4</v>
      </c>
      <c r="I7" s="8">
        <v>4</v>
      </c>
      <c r="J7" s="7">
        <v>0</v>
      </c>
      <c r="K7" s="8">
        <v>2</v>
      </c>
      <c r="L7" s="8">
        <v>1</v>
      </c>
      <c r="M7" s="8">
        <v>1</v>
      </c>
      <c r="N7" s="15">
        <v>92</v>
      </c>
      <c r="O7" s="15">
        <f t="shared" si="0"/>
        <v>21</v>
      </c>
      <c r="P7" s="16">
        <f t="shared" si="1"/>
        <v>3</v>
      </c>
      <c r="Q7" s="20">
        <v>-0.771739130434783</v>
      </c>
    </row>
    <row r="8" spans="1:17">
      <c r="A8" s="24" t="s">
        <v>50</v>
      </c>
      <c r="B8" s="25" t="s">
        <v>57</v>
      </c>
      <c r="C8" s="26">
        <v>3000139</v>
      </c>
      <c r="D8" s="27" t="s">
        <v>29</v>
      </c>
      <c r="E8" s="27" t="s">
        <v>20</v>
      </c>
      <c r="F8" s="27" t="s">
        <v>21</v>
      </c>
      <c r="G8" s="8">
        <v>5</v>
      </c>
      <c r="H8" s="8">
        <v>5</v>
      </c>
      <c r="I8" s="9">
        <v>7</v>
      </c>
      <c r="J8" s="7">
        <v>0</v>
      </c>
      <c r="K8" s="8">
        <v>2</v>
      </c>
      <c r="L8" s="8">
        <v>1</v>
      </c>
      <c r="M8" s="8">
        <v>1</v>
      </c>
      <c r="N8" s="15">
        <v>100</v>
      </c>
      <c r="O8" s="15">
        <f t="shared" si="0"/>
        <v>21</v>
      </c>
      <c r="P8" s="16">
        <f t="shared" si="1"/>
        <v>3</v>
      </c>
      <c r="Q8" s="20">
        <v>-0.79</v>
      </c>
    </row>
    <row r="9" spans="1:17">
      <c r="A9" s="24" t="s">
        <v>50</v>
      </c>
      <c r="B9" s="25" t="s">
        <v>58</v>
      </c>
      <c r="C9" s="26">
        <v>3000139</v>
      </c>
      <c r="D9" s="27" t="s">
        <v>29</v>
      </c>
      <c r="E9" s="27" t="s">
        <v>20</v>
      </c>
      <c r="F9" s="27" t="s">
        <v>21</v>
      </c>
      <c r="G9" s="8">
        <v>5</v>
      </c>
      <c r="H9" s="8">
        <v>5</v>
      </c>
      <c r="I9" s="9">
        <v>7</v>
      </c>
      <c r="J9" s="7">
        <v>0</v>
      </c>
      <c r="K9" s="8">
        <v>2</v>
      </c>
      <c r="L9" s="8">
        <v>1</v>
      </c>
      <c r="M9" s="8">
        <v>1</v>
      </c>
      <c r="N9" s="15">
        <v>100</v>
      </c>
      <c r="O9" s="15">
        <f t="shared" si="0"/>
        <v>21</v>
      </c>
      <c r="P9" s="16">
        <f t="shared" si="1"/>
        <v>3</v>
      </c>
      <c r="Q9" s="20">
        <v>-0.79</v>
      </c>
    </row>
    <row r="10" spans="1:17">
      <c r="A10" s="24" t="s">
        <v>55</v>
      </c>
      <c r="B10" s="25" t="s">
        <v>59</v>
      </c>
      <c r="C10" s="26">
        <v>3000105</v>
      </c>
      <c r="D10" s="27" t="s">
        <v>26</v>
      </c>
      <c r="E10" s="27" t="s">
        <v>20</v>
      </c>
      <c r="F10" s="27" t="s">
        <v>21</v>
      </c>
      <c r="G10" s="8">
        <v>341</v>
      </c>
      <c r="H10" s="8">
        <v>401</v>
      </c>
      <c r="I10" s="8">
        <v>364</v>
      </c>
      <c r="J10" s="9">
        <v>425</v>
      </c>
      <c r="K10" s="8">
        <v>6</v>
      </c>
      <c r="L10" s="7">
        <v>0</v>
      </c>
      <c r="M10" s="7">
        <v>0</v>
      </c>
      <c r="N10" s="15">
        <v>2496</v>
      </c>
      <c r="O10" s="15">
        <f t="shared" si="0"/>
        <v>1537</v>
      </c>
      <c r="P10" s="16">
        <f t="shared" si="1"/>
        <v>219.571428571429</v>
      </c>
      <c r="Q10" s="20">
        <v>-0.384214743589744</v>
      </c>
    </row>
    <row r="11" spans="1:17">
      <c r="A11" s="24" t="s">
        <v>55</v>
      </c>
      <c r="B11" s="25" t="s">
        <v>60</v>
      </c>
      <c r="C11" s="26">
        <v>3000088</v>
      </c>
      <c r="D11" s="27" t="s">
        <v>22</v>
      </c>
      <c r="E11" s="27" t="s">
        <v>20</v>
      </c>
      <c r="F11" s="27" t="s">
        <v>21</v>
      </c>
      <c r="G11" s="7">
        <v>0</v>
      </c>
      <c r="H11" s="7">
        <v>0</v>
      </c>
      <c r="I11" s="8">
        <v>235</v>
      </c>
      <c r="J11" s="8">
        <v>214</v>
      </c>
      <c r="K11" s="8">
        <v>175</v>
      </c>
      <c r="L11" s="8">
        <v>216</v>
      </c>
      <c r="M11" s="9">
        <v>237</v>
      </c>
      <c r="N11" s="15">
        <v>575</v>
      </c>
      <c r="O11" s="15">
        <f t="shared" si="0"/>
        <v>1077</v>
      </c>
      <c r="P11" s="16">
        <f t="shared" si="1"/>
        <v>153.857142857143</v>
      </c>
      <c r="Q11" s="20">
        <v>0.87304347826087</v>
      </c>
    </row>
    <row r="12" spans="1:17">
      <c r="A12" s="27" t="s">
        <v>61</v>
      </c>
      <c r="B12" s="27" t="s">
        <v>62</v>
      </c>
      <c r="C12" s="28">
        <v>3000012</v>
      </c>
      <c r="D12" s="27" t="s">
        <v>26</v>
      </c>
      <c r="E12" s="27" t="s">
        <v>20</v>
      </c>
      <c r="F12" s="27" t="s">
        <v>21</v>
      </c>
      <c r="G12" s="8">
        <v>2203</v>
      </c>
      <c r="H12" s="8">
        <v>2090</v>
      </c>
      <c r="I12" s="7">
        <v>2090</v>
      </c>
      <c r="J12" s="8">
        <v>2230</v>
      </c>
      <c r="K12" s="8">
        <v>2273</v>
      </c>
      <c r="L12" s="8">
        <v>2515</v>
      </c>
      <c r="M12" s="9">
        <v>2729</v>
      </c>
      <c r="N12" s="15">
        <v>15086</v>
      </c>
      <c r="O12" s="15">
        <f t="shared" si="0"/>
        <v>16130</v>
      </c>
      <c r="P12" s="16">
        <f t="shared" si="1"/>
        <v>2304.28571428571</v>
      </c>
      <c r="Q12" s="20">
        <v>0.0692032347872199</v>
      </c>
    </row>
    <row r="13" spans="1:17">
      <c r="A13" s="27" t="s">
        <v>55</v>
      </c>
      <c r="B13" s="27" t="s">
        <v>63</v>
      </c>
      <c r="C13" s="28">
        <v>3000087</v>
      </c>
      <c r="D13" s="27" t="s">
        <v>22</v>
      </c>
      <c r="E13" s="27" t="s">
        <v>23</v>
      </c>
      <c r="F13" s="27" t="s">
        <v>24</v>
      </c>
      <c r="G13" s="8">
        <v>0</v>
      </c>
      <c r="H13" s="17">
        <v>123</v>
      </c>
      <c r="I13" s="7">
        <v>0</v>
      </c>
      <c r="J13" s="7">
        <v>0</v>
      </c>
      <c r="K13" s="8">
        <v>14</v>
      </c>
      <c r="L13" s="8">
        <v>59</v>
      </c>
      <c r="M13" s="8">
        <v>61</v>
      </c>
      <c r="N13" s="15">
        <v>0</v>
      </c>
      <c r="O13" s="15">
        <f t="shared" si="0"/>
        <v>257</v>
      </c>
      <c r="P13" s="16">
        <f t="shared" si="1"/>
        <v>36.7142857142857</v>
      </c>
      <c r="Q13" s="20">
        <v>0</v>
      </c>
    </row>
    <row r="14" spans="1:17">
      <c r="A14" s="12"/>
      <c r="B14" s="12"/>
      <c r="C14" s="12"/>
      <c r="D14" s="12"/>
      <c r="E14" s="12"/>
      <c r="F14" s="12"/>
      <c r="G14" s="12">
        <f t="shared" ref="G14:P14" si="2">SUM(G2:G13)</f>
        <v>9521</v>
      </c>
      <c r="H14" s="12">
        <f t="shared" si="2"/>
        <v>10062</v>
      </c>
      <c r="I14" s="12">
        <f t="shared" si="2"/>
        <v>7684</v>
      </c>
      <c r="J14" s="12">
        <f t="shared" si="2"/>
        <v>6258</v>
      </c>
      <c r="K14" s="12">
        <f t="shared" si="2"/>
        <v>5429</v>
      </c>
      <c r="L14" s="12">
        <f t="shared" si="2"/>
        <v>5732</v>
      </c>
      <c r="M14" s="12">
        <f t="shared" si="2"/>
        <v>5642</v>
      </c>
      <c r="N14">
        <f t="shared" si="2"/>
        <v>66271</v>
      </c>
      <c r="O14">
        <f t="shared" si="2"/>
        <v>50328</v>
      </c>
      <c r="P14" s="18">
        <f t="shared" si="2"/>
        <v>7189.71428571429</v>
      </c>
      <c r="Q14" s="21">
        <v>-0.240572799565421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Q7"/>
  <sheetViews>
    <sheetView workbookViewId="0">
      <selection activeCell="S26" sqref="S26"/>
    </sheetView>
  </sheetViews>
  <sheetFormatPr defaultColWidth="8.88888888888889" defaultRowHeight="14.4" outlineLevelRow="6"/>
  <cols>
    <col min="1" max="1" width="7.44444444444444" customWidth="1"/>
    <col min="2" max="2" width="15" customWidth="1"/>
    <col min="4" max="4" width="11.1111111111111" customWidth="1"/>
    <col min="17" max="17" width="10.7777777777778"/>
  </cols>
  <sheetData>
    <row r="1" ht="28.8" spans="1:17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>
        <v>45761</v>
      </c>
      <c r="H1" s="4">
        <v>45762</v>
      </c>
      <c r="I1" s="4">
        <v>45763</v>
      </c>
      <c r="J1" s="4">
        <v>45764</v>
      </c>
      <c r="K1" s="4">
        <v>45765</v>
      </c>
      <c r="L1" s="4">
        <v>45766</v>
      </c>
      <c r="M1" s="4">
        <v>45767</v>
      </c>
      <c r="N1" s="13" t="s">
        <v>8</v>
      </c>
      <c r="O1" s="13" t="s">
        <v>9</v>
      </c>
      <c r="P1" s="14" t="s">
        <v>10</v>
      </c>
      <c r="Q1" s="19" t="s">
        <v>11</v>
      </c>
    </row>
    <row r="2" spans="1:17">
      <c r="A2" s="22" t="s">
        <v>64</v>
      </c>
      <c r="B2" s="22" t="s">
        <v>65</v>
      </c>
      <c r="C2" s="23">
        <v>3000154</v>
      </c>
      <c r="D2" s="22" t="s">
        <v>27</v>
      </c>
      <c r="E2" s="22" t="s">
        <v>20</v>
      </c>
      <c r="F2" s="22" t="s">
        <v>21</v>
      </c>
      <c r="G2" s="9">
        <v>8356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15">
        <v>27162</v>
      </c>
      <c r="O2" s="15">
        <f>SUM(G2:M2)</f>
        <v>8356</v>
      </c>
      <c r="P2" s="16">
        <f>O2/7</f>
        <v>1193.71428571429</v>
      </c>
      <c r="Q2" s="20">
        <v>-0.692364332523378</v>
      </c>
    </row>
    <row r="3" spans="1:17">
      <c r="A3" s="22" t="s">
        <v>64</v>
      </c>
      <c r="B3" s="22" t="s">
        <v>65</v>
      </c>
      <c r="C3" s="23">
        <v>3000168</v>
      </c>
      <c r="D3" s="22" t="s">
        <v>29</v>
      </c>
      <c r="E3" s="22" t="s">
        <v>20</v>
      </c>
      <c r="F3" s="22" t="s">
        <v>21</v>
      </c>
      <c r="G3" s="8">
        <v>5</v>
      </c>
      <c r="H3" s="8">
        <v>5</v>
      </c>
      <c r="I3" s="9">
        <v>7</v>
      </c>
      <c r="J3" s="7">
        <v>0</v>
      </c>
      <c r="K3" s="8">
        <v>2</v>
      </c>
      <c r="L3" s="8">
        <v>1</v>
      </c>
      <c r="M3" s="8">
        <v>1</v>
      </c>
      <c r="N3" s="15">
        <v>100</v>
      </c>
      <c r="O3" s="15">
        <f>SUM(G3:M3)</f>
        <v>21</v>
      </c>
      <c r="P3" s="16">
        <f>O3/7</f>
        <v>3</v>
      </c>
      <c r="Q3" s="20">
        <v>-0.79</v>
      </c>
    </row>
    <row r="4" spans="1:17">
      <c r="A4" s="22" t="s">
        <v>64</v>
      </c>
      <c r="B4" s="22" t="s">
        <v>66</v>
      </c>
      <c r="C4" s="23">
        <v>3000111</v>
      </c>
      <c r="D4" s="22" t="s">
        <v>67</v>
      </c>
      <c r="E4" s="22" t="s">
        <v>23</v>
      </c>
      <c r="F4" s="22" t="s">
        <v>68</v>
      </c>
      <c r="G4" s="8">
        <v>717</v>
      </c>
      <c r="H4" s="9">
        <v>732</v>
      </c>
      <c r="I4" s="8">
        <v>676</v>
      </c>
      <c r="J4" s="7">
        <v>652</v>
      </c>
      <c r="K4" s="8">
        <v>698</v>
      </c>
      <c r="L4" s="8">
        <v>659</v>
      </c>
      <c r="M4" s="8">
        <v>726</v>
      </c>
      <c r="N4" s="15">
        <v>3962</v>
      </c>
      <c r="O4" s="15">
        <f>SUM(G4:M4)</f>
        <v>4860</v>
      </c>
      <c r="P4" s="16">
        <f>O4/7</f>
        <v>694.285714285714</v>
      </c>
      <c r="Q4" s="20">
        <v>0.226653205451792</v>
      </c>
    </row>
    <row r="5" spans="1:17">
      <c r="A5" s="22" t="s">
        <v>64</v>
      </c>
      <c r="B5" s="22" t="s">
        <v>69</v>
      </c>
      <c r="C5" s="23">
        <v>3000154</v>
      </c>
      <c r="D5" s="22" t="s">
        <v>27</v>
      </c>
      <c r="E5" s="22" t="s">
        <v>20</v>
      </c>
      <c r="F5" s="22" t="s">
        <v>21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15">
        <v>4220</v>
      </c>
      <c r="O5" s="15">
        <f>SUM(G5:M5)</f>
        <v>0</v>
      </c>
      <c r="P5" s="16">
        <f>O5/7</f>
        <v>0</v>
      </c>
      <c r="Q5" s="20">
        <v>-1</v>
      </c>
    </row>
    <row r="6" spans="1:17">
      <c r="A6" s="22" t="s">
        <v>64</v>
      </c>
      <c r="B6" s="22" t="s">
        <v>70</v>
      </c>
      <c r="C6" s="23">
        <v>3000133</v>
      </c>
      <c r="D6" s="22" t="s">
        <v>36</v>
      </c>
      <c r="E6" s="22" t="s">
        <v>37</v>
      </c>
      <c r="F6" s="22" t="s">
        <v>38</v>
      </c>
      <c r="G6" s="9">
        <v>925</v>
      </c>
      <c r="H6" s="8">
        <v>875</v>
      </c>
      <c r="I6" s="8">
        <v>822</v>
      </c>
      <c r="J6" s="7">
        <v>751</v>
      </c>
      <c r="K6" s="8">
        <v>836</v>
      </c>
      <c r="L6" s="8">
        <v>798</v>
      </c>
      <c r="M6" s="8">
        <v>761</v>
      </c>
      <c r="N6" s="15">
        <v>3337</v>
      </c>
      <c r="O6" s="15">
        <f>SUM(G6:M6)</f>
        <v>5768</v>
      </c>
      <c r="P6" s="16">
        <f>O6/7</f>
        <v>824</v>
      </c>
      <c r="Q6" s="20">
        <v>0.728498651483368</v>
      </c>
    </row>
    <row r="7" spans="1:17">
      <c r="A7" s="12"/>
      <c r="B7" s="12"/>
      <c r="C7" s="12"/>
      <c r="D7" s="12"/>
      <c r="E7" s="12"/>
      <c r="F7" s="12"/>
      <c r="G7" s="12">
        <f t="shared" ref="G7:P7" si="0">SUM(G2:G6)</f>
        <v>10003</v>
      </c>
      <c r="H7" s="12">
        <f t="shared" si="0"/>
        <v>1612</v>
      </c>
      <c r="I7" s="12">
        <f t="shared" si="0"/>
        <v>1505</v>
      </c>
      <c r="J7" s="12">
        <f t="shared" si="0"/>
        <v>1403</v>
      </c>
      <c r="K7" s="12">
        <f t="shared" si="0"/>
        <v>1536</v>
      </c>
      <c r="L7" s="12">
        <f t="shared" si="0"/>
        <v>1458</v>
      </c>
      <c r="M7" s="12">
        <f t="shared" si="0"/>
        <v>1488</v>
      </c>
      <c r="N7">
        <f t="shared" si="0"/>
        <v>38781</v>
      </c>
      <c r="O7">
        <f t="shared" si="0"/>
        <v>19005</v>
      </c>
      <c r="P7" s="18">
        <f t="shared" si="0"/>
        <v>2715</v>
      </c>
      <c r="Q7" s="21">
        <v>-0.509940434748975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Q14"/>
  <sheetViews>
    <sheetView workbookViewId="0">
      <selection activeCell="S34" sqref="S34"/>
    </sheetView>
  </sheetViews>
  <sheetFormatPr defaultColWidth="8.88888888888889" defaultRowHeight="14.4"/>
  <cols>
    <col min="1" max="1" width="7.88888888888889" customWidth="1"/>
    <col min="2" max="2" width="18.4444444444444" customWidth="1"/>
    <col min="4" max="4" width="12.1111111111111" customWidth="1"/>
    <col min="17" max="17" width="10.7777777777778"/>
  </cols>
  <sheetData>
    <row r="1" ht="28.8" spans="1:17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>
        <v>45761</v>
      </c>
      <c r="H1" s="4">
        <v>45762</v>
      </c>
      <c r="I1" s="4">
        <v>45763</v>
      </c>
      <c r="J1" s="4">
        <v>45764</v>
      </c>
      <c r="K1" s="4">
        <v>45765</v>
      </c>
      <c r="L1" s="4">
        <v>45766</v>
      </c>
      <c r="M1" s="4">
        <v>45767</v>
      </c>
      <c r="N1" s="13" t="s">
        <v>8</v>
      </c>
      <c r="O1" s="13" t="s">
        <v>9</v>
      </c>
      <c r="P1" s="14" t="s">
        <v>10</v>
      </c>
      <c r="Q1" s="19" t="s">
        <v>11</v>
      </c>
    </row>
    <row r="2" spans="1:17">
      <c r="A2" s="5" t="s">
        <v>71</v>
      </c>
      <c r="B2" s="5" t="s">
        <v>72</v>
      </c>
      <c r="C2" s="6">
        <v>3000055</v>
      </c>
      <c r="D2" s="5" t="s">
        <v>73</v>
      </c>
      <c r="E2" s="5" t="s">
        <v>20</v>
      </c>
      <c r="F2" s="5" t="s">
        <v>21</v>
      </c>
      <c r="G2" s="7">
        <v>654</v>
      </c>
      <c r="H2" s="8">
        <v>696</v>
      </c>
      <c r="I2" s="8">
        <v>699</v>
      </c>
      <c r="J2" s="9">
        <v>872</v>
      </c>
      <c r="K2" s="8">
        <v>851</v>
      </c>
      <c r="L2" s="8">
        <v>799</v>
      </c>
      <c r="M2" s="8">
        <v>794</v>
      </c>
      <c r="N2" s="15">
        <v>2786</v>
      </c>
      <c r="O2" s="15">
        <f t="shared" ref="O2:O13" si="0">SUM(G2:M2)</f>
        <v>5365</v>
      </c>
      <c r="P2" s="16">
        <f t="shared" ref="P2:P13" si="1">O2/7</f>
        <v>766.428571428571</v>
      </c>
      <c r="Q2" s="20">
        <v>0.925699928212491</v>
      </c>
    </row>
    <row r="3" spans="1:17">
      <c r="A3" s="5" t="s">
        <v>71</v>
      </c>
      <c r="B3" s="5" t="s">
        <v>72</v>
      </c>
      <c r="C3" s="6">
        <v>3000095</v>
      </c>
      <c r="D3" s="5" t="s">
        <v>74</v>
      </c>
      <c r="E3" s="5" t="s">
        <v>23</v>
      </c>
      <c r="F3" s="5" t="s">
        <v>24</v>
      </c>
      <c r="G3" s="9">
        <v>9997</v>
      </c>
      <c r="H3" s="8">
        <v>9321</v>
      </c>
      <c r="I3" s="8">
        <v>8273</v>
      </c>
      <c r="J3" s="7">
        <v>8084</v>
      </c>
      <c r="K3" s="8">
        <v>8291</v>
      </c>
      <c r="L3" s="8">
        <v>8351</v>
      </c>
      <c r="M3" s="8">
        <v>8469</v>
      </c>
      <c r="N3" s="15">
        <v>67222</v>
      </c>
      <c r="O3" s="15">
        <f t="shared" si="0"/>
        <v>60786</v>
      </c>
      <c r="P3" s="16">
        <f t="shared" si="1"/>
        <v>8683.71428571429</v>
      </c>
      <c r="Q3" s="20">
        <v>-0.095742465264348</v>
      </c>
    </row>
    <row r="4" spans="1:17">
      <c r="A4" s="5" t="s">
        <v>71</v>
      </c>
      <c r="B4" s="5" t="s">
        <v>72</v>
      </c>
      <c r="C4" s="6">
        <v>3000151</v>
      </c>
      <c r="D4" s="5" t="s">
        <v>75</v>
      </c>
      <c r="E4" s="5" t="s">
        <v>23</v>
      </c>
      <c r="F4" s="5" t="s">
        <v>24</v>
      </c>
      <c r="G4" s="7">
        <v>0</v>
      </c>
      <c r="H4" s="7">
        <v>0</v>
      </c>
      <c r="I4" s="9">
        <v>4</v>
      </c>
      <c r="J4" s="7">
        <v>0</v>
      </c>
      <c r="K4" s="7">
        <v>0</v>
      </c>
      <c r="L4" s="7">
        <v>0</v>
      </c>
      <c r="M4" s="7">
        <v>0</v>
      </c>
      <c r="N4" s="15">
        <v>116</v>
      </c>
      <c r="O4" s="15">
        <f t="shared" si="0"/>
        <v>4</v>
      </c>
      <c r="P4" s="16">
        <f t="shared" si="1"/>
        <v>0.571428571428571</v>
      </c>
      <c r="Q4" s="20">
        <v>-0.96551724137931</v>
      </c>
    </row>
    <row r="5" spans="1:17">
      <c r="A5" s="5" t="s">
        <v>71</v>
      </c>
      <c r="B5" s="5" t="s">
        <v>72</v>
      </c>
      <c r="C5" s="6">
        <v>4000007</v>
      </c>
      <c r="D5" s="5" t="s">
        <v>76</v>
      </c>
      <c r="E5" s="5" t="s">
        <v>23</v>
      </c>
      <c r="F5" s="5" t="s">
        <v>42</v>
      </c>
      <c r="G5" s="7">
        <v>121</v>
      </c>
      <c r="H5" s="9">
        <v>320</v>
      </c>
      <c r="I5" s="8">
        <v>281</v>
      </c>
      <c r="J5" s="8">
        <v>272</v>
      </c>
      <c r="K5" s="8">
        <v>250</v>
      </c>
      <c r="L5" s="8">
        <v>293</v>
      </c>
      <c r="M5" s="8">
        <v>270</v>
      </c>
      <c r="N5" s="15">
        <v>169</v>
      </c>
      <c r="O5" s="15">
        <f t="shared" si="0"/>
        <v>1807</v>
      </c>
      <c r="P5" s="16">
        <f t="shared" si="1"/>
        <v>258.142857142857</v>
      </c>
      <c r="Q5" s="20">
        <v>9.69230769230769</v>
      </c>
    </row>
    <row r="6" spans="1:17">
      <c r="A6" s="5" t="s">
        <v>71</v>
      </c>
      <c r="B6" s="5" t="s">
        <v>77</v>
      </c>
      <c r="C6" s="6">
        <v>3000009</v>
      </c>
      <c r="D6" s="10" t="s">
        <v>26</v>
      </c>
      <c r="E6" s="5" t="s">
        <v>20</v>
      </c>
      <c r="F6" s="5" t="s">
        <v>21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15">
        <v>100</v>
      </c>
      <c r="O6" s="15">
        <f t="shared" si="0"/>
        <v>0</v>
      </c>
      <c r="P6" s="16">
        <f t="shared" si="1"/>
        <v>0</v>
      </c>
      <c r="Q6" s="20">
        <v>-1</v>
      </c>
    </row>
    <row r="7" spans="1:17">
      <c r="A7" s="5" t="s">
        <v>71</v>
      </c>
      <c r="B7" s="5" t="s">
        <v>77</v>
      </c>
      <c r="C7" s="6">
        <v>3000070</v>
      </c>
      <c r="D7" s="11" t="s">
        <v>78</v>
      </c>
      <c r="E7" s="5" t="s">
        <v>20</v>
      </c>
      <c r="F7" s="5" t="s">
        <v>21</v>
      </c>
      <c r="G7" s="9">
        <v>2371</v>
      </c>
      <c r="H7" s="8">
        <v>2315</v>
      </c>
      <c r="I7" s="8">
        <v>2158</v>
      </c>
      <c r="J7" s="8">
        <v>2216</v>
      </c>
      <c r="K7" s="8">
        <v>2202</v>
      </c>
      <c r="L7" s="8">
        <v>2263</v>
      </c>
      <c r="M7" s="7">
        <v>2040</v>
      </c>
      <c r="N7" s="15">
        <v>18104</v>
      </c>
      <c r="O7" s="15">
        <f t="shared" si="0"/>
        <v>15565</v>
      </c>
      <c r="P7" s="16">
        <f t="shared" si="1"/>
        <v>2223.57142857143</v>
      </c>
      <c r="Q7" s="20">
        <v>-0.140245249668582</v>
      </c>
    </row>
    <row r="8" spans="1:17">
      <c r="A8" s="5" t="s">
        <v>71</v>
      </c>
      <c r="B8" s="5" t="s">
        <v>77</v>
      </c>
      <c r="C8" s="6">
        <v>3000085</v>
      </c>
      <c r="D8" s="5" t="s">
        <v>36</v>
      </c>
      <c r="E8" s="5" t="s">
        <v>37</v>
      </c>
      <c r="F8" s="5" t="s">
        <v>79</v>
      </c>
      <c r="G8" s="8">
        <v>619</v>
      </c>
      <c r="H8" s="7">
        <v>580</v>
      </c>
      <c r="I8" s="8">
        <v>652</v>
      </c>
      <c r="J8" s="9">
        <v>690</v>
      </c>
      <c r="K8" s="8">
        <v>632</v>
      </c>
      <c r="L8" s="8">
        <v>678</v>
      </c>
      <c r="M8" s="8">
        <v>675</v>
      </c>
      <c r="N8" s="15">
        <v>4874</v>
      </c>
      <c r="O8" s="15">
        <f t="shared" si="0"/>
        <v>4526</v>
      </c>
      <c r="P8" s="16">
        <f t="shared" si="1"/>
        <v>646.571428571429</v>
      </c>
      <c r="Q8" s="20">
        <v>-0.0713992613869512</v>
      </c>
    </row>
    <row r="9" spans="1:17">
      <c r="A9" s="5" t="s">
        <v>71</v>
      </c>
      <c r="B9" s="5" t="s">
        <v>77</v>
      </c>
      <c r="C9" s="6">
        <v>3000108</v>
      </c>
      <c r="D9" s="5" t="s">
        <v>80</v>
      </c>
      <c r="E9" s="5" t="s">
        <v>37</v>
      </c>
      <c r="F9" s="5" t="s">
        <v>79</v>
      </c>
      <c r="G9" s="8">
        <v>4709</v>
      </c>
      <c r="H9" s="9">
        <v>4775</v>
      </c>
      <c r="I9" s="8">
        <v>4690</v>
      </c>
      <c r="J9" s="7">
        <v>4125</v>
      </c>
      <c r="K9" s="8">
        <v>4365</v>
      </c>
      <c r="L9" s="8">
        <v>4254</v>
      </c>
      <c r="M9" s="8">
        <v>4166</v>
      </c>
      <c r="N9" s="15">
        <v>32165</v>
      </c>
      <c r="O9" s="15">
        <f t="shared" si="0"/>
        <v>31084</v>
      </c>
      <c r="P9" s="16">
        <f t="shared" si="1"/>
        <v>4440.57142857143</v>
      </c>
      <c r="Q9" s="20">
        <v>-0.0336079589616042</v>
      </c>
    </row>
    <row r="10" spans="1:17">
      <c r="A10" s="5" t="s">
        <v>71</v>
      </c>
      <c r="B10" s="5" t="s">
        <v>81</v>
      </c>
      <c r="C10" s="6">
        <v>3000095</v>
      </c>
      <c r="D10" s="5" t="s">
        <v>74</v>
      </c>
      <c r="E10" s="5" t="s">
        <v>23</v>
      </c>
      <c r="F10" s="5" t="s">
        <v>24</v>
      </c>
      <c r="G10" s="9">
        <v>10142</v>
      </c>
      <c r="H10" s="8">
        <v>9485</v>
      </c>
      <c r="I10" s="8">
        <v>8392</v>
      </c>
      <c r="J10" s="7">
        <v>8189</v>
      </c>
      <c r="K10" s="8">
        <v>8429</v>
      </c>
      <c r="L10" s="8">
        <v>8482</v>
      </c>
      <c r="M10" s="8">
        <v>8586</v>
      </c>
      <c r="N10" s="15">
        <v>68336</v>
      </c>
      <c r="O10" s="15">
        <f t="shared" si="0"/>
        <v>61705</v>
      </c>
      <c r="P10" s="16">
        <f t="shared" si="1"/>
        <v>8815</v>
      </c>
      <c r="Q10" s="20">
        <v>-0.0970352376492625</v>
      </c>
    </row>
    <row r="11" spans="1:17">
      <c r="A11" s="5" t="s">
        <v>71</v>
      </c>
      <c r="B11" s="5" t="s">
        <v>82</v>
      </c>
      <c r="C11" s="6">
        <v>3000145</v>
      </c>
      <c r="D11" s="5" t="s">
        <v>83</v>
      </c>
      <c r="E11" s="5" t="s">
        <v>20</v>
      </c>
      <c r="F11" s="5" t="s">
        <v>21</v>
      </c>
      <c r="G11" s="7">
        <v>0</v>
      </c>
      <c r="H11" s="7">
        <v>0</v>
      </c>
      <c r="I11" s="7">
        <v>0</v>
      </c>
      <c r="J11" s="17">
        <v>3</v>
      </c>
      <c r="K11" s="7">
        <v>0</v>
      </c>
      <c r="L11" s="7">
        <v>0</v>
      </c>
      <c r="M11" s="7">
        <v>0</v>
      </c>
      <c r="N11" s="15">
        <v>0</v>
      </c>
      <c r="O11" s="15">
        <f t="shared" si="0"/>
        <v>3</v>
      </c>
      <c r="P11" s="16">
        <f t="shared" si="1"/>
        <v>0.428571428571429</v>
      </c>
      <c r="Q11" s="20">
        <v>0</v>
      </c>
    </row>
    <row r="12" spans="1:17">
      <c r="A12" s="5" t="s">
        <v>71</v>
      </c>
      <c r="B12" s="5" t="s">
        <v>82</v>
      </c>
      <c r="C12" s="6">
        <v>3000151</v>
      </c>
      <c r="D12" s="5" t="s">
        <v>75</v>
      </c>
      <c r="E12" s="5" t="s">
        <v>23</v>
      </c>
      <c r="F12" s="5" t="s">
        <v>24</v>
      </c>
      <c r="G12" s="7">
        <v>0</v>
      </c>
      <c r="H12" s="7">
        <v>0</v>
      </c>
      <c r="I12" s="9">
        <v>4</v>
      </c>
      <c r="J12" s="7">
        <v>0</v>
      </c>
      <c r="K12" s="7">
        <v>0</v>
      </c>
      <c r="L12" s="7">
        <v>0</v>
      </c>
      <c r="M12" s="7">
        <v>0</v>
      </c>
      <c r="N12" s="15">
        <v>137</v>
      </c>
      <c r="O12" s="15">
        <f t="shared" si="0"/>
        <v>4</v>
      </c>
      <c r="P12" s="16">
        <f t="shared" si="1"/>
        <v>0.571428571428571</v>
      </c>
      <c r="Q12" s="20">
        <v>-0.970802919708029</v>
      </c>
    </row>
    <row r="13" spans="1:17">
      <c r="A13" s="5" t="s">
        <v>71</v>
      </c>
      <c r="B13" s="5" t="s">
        <v>82</v>
      </c>
      <c r="C13" s="6">
        <v>4000007</v>
      </c>
      <c r="D13" s="5" t="s">
        <v>76</v>
      </c>
      <c r="E13" s="5" t="s">
        <v>23</v>
      </c>
      <c r="F13" s="5" t="s">
        <v>42</v>
      </c>
      <c r="G13" s="7">
        <v>1337</v>
      </c>
      <c r="H13" s="8">
        <v>2993</v>
      </c>
      <c r="I13" s="8">
        <v>3048</v>
      </c>
      <c r="J13" s="8">
        <v>2830</v>
      </c>
      <c r="K13" s="8">
        <v>2997</v>
      </c>
      <c r="L13" s="9">
        <v>3230</v>
      </c>
      <c r="M13" s="8">
        <v>3020</v>
      </c>
      <c r="N13" s="15">
        <v>1834</v>
      </c>
      <c r="O13" s="15">
        <f t="shared" si="0"/>
        <v>19455</v>
      </c>
      <c r="P13" s="16">
        <f t="shared" si="1"/>
        <v>2779.28571428571</v>
      </c>
      <c r="Q13" s="20">
        <v>9.60796074154853</v>
      </c>
    </row>
    <row r="14" spans="1:17">
      <c r="A14" s="12"/>
      <c r="B14" s="12"/>
      <c r="C14" s="12"/>
      <c r="D14" s="12"/>
      <c r="E14" s="12"/>
      <c r="F14" s="12"/>
      <c r="G14" s="12">
        <f t="shared" ref="G14:P14" si="2">SUM(G2:G13)</f>
        <v>29950</v>
      </c>
      <c r="H14" s="12">
        <f t="shared" si="2"/>
        <v>30485</v>
      </c>
      <c r="I14" s="12">
        <f t="shared" si="2"/>
        <v>28201</v>
      </c>
      <c r="J14" s="12">
        <f t="shared" si="2"/>
        <v>27281</v>
      </c>
      <c r="K14" s="12">
        <f t="shared" si="2"/>
        <v>28017</v>
      </c>
      <c r="L14" s="12">
        <f t="shared" si="2"/>
        <v>28350</v>
      </c>
      <c r="M14" s="12">
        <f t="shared" si="2"/>
        <v>28020</v>
      </c>
      <c r="N14">
        <f t="shared" si="2"/>
        <v>195843</v>
      </c>
      <c r="O14">
        <f t="shared" si="2"/>
        <v>200304</v>
      </c>
      <c r="P14" s="18">
        <f t="shared" si="2"/>
        <v>28614.8571428571</v>
      </c>
      <c r="Q14" s="21">
        <v>0.0227784500850171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底表</vt:lpstr>
      <vt:lpstr>多头类</vt:lpstr>
      <vt:lpstr>黑名单类</vt:lpstr>
      <vt:lpstr>评分类</vt:lpstr>
      <vt:lpstr>验证类</vt:lpstr>
      <vt:lpstr>eKYC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yang.tang</dc:creator>
  <cp:lastModifiedBy>汤洋</cp:lastModifiedBy>
  <dcterms:created xsi:type="dcterms:W3CDTF">2025-04-22T06:15:00Z</dcterms:created>
  <dcterms:modified xsi:type="dcterms:W3CDTF">2025-04-27T08:38:47Z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1589A72D19C24C48958DA6ED43C8BE3B_11</vt:lpwstr>
  </property>
  <property fmtid="{D5CDD505-2E9C-101B-9397-08002B2CF9AE}" pid="3" name="KSOProductBuildVer">
    <vt:lpwstr>2052-12.1.0.20784</vt:lpwstr>
  </property>
</Properties>
</file>