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an/Documents/"/>
    </mc:Choice>
  </mc:AlternateContent>
  <xr:revisionPtr revIDLastSave="0" documentId="13_ncr:1_{0B0425B1-C39A-9E46-94F1-3DD841FF75F4}" xr6:coauthVersionLast="31" xr6:coauthVersionMax="31" xr10:uidLastSave="{00000000-0000-0000-0000-000000000000}"/>
  <bookViews>
    <workbookView xWindow="0" yWindow="460" windowWidth="33600" windowHeight="19100" xr2:uid="{452C6FD3-724B-474D-AD9C-399C3371FC00}"/>
  </bookViews>
  <sheets>
    <sheet name="시트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I35" i="1"/>
  <c r="H35" i="1"/>
  <c r="K32" i="1"/>
  <c r="J32" i="1"/>
  <c r="I32" i="1"/>
  <c r="K30" i="1"/>
  <c r="J30" i="1"/>
  <c r="I30" i="1"/>
  <c r="K28" i="1"/>
  <c r="J28" i="1"/>
  <c r="I28" i="1"/>
  <c r="K26" i="1"/>
  <c r="J26" i="1"/>
  <c r="I26" i="1"/>
  <c r="J21" i="1"/>
  <c r="J22" i="1" s="1"/>
  <c r="I21" i="1"/>
  <c r="I22" i="1" s="1"/>
  <c r="H21" i="1"/>
  <c r="H22" i="1" s="1"/>
  <c r="E25" i="1"/>
  <c r="D25" i="1"/>
  <c r="E13" i="1"/>
  <c r="D13" i="1"/>
  <c r="E18" i="1"/>
  <c r="D18" i="1"/>
  <c r="C17" i="1"/>
  <c r="E16" i="1"/>
  <c r="D16" i="1"/>
  <c r="C16" i="1"/>
  <c r="E15" i="1"/>
  <c r="D15" i="1"/>
  <c r="C15" i="1"/>
  <c r="D7" i="1"/>
  <c r="E7" i="1"/>
  <c r="D6" i="1"/>
  <c r="E6" i="1"/>
  <c r="D5" i="1"/>
  <c r="E5" i="1"/>
  <c r="D4" i="1"/>
  <c r="E4" i="1"/>
  <c r="C4" i="1"/>
  <c r="C5" i="1"/>
  <c r="C6" i="1"/>
  <c r="C7" i="1"/>
  <c r="D30" i="1"/>
  <c r="E30" i="1"/>
  <c r="D29" i="1"/>
  <c r="E29" i="1"/>
  <c r="C30" i="1"/>
  <c r="C29" i="1"/>
  <c r="D28" i="1"/>
  <c r="E28" i="1"/>
  <c r="C28" i="1"/>
  <c r="D27" i="1"/>
  <c r="E27" i="1"/>
  <c r="C27" i="1"/>
  <c r="C18" i="1"/>
  <c r="D17" i="1"/>
  <c r="E17" i="1"/>
  <c r="C26" i="1"/>
  <c r="D26" i="1"/>
  <c r="C14" i="1"/>
  <c r="E2" i="1"/>
  <c r="E3" i="1" s="1"/>
  <c r="D2" i="1"/>
  <c r="D3" i="1"/>
  <c r="C3" i="1"/>
  <c r="D8" i="1" l="1"/>
  <c r="D9" i="1" s="1"/>
  <c r="E8" i="1"/>
  <c r="E9" i="1" s="1"/>
  <c r="C8" i="1"/>
  <c r="C9" i="1" s="1"/>
  <c r="C19" i="1"/>
  <c r="C20" i="1" s="1"/>
  <c r="D31" i="1"/>
  <c r="C31" i="1"/>
  <c r="C32" i="1" s="1"/>
  <c r="D32" i="1"/>
  <c r="E26" i="1"/>
  <c r="E31" i="1" s="1"/>
  <c r="E32" i="1" s="1"/>
  <c r="D14" i="1"/>
  <c r="D19" i="1" s="1"/>
  <c r="D20" i="1" s="1"/>
  <c r="E14" i="1"/>
  <c r="E19" i="1" s="1"/>
  <c r="E20" i="1" s="1"/>
</calcChain>
</file>

<file path=xl/sharedStrings.xml><?xml version="1.0" encoding="utf-8"?>
<sst xmlns="http://schemas.openxmlformats.org/spreadsheetml/2006/main" count="87" uniqueCount="36">
  <si>
    <t xml:space="preserve">Australia </t>
    <phoneticPr fontId="2" type="noConversion"/>
  </si>
  <si>
    <t>Canada</t>
    <phoneticPr fontId="2" type="noConversion"/>
  </si>
  <si>
    <t>Bangladesh</t>
    <phoneticPr fontId="2" type="noConversion"/>
  </si>
  <si>
    <t>cubic</t>
    <phoneticPr fontId="2" type="noConversion"/>
  </si>
  <si>
    <t>retail price</t>
    <phoneticPr fontId="2" type="noConversion"/>
  </si>
  <si>
    <t>labour</t>
    <phoneticPr fontId="2" type="noConversion"/>
  </si>
  <si>
    <t>steel</t>
    <phoneticPr fontId="2" type="noConversion"/>
  </si>
  <si>
    <t>glass</t>
    <phoneticPr fontId="2" type="noConversion"/>
  </si>
  <si>
    <t>rubber</t>
    <phoneticPr fontId="2" type="noConversion"/>
  </si>
  <si>
    <t>paint</t>
    <phoneticPr fontId="2" type="noConversion"/>
  </si>
  <si>
    <t>adventurer</t>
    <phoneticPr fontId="2" type="noConversion"/>
  </si>
  <si>
    <t>traveller</t>
    <phoneticPr fontId="2" type="noConversion"/>
  </si>
  <si>
    <t>Aus</t>
    <phoneticPr fontId="2" type="noConversion"/>
  </si>
  <si>
    <t>Can</t>
    <phoneticPr fontId="2" type="noConversion"/>
  </si>
  <si>
    <t>Bang</t>
    <phoneticPr fontId="2" type="noConversion"/>
  </si>
  <si>
    <t xml:space="preserve">Amount of material used to produce </t>
    <phoneticPr fontId="2" type="noConversion"/>
  </si>
  <si>
    <t>the price of materials</t>
    <phoneticPr fontId="2" type="noConversion"/>
  </si>
  <si>
    <t>currency</t>
    <phoneticPr fontId="2" type="noConversion"/>
  </si>
  <si>
    <t>the total price to produce each car</t>
    <phoneticPr fontId="2" type="noConversion"/>
  </si>
  <si>
    <t>profit</t>
    <phoneticPr fontId="2" type="noConversion"/>
  </si>
  <si>
    <t xml:space="preserve">How many cars we plan to produce </t>
    <phoneticPr fontId="2" type="noConversion"/>
  </si>
  <si>
    <t>Au</t>
    <phoneticPr fontId="2" type="noConversion"/>
  </si>
  <si>
    <t>Ba</t>
    <phoneticPr fontId="2" type="noConversion"/>
  </si>
  <si>
    <t>Ca</t>
    <phoneticPr fontId="2" type="noConversion"/>
  </si>
  <si>
    <t>C</t>
    <phoneticPr fontId="2" type="noConversion"/>
  </si>
  <si>
    <t>T</t>
    <phoneticPr fontId="2" type="noConversion"/>
  </si>
  <si>
    <t>A</t>
    <phoneticPr fontId="2" type="noConversion"/>
  </si>
  <si>
    <t>Total</t>
    <phoneticPr fontId="2" type="noConversion"/>
  </si>
  <si>
    <t>resource availability in local</t>
    <phoneticPr fontId="2" type="noConversion"/>
  </si>
  <si>
    <t xml:space="preserve"> in local</t>
    <phoneticPr fontId="2" type="noConversion"/>
  </si>
  <si>
    <t>need to know the number of each type of cars</t>
    <phoneticPr fontId="2" type="noConversion"/>
  </si>
  <si>
    <t>need to know the ability to sell how many each type of cars we can sell to the local</t>
    <phoneticPr fontId="2" type="noConversion"/>
  </si>
  <si>
    <t>How many cars we can produce more</t>
    <phoneticPr fontId="2" type="noConversion"/>
  </si>
  <si>
    <t>we can use</t>
    <phoneticPr fontId="2" type="noConversion"/>
  </si>
  <si>
    <t xml:space="preserve">total profit </t>
    <phoneticPr fontId="2" type="noConversion"/>
  </si>
  <si>
    <t>resource availability should not be less than 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</si>
</sst>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#,##0.00;[Red]#,##0.00"/>
    <numFmt numFmtId="183" formatCode="#,##0_ "/>
  </numFmts>
  <fonts count="3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181" fontId="0" fillId="0" borderId="1" xfId="0" applyNumberFormat="1" applyBorder="1">
      <alignment vertical="center"/>
    </xf>
    <xf numFmtId="181" fontId="0" fillId="0" borderId="3" xfId="0" applyNumberFormat="1" applyBorder="1">
      <alignment vertical="center"/>
    </xf>
    <xf numFmtId="181" fontId="0" fillId="0" borderId="0" xfId="0" applyNumberFormat="1">
      <alignment vertical="center"/>
    </xf>
    <xf numFmtId="181" fontId="0" fillId="0" borderId="0" xfId="0" applyNumberFormat="1" applyBorder="1">
      <alignment vertical="center"/>
    </xf>
    <xf numFmtId="181" fontId="0" fillId="0" borderId="5" xfId="0" applyNumberFormat="1" applyBorder="1">
      <alignment vertical="center"/>
    </xf>
    <xf numFmtId="181" fontId="0" fillId="0" borderId="4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8" xfId="0" applyNumberFormat="1" applyBorder="1">
      <alignment vertical="center"/>
    </xf>
    <xf numFmtId="181" fontId="0" fillId="0" borderId="0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183" fontId="0" fillId="0" borderId="1" xfId="0" applyNumberFormat="1" applyBorder="1">
      <alignment vertical="center"/>
    </xf>
    <xf numFmtId="183" fontId="0" fillId="0" borderId="2" xfId="0" applyNumberFormat="1" applyBorder="1">
      <alignment vertical="center"/>
    </xf>
    <xf numFmtId="183" fontId="0" fillId="0" borderId="3" xfId="0" applyNumberFormat="1" applyBorder="1">
      <alignment vertical="center"/>
    </xf>
    <xf numFmtId="183" fontId="0" fillId="0" borderId="4" xfId="0" applyNumberFormat="1" applyBorder="1">
      <alignment vertical="center"/>
    </xf>
    <xf numFmtId="183" fontId="0" fillId="0" borderId="0" xfId="0" applyNumberFormat="1" applyBorder="1">
      <alignment vertical="center"/>
    </xf>
    <xf numFmtId="183" fontId="0" fillId="0" borderId="5" xfId="0" applyNumberFormat="1" applyBorder="1">
      <alignment vertical="center"/>
    </xf>
    <xf numFmtId="183" fontId="0" fillId="0" borderId="6" xfId="0" applyNumberFormat="1" applyBorder="1">
      <alignment vertical="center"/>
    </xf>
    <xf numFmtId="183" fontId="0" fillId="0" borderId="7" xfId="0" applyNumberFormat="1" applyBorder="1">
      <alignment vertical="center"/>
    </xf>
    <xf numFmtId="183" fontId="0" fillId="0" borderId="8" xfId="0" applyNumberFormat="1" applyBorder="1">
      <alignment vertical="center"/>
    </xf>
    <xf numFmtId="183" fontId="0" fillId="0" borderId="0" xfId="0" applyNumberFormat="1" applyBorder="1" applyAlignment="1">
      <alignment horizontal="center" vertical="center"/>
    </xf>
    <xf numFmtId="181" fontId="1" fillId="0" borderId="0" xfId="0" applyNumberFormat="1" applyFont="1">
      <alignment vertical="center"/>
    </xf>
    <xf numFmtId="181" fontId="0" fillId="0" borderId="9" xfId="0" applyNumberFormat="1" applyBorder="1">
      <alignment vertical="center"/>
    </xf>
    <xf numFmtId="181" fontId="0" fillId="0" borderId="10" xfId="0" applyNumberFormat="1" applyBorder="1">
      <alignment vertical="center"/>
    </xf>
    <xf numFmtId="181" fontId="0" fillId="0" borderId="11" xfId="0" applyNumberFormat="1" applyBorder="1">
      <alignment vertical="center"/>
    </xf>
    <xf numFmtId="181" fontId="0" fillId="0" borderId="12" xfId="0" applyNumberFormat="1" applyBorder="1">
      <alignment vertical="center"/>
    </xf>
    <xf numFmtId="181" fontId="0" fillId="0" borderId="13" xfId="0" applyNumberFormat="1" applyBorder="1" applyAlignment="1">
      <alignment horizontal="center" vertical="center"/>
    </xf>
    <xf numFmtId="181" fontId="0" fillId="0" borderId="14" xfId="0" applyNumberFormat="1" applyBorder="1">
      <alignment vertical="center"/>
    </xf>
    <xf numFmtId="181" fontId="0" fillId="0" borderId="15" xfId="0" applyNumberFormat="1" applyBorder="1" applyAlignment="1">
      <alignment horizontal="center" vertical="center"/>
    </xf>
    <xf numFmtId="181" fontId="0" fillId="0" borderId="9" xfId="0" applyNumberFormat="1" applyBorder="1" applyAlignment="1">
      <alignment horizontal="center" vertical="center"/>
    </xf>
    <xf numFmtId="181" fontId="0" fillId="0" borderId="16" xfId="0" applyNumberFormat="1" applyBorder="1">
      <alignment vertical="center"/>
    </xf>
    <xf numFmtId="181" fontId="0" fillId="0" borderId="17" xfId="0" applyNumberFormat="1" applyBorder="1">
      <alignment vertical="center"/>
    </xf>
    <xf numFmtId="181" fontId="0" fillId="0" borderId="18" xfId="0" applyNumberFormat="1" applyBorder="1">
      <alignment vertical="center"/>
    </xf>
    <xf numFmtId="181" fontId="0" fillId="0" borderId="19" xfId="0" applyNumberFormat="1" applyBorder="1">
      <alignment vertical="center"/>
    </xf>
    <xf numFmtId="181" fontId="0" fillId="0" borderId="20" xfId="0" applyNumberFormat="1" applyBorder="1" applyAlignment="1">
      <alignment horizontal="center" vertical="center"/>
    </xf>
    <xf numFmtId="181" fontId="0" fillId="0" borderId="21" xfId="0" applyNumberFormat="1" applyBorder="1">
      <alignment vertical="center"/>
    </xf>
    <xf numFmtId="181" fontId="0" fillId="0" borderId="22" xfId="0" applyNumberFormat="1" applyBorder="1" applyAlignment="1">
      <alignment horizontal="center" vertical="center"/>
    </xf>
    <xf numFmtId="181" fontId="0" fillId="0" borderId="23" xfId="0" applyNumberFormat="1" applyBorder="1" applyAlignment="1">
      <alignment horizontal="center" vertical="center"/>
    </xf>
    <xf numFmtId="181" fontId="0" fillId="0" borderId="23" xfId="0" applyNumberFormat="1" applyBorder="1">
      <alignment vertical="center"/>
    </xf>
    <xf numFmtId="181" fontId="0" fillId="0" borderId="24" xfId="0" applyNumberFormat="1" applyBorder="1">
      <alignment vertical="center"/>
    </xf>
    <xf numFmtId="181" fontId="0" fillId="0" borderId="25" xfId="0" applyNumberFormat="1" applyBorder="1">
      <alignment vertical="center"/>
    </xf>
    <xf numFmtId="181" fontId="0" fillId="0" borderId="26" xfId="0" applyNumberFormat="1" applyBorder="1">
      <alignment vertical="center"/>
    </xf>
    <xf numFmtId="181" fontId="0" fillId="0" borderId="27" xfId="0" applyNumberFormat="1" applyBorder="1">
      <alignment vertical="center"/>
    </xf>
    <xf numFmtId="181" fontId="0" fillId="0" borderId="28" xfId="0" applyNumberFormat="1" applyBorder="1" applyAlignment="1">
      <alignment horizontal="center" vertical="center"/>
    </xf>
    <xf numFmtId="181" fontId="0" fillId="0" borderId="29" xfId="0" applyNumberFormat="1" applyBorder="1">
      <alignment vertical="center"/>
    </xf>
    <xf numFmtId="181" fontId="0" fillId="0" borderId="30" xfId="0" applyNumberFormat="1" applyBorder="1" applyAlignment="1">
      <alignment horizontal="center" vertical="center"/>
    </xf>
    <xf numFmtId="181" fontId="0" fillId="0" borderId="31" xfId="0" applyNumberFormat="1" applyBorder="1" applyAlignment="1">
      <alignment horizontal="center" vertical="center"/>
    </xf>
    <xf numFmtId="181" fontId="0" fillId="0" borderId="31" xfId="0" applyNumberFormat="1" applyBorder="1">
      <alignment vertical="center"/>
    </xf>
    <xf numFmtId="181" fontId="0" fillId="0" borderId="32" xfId="0" applyNumberFormat="1" applyBorder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 applyFill="1" applyBorder="1">
      <alignment vertical="center"/>
    </xf>
    <xf numFmtId="0" fontId="1" fillId="0" borderId="0" xfId="0" applyNumberFormat="1" applyFont="1" applyAlignment="1">
      <alignment vertical="center"/>
    </xf>
    <xf numFmtId="0" fontId="0" fillId="0" borderId="33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>
      <alignment vertical="center"/>
    </xf>
    <xf numFmtId="181" fontId="0" fillId="0" borderId="38" xfId="0" applyNumberFormat="1" applyBorder="1" applyAlignment="1">
      <alignment horizontal="center" vertical="center"/>
    </xf>
    <xf numFmtId="0" fontId="0" fillId="0" borderId="39" xfId="0" applyNumberFormat="1" applyBorder="1">
      <alignment vertical="center"/>
    </xf>
    <xf numFmtId="0" fontId="0" fillId="0" borderId="40" xfId="0" applyNumberFormat="1" applyBorder="1">
      <alignment vertical="center"/>
    </xf>
    <xf numFmtId="183" fontId="0" fillId="0" borderId="33" xfId="0" applyNumberFormat="1" applyFill="1" applyBorder="1" applyAlignment="1">
      <alignment horizontal="center" vertical="center"/>
    </xf>
    <xf numFmtId="183" fontId="0" fillId="0" borderId="34" xfId="0" applyNumberFormat="1" applyFill="1" applyBorder="1" applyAlignment="1">
      <alignment horizontal="center" vertical="center"/>
    </xf>
    <xf numFmtId="183" fontId="0" fillId="0" borderId="34" xfId="0" applyNumberFormat="1" applyBorder="1" applyAlignment="1">
      <alignment horizontal="center" vertical="center"/>
    </xf>
    <xf numFmtId="183" fontId="0" fillId="0" borderId="35" xfId="0" applyNumberFormat="1" applyBorder="1" applyAlignment="1">
      <alignment horizontal="center" vertical="center"/>
    </xf>
    <xf numFmtId="183" fontId="0" fillId="0" borderId="36" xfId="0" applyNumberFormat="1" applyFill="1" applyBorder="1" applyAlignment="1">
      <alignment horizontal="center" vertical="center"/>
    </xf>
    <xf numFmtId="183" fontId="0" fillId="0" borderId="37" xfId="0" applyNumberFormat="1" applyBorder="1">
      <alignment vertical="center"/>
    </xf>
    <xf numFmtId="183" fontId="0" fillId="0" borderId="36" xfId="0" applyNumberFormat="1" applyBorder="1" applyAlignment="1">
      <alignment horizontal="center" vertical="center"/>
    </xf>
    <xf numFmtId="183" fontId="0" fillId="0" borderId="38" xfId="0" applyNumberFormat="1" applyBorder="1" applyAlignment="1">
      <alignment horizontal="center" vertical="center"/>
    </xf>
    <xf numFmtId="183" fontId="0" fillId="0" borderId="39" xfId="0" applyNumberFormat="1" applyBorder="1" applyAlignment="1">
      <alignment horizontal="center" vertical="center"/>
    </xf>
    <xf numFmtId="183" fontId="0" fillId="0" borderId="39" xfId="0" applyNumberFormat="1" applyBorder="1">
      <alignment vertical="center"/>
    </xf>
    <xf numFmtId="183" fontId="0" fillId="0" borderId="40" xfId="0" applyNumberFormat="1" applyBorder="1">
      <alignment vertical="center"/>
    </xf>
    <xf numFmtId="181" fontId="0" fillId="0" borderId="33" xfId="0" applyNumberFormat="1" applyBorder="1">
      <alignment vertical="center"/>
    </xf>
    <xf numFmtId="181" fontId="0" fillId="0" borderId="34" xfId="0" applyNumberFormat="1" applyBorder="1">
      <alignment vertical="center"/>
    </xf>
    <xf numFmtId="181" fontId="0" fillId="0" borderId="35" xfId="0" applyNumberFormat="1" applyBorder="1">
      <alignment vertical="center"/>
    </xf>
    <xf numFmtId="181" fontId="0" fillId="0" borderId="38" xfId="0" applyNumberFormat="1" applyBorder="1">
      <alignment vertical="center"/>
    </xf>
    <xf numFmtId="181" fontId="0" fillId="0" borderId="39" xfId="0" applyNumberFormat="1" applyBorder="1">
      <alignment vertical="center"/>
    </xf>
    <xf numFmtId="181" fontId="0" fillId="0" borderId="40" xfId="0" applyNumberFormat="1" applyBorder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2550-3582-A045-B956-461FD5E4FAD9}">
  <dimension ref="A1:L35"/>
  <sheetViews>
    <sheetView tabSelected="1" workbookViewId="0">
      <selection activeCell="M13" sqref="M13"/>
    </sheetView>
  </sheetViews>
  <sheetFormatPr baseColWidth="10" defaultRowHeight="18"/>
  <cols>
    <col min="1" max="1" width="10.7109375" style="3"/>
    <col min="2" max="2" width="30" style="3" bestFit="1" customWidth="1"/>
    <col min="3" max="3" width="9.5703125" style="3" bestFit="1" customWidth="1"/>
    <col min="4" max="4" width="13" style="3" bestFit="1" customWidth="1"/>
    <col min="5" max="5" width="10" style="3" bestFit="1" customWidth="1"/>
    <col min="6" max="6" width="10.7109375" style="3"/>
    <col min="7" max="7" width="32.42578125" style="3" bestFit="1" customWidth="1"/>
    <col min="8" max="8" width="12" style="3" bestFit="1" customWidth="1"/>
    <col min="9" max="10" width="11" style="3" bestFit="1" customWidth="1"/>
    <col min="11" max="16384" width="10.7109375" style="3"/>
  </cols>
  <sheetData>
    <row r="1" spans="1:10">
      <c r="A1" s="32"/>
      <c r="B1" s="31"/>
      <c r="C1" s="31" t="s">
        <v>0</v>
      </c>
      <c r="D1" s="31" t="s">
        <v>2</v>
      </c>
      <c r="E1" s="33" t="s">
        <v>1</v>
      </c>
      <c r="G1" s="19" t="s">
        <v>15</v>
      </c>
      <c r="H1" s="20" t="s">
        <v>3</v>
      </c>
      <c r="I1" s="20" t="s">
        <v>11</v>
      </c>
      <c r="J1" s="21" t="s">
        <v>10</v>
      </c>
    </row>
    <row r="2" spans="1:10">
      <c r="A2" s="34" t="s">
        <v>3</v>
      </c>
      <c r="B2" s="4" t="s">
        <v>4</v>
      </c>
      <c r="C2" s="4">
        <v>13000</v>
      </c>
      <c r="D2" s="4">
        <f>500000/$H$14</f>
        <v>7806.4012490242003</v>
      </c>
      <c r="E2" s="35">
        <f>10500/$H$15</f>
        <v>10937.5</v>
      </c>
      <c r="G2" s="22" t="s">
        <v>6</v>
      </c>
      <c r="H2" s="23">
        <v>400</v>
      </c>
      <c r="I2" s="23">
        <v>500</v>
      </c>
      <c r="J2" s="24">
        <v>520</v>
      </c>
    </row>
    <row r="3" spans="1:10">
      <c r="A3" s="34"/>
      <c r="B3" s="4" t="s">
        <v>5</v>
      </c>
      <c r="C3" s="4">
        <f>C2*0.5</f>
        <v>6500</v>
      </c>
      <c r="D3" s="4">
        <f>D2*0.15</f>
        <v>1170.9601873536301</v>
      </c>
      <c r="E3" s="35">
        <f>E2*0.45</f>
        <v>4921.875</v>
      </c>
      <c r="G3" s="22" t="s">
        <v>7</v>
      </c>
      <c r="H3" s="23">
        <v>50</v>
      </c>
      <c r="I3" s="23">
        <v>70</v>
      </c>
      <c r="J3" s="24">
        <v>40</v>
      </c>
    </row>
    <row r="4" spans="1:10">
      <c r="A4" s="34"/>
      <c r="B4" s="4" t="s">
        <v>6</v>
      </c>
      <c r="C4" s="4">
        <f>$H$2*H8</f>
        <v>120</v>
      </c>
      <c r="D4" s="4">
        <f t="shared" ref="D4:E4" si="0">$H$2*I8</f>
        <v>80</v>
      </c>
      <c r="E4" s="35">
        <f t="shared" si="0"/>
        <v>120</v>
      </c>
      <c r="G4" s="22" t="s">
        <v>8</v>
      </c>
      <c r="H4" s="23">
        <v>70</v>
      </c>
      <c r="I4" s="23">
        <v>80</v>
      </c>
      <c r="J4" s="24">
        <v>150</v>
      </c>
    </row>
    <row r="5" spans="1:10">
      <c r="A5" s="34"/>
      <c r="B5" s="4" t="s">
        <v>7</v>
      </c>
      <c r="C5" s="4">
        <f>$H$3*H9</f>
        <v>60</v>
      </c>
      <c r="D5" s="4">
        <f t="shared" ref="D5:E5" si="1">$H$3*I9</f>
        <v>30</v>
      </c>
      <c r="E5" s="35">
        <f t="shared" si="1"/>
        <v>55.000000000000007</v>
      </c>
      <c r="G5" s="25" t="s">
        <v>9</v>
      </c>
      <c r="H5" s="26">
        <v>30</v>
      </c>
      <c r="I5" s="26">
        <v>40</v>
      </c>
      <c r="J5" s="27">
        <v>50</v>
      </c>
    </row>
    <row r="6" spans="1:10">
      <c r="A6" s="34"/>
      <c r="B6" s="4" t="s">
        <v>8</v>
      </c>
      <c r="C6" s="4">
        <f>$H$4*H10</f>
        <v>154</v>
      </c>
      <c r="D6" s="4">
        <f t="shared" ref="D6:E6" si="2">$H$4*I10</f>
        <v>98</v>
      </c>
      <c r="E6" s="35">
        <f t="shared" si="2"/>
        <v>140</v>
      </c>
    </row>
    <row r="7" spans="1:10">
      <c r="A7" s="34"/>
      <c r="B7" s="4" t="s">
        <v>9</v>
      </c>
      <c r="C7" s="4">
        <f>$H$5*H11</f>
        <v>810</v>
      </c>
      <c r="D7" s="4">
        <f t="shared" ref="D7:E7" si="3">$H$5*I11</f>
        <v>330</v>
      </c>
      <c r="E7" s="35">
        <f t="shared" si="3"/>
        <v>720</v>
      </c>
      <c r="G7" s="10" t="s">
        <v>16</v>
      </c>
      <c r="H7" s="11" t="s">
        <v>12</v>
      </c>
      <c r="I7" s="11" t="s">
        <v>14</v>
      </c>
      <c r="J7" s="12" t="s">
        <v>13</v>
      </c>
    </row>
    <row r="8" spans="1:10">
      <c r="A8" s="34"/>
      <c r="B8" s="9" t="s">
        <v>18</v>
      </c>
      <c r="C8" s="4">
        <f>SUM(C3:C7)</f>
        <v>7644</v>
      </c>
      <c r="D8" s="4">
        <f t="shared" ref="D8:E8" si="4">SUM(D3:D7)</f>
        <v>1708.9601873536301</v>
      </c>
      <c r="E8" s="35">
        <f t="shared" si="4"/>
        <v>5956.875</v>
      </c>
      <c r="G8" s="13" t="s">
        <v>6</v>
      </c>
      <c r="H8" s="14">
        <v>0.3</v>
      </c>
      <c r="I8" s="14">
        <v>0.2</v>
      </c>
      <c r="J8" s="15">
        <v>0.3</v>
      </c>
    </row>
    <row r="9" spans="1:10">
      <c r="A9" s="36"/>
      <c r="B9" s="37" t="s">
        <v>19</v>
      </c>
      <c r="C9" s="30">
        <f>C2-C8</f>
        <v>5356</v>
      </c>
      <c r="D9" s="30">
        <f t="shared" ref="D9:E9" si="5">D2-D8</f>
        <v>6097.44106167057</v>
      </c>
      <c r="E9" s="38">
        <f t="shared" si="5"/>
        <v>4980.625</v>
      </c>
      <c r="G9" s="13" t="s">
        <v>7</v>
      </c>
      <c r="H9" s="14">
        <v>1.2</v>
      </c>
      <c r="I9" s="14">
        <v>0.6</v>
      </c>
      <c r="J9" s="15">
        <v>1.1000000000000001</v>
      </c>
    </row>
    <row r="10" spans="1:10">
      <c r="G10" s="13" t="s">
        <v>8</v>
      </c>
      <c r="H10" s="14">
        <v>2.2000000000000002</v>
      </c>
      <c r="I10" s="14">
        <v>1.4</v>
      </c>
      <c r="J10" s="15">
        <v>2</v>
      </c>
    </row>
    <row r="11" spans="1:10">
      <c r="G11" s="16" t="s">
        <v>9</v>
      </c>
      <c r="H11" s="17">
        <v>27</v>
      </c>
      <c r="I11" s="17">
        <v>11</v>
      </c>
      <c r="J11" s="18">
        <v>24</v>
      </c>
    </row>
    <row r="12" spans="1:10">
      <c r="A12" s="39"/>
      <c r="B12" s="40"/>
      <c r="C12" s="40" t="s">
        <v>0</v>
      </c>
      <c r="D12" s="40" t="s">
        <v>2</v>
      </c>
      <c r="E12" s="41" t="s">
        <v>1</v>
      </c>
    </row>
    <row r="13" spans="1:10">
      <c r="A13" s="42" t="s">
        <v>11</v>
      </c>
      <c r="B13" s="4" t="s">
        <v>4</v>
      </c>
      <c r="C13" s="4">
        <v>15000</v>
      </c>
      <c r="D13" s="4">
        <f>690000/$H$14</f>
        <v>10772.833723653397</v>
      </c>
      <c r="E13" s="43">
        <f>12500/$H$15</f>
        <v>13020.833333333334</v>
      </c>
      <c r="G13" s="1"/>
      <c r="H13" s="2" t="s">
        <v>17</v>
      </c>
    </row>
    <row r="14" spans="1:10">
      <c r="A14" s="42"/>
      <c r="B14" s="4" t="s">
        <v>5</v>
      </c>
      <c r="C14" s="4">
        <f>C13*0.5</f>
        <v>7500</v>
      </c>
      <c r="D14" s="4">
        <f>D13*0.15</f>
        <v>1615.9250585480095</v>
      </c>
      <c r="E14" s="43">
        <f>E13*0.45</f>
        <v>5859.375</v>
      </c>
      <c r="G14" s="6" t="s">
        <v>14</v>
      </c>
      <c r="H14" s="5">
        <v>64.05</v>
      </c>
    </row>
    <row r="15" spans="1:10">
      <c r="A15" s="42"/>
      <c r="B15" s="4" t="s">
        <v>6</v>
      </c>
      <c r="C15" s="4">
        <f>$I$2*H8</f>
        <v>150</v>
      </c>
      <c r="D15" s="4">
        <f>$I$2*I8</f>
        <v>100</v>
      </c>
      <c r="E15" s="43">
        <f>$I$2*J8</f>
        <v>150</v>
      </c>
      <c r="G15" s="7" t="s">
        <v>13</v>
      </c>
      <c r="H15" s="8">
        <v>0.96</v>
      </c>
    </row>
    <row r="16" spans="1:10">
      <c r="A16" s="42"/>
      <c r="B16" s="4" t="s">
        <v>7</v>
      </c>
      <c r="C16" s="4">
        <f>$I$3*H9</f>
        <v>84</v>
      </c>
      <c r="D16" s="4">
        <f>$I$3*I9</f>
        <v>42</v>
      </c>
      <c r="E16" s="43">
        <f>$I$3*J9</f>
        <v>77</v>
      </c>
    </row>
    <row r="17" spans="1:12">
      <c r="A17" s="42"/>
      <c r="B17" s="4" t="s">
        <v>8</v>
      </c>
      <c r="C17" s="4">
        <f>$I$4*H10</f>
        <v>176</v>
      </c>
      <c r="D17" s="4">
        <f t="shared" ref="D17:E17" si="6">$I$4*I10</f>
        <v>112</v>
      </c>
      <c r="E17" s="43">
        <f t="shared" si="6"/>
        <v>160</v>
      </c>
      <c r="G17" s="61" t="s">
        <v>20</v>
      </c>
      <c r="H17" s="62" t="s">
        <v>21</v>
      </c>
      <c r="I17" s="62" t="s">
        <v>22</v>
      </c>
      <c r="J17" s="63" t="s">
        <v>23</v>
      </c>
      <c r="K17" s="57"/>
    </row>
    <row r="18" spans="1:12">
      <c r="A18" s="42"/>
      <c r="B18" s="4" t="s">
        <v>9</v>
      </c>
      <c r="C18" s="4">
        <f>$I$5*H11</f>
        <v>1080</v>
      </c>
      <c r="D18" s="4">
        <f>$I$5*I11</f>
        <v>440</v>
      </c>
      <c r="E18" s="43">
        <f>$I$5*J11</f>
        <v>960</v>
      </c>
      <c r="G18" s="64" t="s">
        <v>24</v>
      </c>
      <c r="H18" s="14">
        <v>340</v>
      </c>
      <c r="I18" s="14">
        <v>1000</v>
      </c>
      <c r="J18" s="65">
        <v>400</v>
      </c>
      <c r="K18" s="58" t="s">
        <v>30</v>
      </c>
    </row>
    <row r="19" spans="1:12">
      <c r="A19" s="42"/>
      <c r="B19" s="9" t="s">
        <v>18</v>
      </c>
      <c r="C19" s="4">
        <f>SUM(C14:C18)</f>
        <v>8990</v>
      </c>
      <c r="D19" s="4">
        <f t="shared" ref="D19" si="7">SUM(D14:D18)</f>
        <v>2309.9250585480095</v>
      </c>
      <c r="E19" s="43">
        <f t="shared" ref="E19" si="8">SUM(E14:E18)</f>
        <v>7206.375</v>
      </c>
      <c r="G19" s="64" t="s">
        <v>25</v>
      </c>
      <c r="H19" s="59">
        <v>300</v>
      </c>
      <c r="I19" s="14">
        <v>50</v>
      </c>
      <c r="J19" s="65">
        <v>200</v>
      </c>
      <c r="K19" s="58" t="s">
        <v>31</v>
      </c>
    </row>
    <row r="20" spans="1:12">
      <c r="A20" s="44"/>
      <c r="B20" s="45" t="s">
        <v>19</v>
      </c>
      <c r="C20" s="46">
        <f>C13-C19</f>
        <v>6010</v>
      </c>
      <c r="D20" s="46">
        <f t="shared" ref="D20" si="9">D13-D19</f>
        <v>8462.9086651053876</v>
      </c>
      <c r="E20" s="47">
        <f t="shared" ref="E20" si="10">E13-E19</f>
        <v>5814.4583333333339</v>
      </c>
      <c r="G20" s="64" t="s">
        <v>26</v>
      </c>
      <c r="H20" s="59">
        <v>300</v>
      </c>
      <c r="I20" s="14">
        <v>40</v>
      </c>
      <c r="J20" s="65">
        <v>200</v>
      </c>
      <c r="K20" s="60"/>
    </row>
    <row r="21" spans="1:12">
      <c r="G21" s="64" t="s">
        <v>27</v>
      </c>
      <c r="H21" s="14">
        <f>SUM(H18:H20)</f>
        <v>940</v>
      </c>
      <c r="I21" s="14">
        <f>SUM(I18:I20)</f>
        <v>1090</v>
      </c>
      <c r="J21" s="65">
        <f>SUM(J18:J20)</f>
        <v>800</v>
      </c>
      <c r="K21" s="57"/>
    </row>
    <row r="22" spans="1:12">
      <c r="G22" s="66" t="s">
        <v>32</v>
      </c>
      <c r="H22" s="67">
        <f>1000-H21</f>
        <v>60</v>
      </c>
      <c r="I22" s="67">
        <f>1500-I21</f>
        <v>410</v>
      </c>
      <c r="J22" s="68">
        <f>800-J21</f>
        <v>0</v>
      </c>
    </row>
    <row r="24" spans="1:12">
      <c r="A24" s="48"/>
      <c r="B24" s="49"/>
      <c r="C24" s="49" t="s">
        <v>0</v>
      </c>
      <c r="D24" s="49" t="s">
        <v>2</v>
      </c>
      <c r="E24" s="50" t="s">
        <v>1</v>
      </c>
      <c r="G24" s="69" t="s">
        <v>28</v>
      </c>
      <c r="H24" s="70"/>
      <c r="I24" s="71" t="s">
        <v>21</v>
      </c>
      <c r="J24" s="71" t="s">
        <v>22</v>
      </c>
      <c r="K24" s="72" t="s">
        <v>23</v>
      </c>
    </row>
    <row r="25" spans="1:12">
      <c r="A25" s="51" t="s">
        <v>10</v>
      </c>
      <c r="B25" s="4" t="s">
        <v>4</v>
      </c>
      <c r="C25" s="4">
        <v>20000</v>
      </c>
      <c r="D25" s="4">
        <f>820000/$H$14</f>
        <v>12802.498048399688</v>
      </c>
      <c r="E25" s="52">
        <f>16500/$H$15</f>
        <v>17187.5</v>
      </c>
      <c r="G25" s="73" t="s">
        <v>6</v>
      </c>
      <c r="H25" s="28" t="s">
        <v>29</v>
      </c>
      <c r="I25" s="23">
        <v>500000</v>
      </c>
      <c r="J25" s="23">
        <v>500000</v>
      </c>
      <c r="K25" s="74">
        <v>600000</v>
      </c>
      <c r="L25" s="29" t="s">
        <v>35</v>
      </c>
    </row>
    <row r="26" spans="1:12">
      <c r="A26" s="51"/>
      <c r="B26" s="4" t="s">
        <v>5</v>
      </c>
      <c r="C26" s="4">
        <f>C25*0.5</f>
        <v>10000</v>
      </c>
      <c r="D26" s="4">
        <f>D25*0.15</f>
        <v>1920.3747072599531</v>
      </c>
      <c r="E26" s="52">
        <f>E25*0.45</f>
        <v>7734.375</v>
      </c>
      <c r="G26" s="73"/>
      <c r="H26" s="28" t="s">
        <v>33</v>
      </c>
      <c r="I26" s="23">
        <f>I25-($H$2*H18+H19*$I$2+H20*$J$2)</f>
        <v>58000</v>
      </c>
      <c r="J26" s="23">
        <f>J25-($H$2*I18+I19*$I$2+I20*$J$2)</f>
        <v>54200</v>
      </c>
      <c r="K26" s="74">
        <f>K25-($H$2*J18+J19*$I$2+J20*$J$2)</f>
        <v>236000</v>
      </c>
    </row>
    <row r="27" spans="1:12">
      <c r="A27" s="51"/>
      <c r="B27" s="4" t="s">
        <v>6</v>
      </c>
      <c r="C27" s="4">
        <f>$J$2*H8</f>
        <v>156</v>
      </c>
      <c r="D27" s="4">
        <f t="shared" ref="D27:E27" si="11">$J$2*I8</f>
        <v>104</v>
      </c>
      <c r="E27" s="52">
        <f t="shared" si="11"/>
        <v>156</v>
      </c>
      <c r="G27" s="75" t="s">
        <v>7</v>
      </c>
      <c r="H27" s="28" t="s">
        <v>29</v>
      </c>
      <c r="I27" s="23">
        <v>50000</v>
      </c>
      <c r="J27" s="23">
        <v>60000</v>
      </c>
      <c r="K27" s="74">
        <v>50000</v>
      </c>
    </row>
    <row r="28" spans="1:12">
      <c r="A28" s="51"/>
      <c r="B28" s="4" t="s">
        <v>7</v>
      </c>
      <c r="C28" s="4">
        <f>$J$3*H9</f>
        <v>48</v>
      </c>
      <c r="D28" s="4">
        <f t="shared" ref="D28:E28" si="12">$J$3*I9</f>
        <v>24</v>
      </c>
      <c r="E28" s="52">
        <f t="shared" si="12"/>
        <v>44</v>
      </c>
      <c r="G28" s="75"/>
      <c r="H28" s="28" t="s">
        <v>33</v>
      </c>
      <c r="I28" s="23">
        <f>I27-($H$3*H18+H19*$I$3+H20*$J$3)</f>
        <v>0</v>
      </c>
      <c r="J28" s="23">
        <f>J27-($H$3*I18+I19*$I$3+I20*$J$3)</f>
        <v>4900</v>
      </c>
      <c r="K28" s="74">
        <f>K27-($H$3*J18+J19*$I$3+J20*$J$3)</f>
        <v>8000</v>
      </c>
    </row>
    <row r="29" spans="1:12">
      <c r="A29" s="51"/>
      <c r="B29" s="4" t="s">
        <v>8</v>
      </c>
      <c r="C29" s="4">
        <f>$J$4*H10</f>
        <v>330</v>
      </c>
      <c r="D29" s="4">
        <f t="shared" ref="D29:E29" si="13">$J$4*I10</f>
        <v>210</v>
      </c>
      <c r="E29" s="52">
        <f t="shared" si="13"/>
        <v>300</v>
      </c>
      <c r="G29" s="75" t="s">
        <v>8</v>
      </c>
      <c r="H29" s="28" t="s">
        <v>29</v>
      </c>
      <c r="I29" s="23">
        <v>100000</v>
      </c>
      <c r="J29" s="23">
        <v>80000</v>
      </c>
      <c r="K29" s="74">
        <v>120000</v>
      </c>
    </row>
    <row r="30" spans="1:12">
      <c r="A30" s="51"/>
      <c r="B30" s="4" t="s">
        <v>9</v>
      </c>
      <c r="C30" s="4">
        <f>$J$5*H11</f>
        <v>1350</v>
      </c>
      <c r="D30" s="4">
        <f t="shared" ref="D30:E30" si="14">$J$5*I11</f>
        <v>550</v>
      </c>
      <c r="E30" s="52">
        <f t="shared" si="14"/>
        <v>1200</v>
      </c>
      <c r="G30" s="75"/>
      <c r="H30" s="28" t="s">
        <v>33</v>
      </c>
      <c r="I30" s="23">
        <f>I29-($H$4*H18+H19*$I$4+H20*$J$4)</f>
        <v>7200</v>
      </c>
      <c r="J30" s="23">
        <f>J29-($H$4*I18+I19*$I$4+I20*$J$4)</f>
        <v>0</v>
      </c>
      <c r="K30" s="74">
        <f>K29-($H$4*J18+J19*$I$4+J20*$J$4)</f>
        <v>46000</v>
      </c>
    </row>
    <row r="31" spans="1:12">
      <c r="A31" s="51"/>
      <c r="B31" s="9" t="s">
        <v>18</v>
      </c>
      <c r="C31" s="4">
        <f>SUM(C26:C30)</f>
        <v>11884</v>
      </c>
      <c r="D31" s="4">
        <f t="shared" ref="D31" si="15">SUM(D26:D30)</f>
        <v>2808.3747072599531</v>
      </c>
      <c r="E31" s="52">
        <f t="shared" ref="E31" si="16">SUM(E26:E30)</f>
        <v>9434.375</v>
      </c>
      <c r="G31" s="75" t="s">
        <v>9</v>
      </c>
      <c r="H31" s="28" t="s">
        <v>29</v>
      </c>
      <c r="I31" s="23">
        <v>50000</v>
      </c>
      <c r="J31" s="23">
        <v>40000</v>
      </c>
      <c r="K31" s="74">
        <v>60000</v>
      </c>
    </row>
    <row r="32" spans="1:12">
      <c r="A32" s="53"/>
      <c r="B32" s="54" t="s">
        <v>19</v>
      </c>
      <c r="C32" s="55">
        <f>C25-C31</f>
        <v>8116</v>
      </c>
      <c r="D32" s="55">
        <f t="shared" ref="D32" si="17">D25-D31</f>
        <v>9994.1233411397352</v>
      </c>
      <c r="E32" s="56">
        <f t="shared" ref="E32" si="18">E25-E31</f>
        <v>7753.125</v>
      </c>
      <c r="G32" s="76"/>
      <c r="H32" s="77" t="s">
        <v>33</v>
      </c>
      <c r="I32" s="78">
        <f>I31-($H$5*H18+H19*$I$5+H20*$J$5)</f>
        <v>12800</v>
      </c>
      <c r="J32" s="78">
        <f>J31-($H$5*I18+I19*$I$5+I20*$J$5)</f>
        <v>6000</v>
      </c>
      <c r="K32" s="79">
        <f>K31-($H$5*J18+J19*$I$5+J20*$J$5)</f>
        <v>30000</v>
      </c>
    </row>
    <row r="34" spans="7:10">
      <c r="G34" s="80"/>
      <c r="H34" s="81" t="s">
        <v>21</v>
      </c>
      <c r="I34" s="81" t="s">
        <v>22</v>
      </c>
      <c r="J34" s="82" t="s">
        <v>23</v>
      </c>
    </row>
    <row r="35" spans="7:10">
      <c r="G35" s="83" t="s">
        <v>34</v>
      </c>
      <c r="H35" s="84">
        <f>C9*H18+C20*H19+C32*H20</f>
        <v>6058840</v>
      </c>
      <c r="I35" s="84">
        <f>D9*I18+D20*I19+D32*I20</f>
        <v>6920351.4285714282</v>
      </c>
      <c r="J35" s="85">
        <f>E9*J18+E20*J19+E32*J20</f>
        <v>4705766.666666667</v>
      </c>
    </row>
  </sheetData>
  <mergeCells count="8">
    <mergeCell ref="A2:A9"/>
    <mergeCell ref="A13:A20"/>
    <mergeCell ref="A25:A32"/>
    <mergeCell ref="G24:H24"/>
    <mergeCell ref="G25:G26"/>
    <mergeCell ref="G27:G28"/>
    <mergeCell ref="G29:G30"/>
    <mergeCell ref="G31:G3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2018-05-02T03:36:47Z</dcterms:created>
  <dcterms:modified xsi:type="dcterms:W3CDTF">2018-05-02T05:08:37Z</dcterms:modified>
</cp:coreProperties>
</file>