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xr:revisionPtr revIDLastSave="0" documentId="13_ncr:1_{930EB567-715C-4F04-9FB6-1CD4F09D261C}" xr6:coauthVersionLast="47" xr6:coauthVersionMax="47" xr10:uidLastSave="{00000000-0000-0000-0000-000000000000}"/>
  <bookViews>
    <workbookView xWindow="-110" yWindow="-110" windowWidth="25820" windowHeight="15500" activeTab="1" xr2:uid="{568C94E4-E3F7-4EB4-8281-4914A18C47B4}"/>
  </bookViews>
  <sheets>
    <sheet name="图表数据" sheetId="1" r:id="rId1"/>
    <sheet name="甘特图" sheetId="3" r:id="rId2"/>
    <sheet name="动态图表数据（隐藏）" sheetId="2" state="hidden" r:id="rId3"/>
    <sheet name="关于" sheetId="6" r:id="rId4"/>
  </sheets>
  <definedNames>
    <definedName name="跟踪今天">图表数据!$D$2</definedName>
    <definedName name="结束日期">IFERROR(IF(MAX(任务[结束日期])="",TODAY(),MAX(MAX(任务[结束日期]),MAX(里程碑[日期]))),"")</definedName>
    <definedName name="开始日期">IFERROR(IF(MIN(任务[开始日期])="",TODAY(),MIN(任务[开始日期])),"")</definedName>
    <definedName name="日期范围">{15,30,45,60,75,90,105,120}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I6" i="1" s="1"/>
  <c r="H7" i="1" s="1"/>
  <c r="I7" i="1" s="1"/>
  <c r="H8" i="1" s="1"/>
  <c r="I8" i="1" s="1"/>
  <c r="H9" i="1" s="1"/>
  <c r="I9" i="1" s="1"/>
  <c r="H10" i="1" s="1"/>
  <c r="I10" i="1" s="1"/>
  <c r="H11" i="1" s="1"/>
  <c r="I11" i="1" s="1"/>
  <c r="H12" i="1" s="1"/>
  <c r="I12" i="1" s="1"/>
  <c r="H13" i="1" s="1"/>
  <c r="I13" i="1" s="1"/>
  <c r="H14" i="1" s="1"/>
  <c r="I14" i="1" s="1"/>
  <c r="H15" i="1"/>
  <c r="I15" i="1" s="1"/>
  <c r="H16" i="1"/>
  <c r="I16" i="1" s="1"/>
  <c r="H17" i="1"/>
  <c r="I17" i="1" s="1"/>
  <c r="G24" i="2"/>
  <c r="I24" i="2" s="1"/>
  <c r="G25" i="2"/>
  <c r="I25" i="2" s="1"/>
  <c r="G26" i="2"/>
  <c r="I26" i="2" s="1"/>
  <c r="G27" i="2"/>
  <c r="I27" i="2" s="1"/>
  <c r="G28" i="2"/>
  <c r="I28" i="2" s="1"/>
  <c r="G29" i="2"/>
  <c r="I29" i="2" s="1"/>
  <c r="G30" i="2"/>
  <c r="I30" i="2" s="1"/>
  <c r="G31" i="2"/>
  <c r="I31" i="2" s="1"/>
  <c r="G32" i="2"/>
  <c r="I32" i="2" s="1"/>
  <c r="D11" i="1" l="1"/>
  <c r="D8" i="1"/>
  <c r="D10" i="1"/>
  <c r="D9" i="1"/>
  <c r="D7" i="1"/>
  <c r="K19" i="1" l="1"/>
  <c r="K20" i="1"/>
  <c r="K21" i="1"/>
  <c r="K22" i="1"/>
  <c r="K23" i="1"/>
  <c r="K24" i="1"/>
  <c r="K25" i="1"/>
  <c r="D6" i="1" l="1"/>
  <c r="K17" i="1"/>
  <c r="K16" i="1"/>
  <c r="K15" i="1"/>
  <c r="K14" i="1"/>
  <c r="K12" i="1"/>
  <c r="K8" i="1"/>
  <c r="K6" i="1"/>
  <c r="K13" i="1"/>
  <c r="K9" i="1"/>
  <c r="K11" i="1"/>
  <c r="K7" i="1"/>
  <c r="K10" i="1"/>
  <c r="B11" i="2" l="1"/>
  <c r="B12" i="2" s="1"/>
  <c r="K18" i="1"/>
  <c r="G18" i="2" l="1"/>
  <c r="H18" i="2" s="1"/>
  <c r="G21" i="2"/>
  <c r="G19" i="2"/>
  <c r="G23" i="2"/>
  <c r="G20" i="2"/>
  <c r="I20" i="2" s="1"/>
  <c r="G22" i="2"/>
  <c r="I22" i="2" s="1"/>
  <c r="B17" i="2"/>
  <c r="B21" i="2"/>
  <c r="B20" i="2"/>
  <c r="B19" i="2"/>
  <c r="B16" i="2"/>
  <c r="B15" i="2"/>
  <c r="D15" i="2" s="1"/>
  <c r="B18" i="2"/>
  <c r="H29" i="2"/>
  <c r="H27" i="2"/>
  <c r="H32" i="2"/>
  <c r="H24" i="2"/>
  <c r="H31" i="2"/>
  <c r="H30" i="2"/>
  <c r="H28" i="2"/>
  <c r="H26" i="2"/>
  <c r="H25" i="2"/>
  <c r="H19" i="2" l="1"/>
  <c r="I19" i="2"/>
  <c r="H21" i="2"/>
  <c r="I21" i="2"/>
  <c r="H23" i="2"/>
  <c r="I23" i="2"/>
  <c r="D19" i="2"/>
  <c r="C19" i="2"/>
  <c r="D21" i="2"/>
  <c r="C21" i="2"/>
  <c r="D18" i="2"/>
  <c r="C18" i="2"/>
  <c r="D16" i="2"/>
  <c r="C16" i="2"/>
  <c r="D20" i="2"/>
  <c r="C20" i="2"/>
  <c r="D17" i="2"/>
  <c r="C17" i="2"/>
  <c r="E21" i="2"/>
  <c r="E17" i="2"/>
  <c r="E18" i="2"/>
  <c r="E19" i="2"/>
  <c r="E20" i="2"/>
  <c r="E15" i="2"/>
  <c r="E16" i="2"/>
  <c r="C15" i="2"/>
  <c r="H20" i="2"/>
  <c r="H22" i="2"/>
  <c r="I18" i="2"/>
  <c r="C5" i="2" l="1"/>
  <c r="C4" i="2"/>
  <c r="B2" i="2"/>
  <c r="B5" i="2"/>
  <c r="B4" i="2"/>
</calcChain>
</file>

<file path=xl/sharedStrings.xml><?xml version="1.0" encoding="utf-8"?>
<sst xmlns="http://schemas.openxmlformats.org/spreadsheetml/2006/main" count="88" uniqueCount="79">
  <si>
    <t>在此工作表中创建日期​​跟踪​​甘特图。
此工作表的标题位于单元格 B1 中。
有关如何使用此工作表的信息（包括屏幕阅读器指示）包含在“关于”工作表中。
继续向下浏览 A 列，获取进一步指示。</t>
  </si>
  <si>
    <t>如果要在“甘特图”工作表中突出显示今天的日期，请在单元格 D2 中选择选项“是”。
如果不想在“甘特图”工作表中突出显示今天的日期，请在单元格 D2 中选择选项“否”。
在单元格 D2中，选择 Alt+向下键以显示选项。</t>
  </si>
  <si>
    <t>里程碑表的里程碑标题位于单元格 B3 中。
任务表的任务标题位于单元格 G3 中。</t>
  </si>
  <si>
    <t>有关里程碑表中各列的信息位于从单元格 B4 到 E4 的此行中。
有关任务表中各列的信息位于从单元格 G4 到 J4 的此行中。</t>
  </si>
  <si>
    <t>若要添加更多里程碑，请在此之上添加新行。
请注意，图表的默认里程碑数为 15。添加新的里程碑需要更改隐藏的工作表。有关详细信息，请参阅“关于”工作表的单元格 A9。
下一条指示位于单元格 A26 中。</t>
  </si>
  <si>
    <t>备注位于单元格 G26 中。
这是此工作表中的最后一条指示。</t>
  </si>
  <si>
    <t>日期​​跟踪​​甘特图</t>
  </si>
  <si>
    <t>跟踪今天的日期？</t>
  </si>
  <si>
    <t>里程碑</t>
  </si>
  <si>
    <t>此列应按顺序排序。</t>
  </si>
  <si>
    <t>编号</t>
  </si>
  <si>
    <t>若要添加更多里程碑，请在此之上添加新行。</t>
  </si>
  <si>
    <t>位置列，用于在任务图表中绘制里程碑。</t>
  </si>
  <si>
    <t>位置​​</t>
  </si>
  <si>
    <t>是</t>
  </si>
  <si>
    <t>在此列中输入里程碑的日期。</t>
  </si>
  <si>
    <t>日期</t>
  </si>
  <si>
    <t>在此列中输入里程碑说明。这些说明将显示在图表中。</t>
  </si>
  <si>
    <t>里程碑 1</t>
  </si>
  <si>
    <t>里程碑 2</t>
  </si>
  <si>
    <t>里程碑 3</t>
  </si>
  <si>
    <t>里程碑 4</t>
  </si>
  <si>
    <t>里程碑 5</t>
  </si>
  <si>
    <t>里程碑 6</t>
  </si>
  <si>
    <t>任务</t>
  </si>
  <si>
    <t>若要添加更多任务，请在此之上添加新行。</t>
  </si>
  <si>
    <t>在下面输入每个任务的开始日期。为获得最佳结果，请按升序对此列进行排序。</t>
  </si>
  <si>
    <t>开始日期</t>
  </si>
  <si>
    <t>在下面的此列中输入每个任务或活动的结束日期。</t>
  </si>
  <si>
    <t>结束日期</t>
  </si>
  <si>
    <t>在此列中输入任务和/或活动。</t>
  </si>
  <si>
    <t>活动 10</t>
  </si>
  <si>
    <t>活动 11</t>
  </si>
  <si>
    <t>活动 12</t>
  </si>
  <si>
    <t>自动计算的列，用于绘制每个任务的持续时间。请勿删除或修改。</t>
  </si>
  <si>
    <t>持续时间（天）</t>
  </si>
  <si>
    <t>此工作表中的甘特图显示“今天”，以及某个日期范围内的里程碑和任务。
滚动条位于第 1 行的单元格 B1 到 R1 中，增大日期范围可显示未来的里程碑。
该图表绘制在单元格 B2 到 R3 中。
这是此工作表中的最后一条指示。</t>
  </si>
  <si>
    <t>此工作表的标题位于单元格 B1 中。</t>
  </si>
  <si>
    <t>表格标题位于单元格 B2 和 C2 中。</t>
  </si>
  <si>
    <t>表格标题位于单元格 B3 和 C3 中。这些坐标可让“今天”在图表中突出显示。
第一列标记日期，第二列指示绘制突出显示今天的直线。
第一列日期可能会更改，因此图表日期范围会随着日期前进而保持可读，但是，y 坐标为 0 表示不绘制任何直线。
请勿修改或删除此内容，否则可能破坏图表。若要不再突出显示今天的日期，只需在“图表数据”工作表的单元格 D2 中选择“否”即可。
下一条指示位于单元格 A7 中。</t>
  </si>
  <si>
    <t>表格标题位于单元格 B7 中。
单元格 B8 中的滚动增量表示任何时候在“甘特图”中绘制并直观显示的数据。
滚动“甘特图”工作表中图表顶部的滚动条（第 1 行）时，此数字随之增加。
绘图最适合单一增量。
下一条指示位于单元格 A10 中。</t>
  </si>
  <si>
    <t xml:space="preserve">表格标题位于单元格 B10 和 D10 中。
绘图范围有助于选择适当的任务范围和里程碑范围。请勿修改这些字段。
减时数字，使时效任务始终都可读取范围内的图表，且仅绘制范围内的任务和里程碑。请勿修改此数字。
下一条指示位于单元格 A14 中。
</t>
  </si>
  <si>
    <t>“动态里程碑数据”的表格标题位于单元格 B14 到 E14 中。备注位于单元格 F14 中。
此表在“甘特图”工作表中创建甘特图，一次绘制 7 个里程碑。
此图表中的数据是根据上表中的内容自动生成的。
请勿编辑或删除此表或其内容。
下一条指示位于单元格 A17 中。</t>
  </si>
  <si>
    <t>单元格 G15 到 I15 包含动态里程碑数据的表格标题。
此表中的数据可能显示为空白，日期显示可能不正确，请勿填写、编辑、删除或以其他方式修改此数据，否则可能会覆盖公式和破坏图表绘制功能。
该表允许绘制 15 个里程碑。若要绘制超过 15 个里程碑，只需展开表格容纳数字即可。请记住，仅在“图表数据”工作表中添加里程碑。请勿在此表中添加任何内容。
备注位于单元格 J15 中。
下一条指示位于单元格 A32 中。</t>
  </si>
  <si>
    <t>备注位于单元格 J32 中。
这是此工作表中的最后一条指示。</t>
  </si>
  <si>
    <t>动态图表数据，请勿编辑或删除此工作表！</t>
  </si>
  <si>
    <t>突出显示今天的 x 坐标</t>
  </si>
  <si>
    <t>滚动增量</t>
  </si>
  <si>
    <t>制图范围</t>
  </si>
  <si>
    <t>突出显示</t>
  </si>
  <si>
    <t>y 坐标</t>
  </si>
  <si>
    <t>减时</t>
  </si>
  <si>
    <t>任务持续时间（天）</t>
  </si>
  <si>
    <t>&lt;-- 此表格用于创建甘特图，一次绘制 7 个里程碑</t>
  </si>
  <si>
    <t>里程碑制图</t>
  </si>
  <si>
    <t>基线</t>
  </si>
  <si>
    <t>&lt;-- 此表用于在甘特图中创建里程碑标记，仅绘制所示日期范围内的里程碑；最多绘制 15 个里程碑</t>
  </si>
  <si>
    <t xml:space="preserve">&lt;-- 若要绘制超过 15 个里程碑，只需展开此表，并在“图表数据”工作表的“里程碑”表中输入新条目。
</t>
  </si>
  <si>
    <t>关于此工作簿</t>
  </si>
  <si>
    <t xml:space="preserve">在“图表数据”工作表中输入里程碑和任务信息。若要沿时间线绘制里程碑，请在“编号”列中输入 0，然后将标签位置更新为“下方”以避免标签重叠。
里程碑表中的位置列，可在任务图表中的同一行或堆叠行上绘制里程碑。要在同一行上绘制，请在此列中为每个里程碑输入相同的数字。若要在不同的行上绘制，请输入不同的数字。示例数据沿行位置 2 绘制所有里程碑。
</t>
  </si>
  <si>
    <t>屏幕阅读器指南</t>
  </si>
  <si>
    <t xml:space="preserve">
此工作簿中有 4 个工作表。
图表数据
甘特图
动态图表数据（隐藏）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将不会打印隐藏文本。
若要从任何工作表删除这些指示，只需删除 A 列即可。
</t>
  </si>
  <si>
    <t>动态图表数据（隐藏）</t>
  </si>
  <si>
    <t xml:space="preserve">
请勿删除或修改隐藏工作表中的内容。此操作可能会损害甘特图表的完整性。
数据可能显示为空白，日期显示可能不正确，请勿填写、编辑、删除或以其他方式修改此数据，否则可能会覆盖公式和破坏图表绘制功能。
该“动态里程碑”表允许绘制 15 个里程碑。若要绘制超过 15 个里程碑，只需展开表格容纳数字即可。请记住，仅在“图表数据”工作表中添加实际里程碑数据。
</t>
  </si>
  <si>
    <t>提示</t>
  </si>
  <si>
    <t xml:space="preserve">
默认情况下，从单元格 C5 开始，使用“图表数据”工作表中的“位置”列在“甘特图”的第 1 行绘制里程碑。若要在不同行上绘制里程碑，只需更改数字即可。 
</t>
  </si>
  <si>
    <t xml:space="preserve">默认设置是在“甘特图”中突出显示今天的日期。若要不再突出显示今天的日期，只需在“图表数据”工作表的单元格 D2 中选择“否”即可。
</t>
  </si>
  <si>
    <t xml:space="preserve">以 5 个日期为间隔绘制“甘特图”日期时间线。要更改此设置，请在“甘特图”工作表中选择时间线，然后选择“设置坐标轴格式”。例如，将单位“大”从 5 更改为 1 或 10。 
</t>
  </si>
  <si>
    <t>这是此工作表中的最后一条指示。</t>
  </si>
  <si>
    <t>里程碑表标题位于单元格 B5 到 E5 中。任务表标题位于单元格 G5 到 K5 中。
里程碑示例数据位于单元格 B6 到 E17 中。
任务示例数据位于单元格 G6 到 J17 中。
下一条指示位于单元格 A21 中。</t>
    <phoneticPr fontId="18" type="noConversion"/>
  </si>
  <si>
    <t>Read about the project (literature review)</t>
  </si>
  <si>
    <t>Select an appropriate type of needed sensors</t>
    <phoneticPr fontId="19" type="noConversion"/>
  </si>
  <si>
    <t>Design a circuit diagram</t>
    <phoneticPr fontId="19" type="noConversion"/>
  </si>
  <si>
    <t>Develop a communication protocol</t>
    <phoneticPr fontId="19" type="noConversion"/>
  </si>
  <si>
    <t>Implement a wireless protocol</t>
    <phoneticPr fontId="19" type="noConversion"/>
  </si>
  <si>
    <t>Write code for the sensors</t>
    <phoneticPr fontId="19" type="noConversion"/>
  </si>
  <si>
    <t>Develop a GUI application through Open Ephys GUI</t>
    <phoneticPr fontId="19" type="noConversion"/>
  </si>
  <si>
    <t xml:space="preserve">Writing the paper </t>
    <phoneticPr fontId="19" type="noConversion"/>
  </si>
  <si>
    <t>Preparing for the presentation</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</si>
</sst>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_(* #,##0.00_);_(* \(#,##0.00\);_(* &quot;-&quot;??_);_(@_)"/>
    <numFmt numFmtId="177" formatCode="_ &quot;¥&quot;* #,##0_ ;_ &quot;¥&quot;* \-#,##0_ ;_ &quot;¥&quot;* &quot;-&quot;_ ;_ @_ "/>
    <numFmt numFmtId="178" formatCode="_ &quot;¥&quot;* #,##0.00_ ;_ &quot;¥&quot;* \-#,##0.00_ ;_ &quot;¥&quot;* &quot;-&quot;??_ ;_ @_ "/>
  </numFmts>
  <fonts count="20"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9C0006"/>
      <name val="Microsoft YaHei UI"/>
      <family val="2"/>
      <charset val="134"/>
    </font>
    <font>
      <b/>
      <sz val="11"/>
      <color rgb="FFFA7D00"/>
      <name val="Microsoft YaHei UI"/>
      <family val="2"/>
      <charset val="134"/>
    </font>
    <font>
      <b/>
      <sz val="11"/>
      <color theme="0"/>
      <name val="Microsoft YaHei UI"/>
      <family val="2"/>
      <charset val="134"/>
    </font>
    <font>
      <i/>
      <sz val="10"/>
      <color theme="3"/>
      <name val="Microsoft YaHei UI"/>
      <family val="2"/>
      <charset val="134"/>
    </font>
    <font>
      <sz val="11"/>
      <color rgb="FF006100"/>
      <name val="Microsoft YaHei UI"/>
      <family val="2"/>
      <charset val="134"/>
    </font>
    <font>
      <b/>
      <sz val="14"/>
      <color theme="5" tint="-0.24994659260841701"/>
      <name val="Microsoft YaHei UI"/>
      <family val="2"/>
      <charset val="134"/>
    </font>
    <font>
      <b/>
      <sz val="12"/>
      <color theme="5" tint="-0.24994659260841701"/>
      <name val="Microsoft YaHei UI"/>
      <family val="2"/>
      <charset val="134"/>
    </font>
    <font>
      <b/>
      <sz val="11"/>
      <color theme="3"/>
      <name val="Microsoft YaHei UI"/>
      <family val="2"/>
      <charset val="134"/>
    </font>
    <font>
      <sz val="11"/>
      <color rgb="FF3F3F76"/>
      <name val="Microsoft YaHei UI"/>
      <family val="2"/>
      <charset val="134"/>
    </font>
    <font>
      <sz val="11"/>
      <color rgb="FFFA7D00"/>
      <name val="Microsoft YaHei UI"/>
      <family val="2"/>
      <charset val="134"/>
    </font>
    <font>
      <sz val="11"/>
      <color rgb="FF9C5700"/>
      <name val="Microsoft YaHei UI"/>
      <family val="2"/>
      <charset val="134"/>
    </font>
    <font>
      <b/>
      <sz val="11"/>
      <color rgb="FF3F3F3F"/>
      <name val="Microsoft YaHei UI"/>
      <family val="2"/>
      <charset val="134"/>
    </font>
    <font>
      <b/>
      <sz val="20"/>
      <color theme="5" tint="-0.499984740745262"/>
      <name val="Microsoft YaHei UI"/>
      <family val="2"/>
      <charset val="134"/>
    </font>
    <font>
      <b/>
      <sz val="11"/>
      <color theme="1"/>
      <name val="Microsoft YaHei UI"/>
      <family val="2"/>
      <charset val="134"/>
    </font>
    <font>
      <sz val="11"/>
      <color rgb="FFFF0000"/>
      <name val="Microsoft YaHei UI"/>
      <family val="2"/>
      <charset val="134"/>
    </font>
    <font>
      <sz val="9"/>
      <name val="Microsoft YaHei UI"/>
      <family val="2"/>
      <charset val="134"/>
    </font>
    <font>
      <sz val="8"/>
      <name val="等线"/>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8">
    <xf numFmtId="0" fontId="0" fillId="0" borderId="0"/>
    <xf numFmtId="0" fontId="8" fillId="0" borderId="0" applyNumberFormat="0" applyFill="0" applyProtection="0"/>
    <xf numFmtId="0" fontId="9" fillId="0" borderId="0" applyNumberFormat="0" applyFill="0" applyProtection="0">
      <alignment horizontal="right" vertical="center" indent="1"/>
    </xf>
    <xf numFmtId="0" fontId="15" fillId="0" borderId="0" applyNumberFormat="0" applyFill="0" applyProtection="0">
      <alignment vertical="center"/>
    </xf>
    <xf numFmtId="0" fontId="10" fillId="0" borderId="0" applyNumberFormat="0" applyFill="0" applyProtection="0"/>
    <xf numFmtId="0" fontId="6" fillId="0" borderId="0" applyNumberFormat="0" applyFill="0" applyBorder="0" applyProtection="0">
      <alignment wrapText="1"/>
    </xf>
    <xf numFmtId="14" fontId="1" fillId="0" borderId="0" applyFill="0" applyBorder="0">
      <alignment horizontal="center"/>
    </xf>
    <xf numFmtId="37" fontId="1" fillId="0" borderId="0" applyFont="0" applyFill="0" applyBorder="0" applyProtection="0">
      <alignment horizontal="center"/>
    </xf>
    <xf numFmtId="176" fontId="1" fillId="0" borderId="0" applyFont="0" applyFill="0" applyBorder="0" applyAlignment="0" applyProtection="0"/>
    <xf numFmtId="178" fontId="1" fillId="0" borderId="0" applyFont="0" applyFill="0" applyBorder="0" applyAlignment="0" applyProtection="0"/>
    <xf numFmtId="177"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7" fillId="5" borderId="0" applyNumberFormat="0" applyBorder="0" applyAlignment="0" applyProtection="0"/>
    <xf numFmtId="0" fontId="3" fillId="6" borderId="0" applyNumberFormat="0" applyBorder="0" applyAlignment="0" applyProtection="0"/>
    <xf numFmtId="0" fontId="13" fillId="7" borderId="0" applyNumberFormat="0" applyBorder="0" applyAlignment="0" applyProtection="0"/>
    <xf numFmtId="0" fontId="11" fillId="8" borderId="1" applyNumberFormat="0" applyAlignment="0" applyProtection="0"/>
    <xf numFmtId="0" fontId="14" fillId="9" borderId="2" applyNumberFormat="0" applyAlignment="0" applyProtection="0"/>
    <xf numFmtId="0" fontId="4" fillId="9" borderId="1" applyNumberFormat="0" applyAlignment="0" applyProtection="0"/>
    <xf numFmtId="0" fontId="12" fillId="0" borderId="3" applyNumberFormat="0" applyFill="0" applyAlignment="0" applyProtection="0"/>
    <xf numFmtId="0" fontId="5" fillId="10" borderId="4" applyNumberFormat="0" applyAlignment="0" applyProtection="0"/>
    <xf numFmtId="0" fontId="17" fillId="0" borderId="0" applyNumberFormat="0" applyFill="0" applyBorder="0" applyAlignment="0" applyProtection="0"/>
    <xf numFmtId="0" fontId="1" fillId="11" borderId="5" applyNumberFormat="0" applyFont="0" applyAlignment="0" applyProtection="0"/>
    <xf numFmtId="0" fontId="16" fillId="0" borderId="6" applyNumberFormat="0" applyFill="0" applyAlignment="0" applyProtection="0"/>
    <xf numFmtId="0" fontId="2"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4">
    <xf numFmtId="0" fontId="0" fillId="0" borderId="0" xfId="0"/>
    <xf numFmtId="0" fontId="0" fillId="0" borderId="0" xfId="0" applyAlignment="1">
      <alignment wrapText="1"/>
    </xf>
    <xf numFmtId="0" fontId="0" fillId="0" borderId="0" xfId="0" applyAlignment="1">
      <alignment horizontal="center"/>
    </xf>
    <xf numFmtId="37" fontId="0" fillId="0" borderId="0" xfId="7" applyFont="1">
      <alignment horizontal="center"/>
    </xf>
    <xf numFmtId="0" fontId="2" fillId="0" borderId="0" xfId="0" applyFont="1" applyAlignment="1">
      <alignment wrapText="1"/>
    </xf>
    <xf numFmtId="0" fontId="2" fillId="0" borderId="0" xfId="0" applyFont="1"/>
    <xf numFmtId="0" fontId="6" fillId="0" borderId="0" xfId="5">
      <alignment wrapText="1"/>
    </xf>
    <xf numFmtId="0" fontId="8" fillId="0" borderId="0" xfId="1"/>
    <xf numFmtId="0" fontId="0" fillId="0" borderId="0" xfId="0" applyAlignment="1">
      <alignment horizontal="right"/>
    </xf>
    <xf numFmtId="14" fontId="0" fillId="0" borderId="0" xfId="0" applyNumberFormat="1"/>
    <xf numFmtId="0" fontId="15" fillId="0" borderId="0" xfId="3">
      <alignment vertical="center"/>
    </xf>
    <xf numFmtId="0" fontId="0" fillId="3" borderId="0" xfId="0" applyFill="1"/>
    <xf numFmtId="0" fontId="0" fillId="2" borderId="0" xfId="0" applyFill="1"/>
    <xf numFmtId="0" fontId="0" fillId="4" borderId="0" xfId="0" applyFill="1"/>
    <xf numFmtId="0" fontId="1" fillId="0" borderId="0" xfId="0" applyFont="1"/>
    <xf numFmtId="0" fontId="1" fillId="0" borderId="0" xfId="0" applyFont="1" applyAlignment="1">
      <alignment wrapText="1"/>
    </xf>
    <xf numFmtId="0" fontId="10" fillId="0" borderId="0" xfId="4"/>
    <xf numFmtId="0" fontId="10" fillId="0" borderId="0" xfId="4" applyFill="1"/>
    <xf numFmtId="14" fontId="1" fillId="0" borderId="0" xfId="6">
      <alignment horizontal="center"/>
    </xf>
    <xf numFmtId="14" fontId="1" fillId="0" borderId="0" xfId="6" applyFill="1" applyBorder="1">
      <alignment horizontal="center"/>
    </xf>
    <xf numFmtId="0" fontId="9" fillId="0" borderId="0" xfId="2">
      <alignment horizontal="right" vertical="center" indent="1"/>
    </xf>
    <xf numFmtId="14" fontId="0" fillId="0" borderId="7" xfId="0" applyNumberFormat="1" applyBorder="1"/>
    <xf numFmtId="14" fontId="4" fillId="9" borderId="7" xfId="18" applyNumberFormat="1" applyBorder="1" applyAlignment="1">
      <alignment wrapText="1"/>
    </xf>
    <xf numFmtId="49" fontId="0" fillId="0" borderId="7" xfId="0" applyNumberFormat="1" applyBorder="1" applyAlignment="1">
      <alignment horizontal="left" wrapText="1"/>
    </xf>
  </cellXfs>
  <cellStyles count="48">
    <cellStyle name="20% - 着色 1" xfId="25" builtinId="30" customBuiltin="1"/>
    <cellStyle name="20% - 着色 2" xfId="29" builtinId="34" customBuiltin="1"/>
    <cellStyle name="20% - 着色 3" xfId="33" builtinId="38" customBuiltin="1"/>
    <cellStyle name="20% - 着色 4" xfId="37" builtinId="42" customBuiltin="1"/>
    <cellStyle name="20% - 着色 5" xfId="41" builtinId="46" customBuiltin="1"/>
    <cellStyle name="20% - 着色 6" xfId="45" builtinId="50" customBuiltin="1"/>
    <cellStyle name="40% - 着色 1" xfId="26" builtinId="31" customBuiltin="1"/>
    <cellStyle name="40% - 着色 2" xfId="30" builtinId="35" customBuiltin="1"/>
    <cellStyle name="40% - 着色 3" xfId="34" builtinId="39" customBuiltin="1"/>
    <cellStyle name="40% - 着色 4" xfId="38" builtinId="43" customBuiltin="1"/>
    <cellStyle name="40% - 着色 5" xfId="42" builtinId="47" customBuiltin="1"/>
    <cellStyle name="40% - 着色 6" xfId="46" builtinId="51" customBuiltin="1"/>
    <cellStyle name="60% - 着色 1" xfId="27" builtinId="32" customBuiltin="1"/>
    <cellStyle name="60% - 着色 2" xfId="31" builtinId="36" customBuiltin="1"/>
    <cellStyle name="60% - 着色 3" xfId="35" builtinId="40" customBuiltin="1"/>
    <cellStyle name="60% - 着色 4" xfId="39" builtinId="44" customBuiltin="1"/>
    <cellStyle name="60% - 着色 5" xfId="43" builtinId="48" customBuiltin="1"/>
    <cellStyle name="60% - 着色 6" xfId="47" builtinId="52" customBuiltin="1"/>
    <cellStyle name="Date" xfId="6" xr:uid="{6EB70F65-3733-4804-9FF5-428A9E5C4ABE}"/>
    <cellStyle name="千位分隔" xfId="8" builtinId="3" customBuiltin="1"/>
    <cellStyle name="千位分隔[0]" xfId="7" builtinId="6" customBuiltin="1"/>
    <cellStyle name="好" xfId="13" builtinId="26" customBuiltin="1"/>
    <cellStyle name="差" xfId="14" builtinId="27" customBuiltin="1"/>
    <cellStyle name="常规" xfId="0" builtinId="0" customBuiltin="1"/>
    <cellStyle name="标题" xfId="3" builtinId="15" customBuiltin="1"/>
    <cellStyle name="标题 1" xfId="1" builtinId="16" customBuiltin="1"/>
    <cellStyle name="标题 2" xfId="2" builtinId="17" customBuiltin="1"/>
    <cellStyle name="标题 3" xfId="4" builtinId="18" customBuiltin="1"/>
    <cellStyle name="标题 4" xfId="12" builtinId="19" customBuiltin="1"/>
    <cellStyle name="检查单元格" xfId="20" builtinId="23" customBuiltin="1"/>
    <cellStyle name="汇总" xfId="23" builtinId="25" customBuiltin="1"/>
    <cellStyle name="注释" xfId="22" builtinId="10" customBuiltin="1"/>
    <cellStyle name="百分比" xfId="11" builtinId="5" customBuiltin="1"/>
    <cellStyle name="着色 1" xfId="24" builtinId="29" customBuiltin="1"/>
    <cellStyle name="着色 2" xfId="28" builtinId="33" customBuiltin="1"/>
    <cellStyle name="着色 3" xfId="32" builtinId="37" customBuiltin="1"/>
    <cellStyle name="着色 4" xfId="36" builtinId="41" customBuiltin="1"/>
    <cellStyle name="着色 5" xfId="40" builtinId="45" customBuiltin="1"/>
    <cellStyle name="着色 6" xfId="44" builtinId="49" customBuiltin="1"/>
    <cellStyle name="解释性文本" xfId="5" builtinId="53" customBuiltin="1"/>
    <cellStyle name="警告文本" xfId="21" builtinId="11" customBuiltin="1"/>
    <cellStyle name="计算" xfId="18" builtinId="22" customBuiltin="1"/>
    <cellStyle name="货币" xfId="9" builtinId="4" customBuiltin="1"/>
    <cellStyle name="货币[0]" xfId="10" builtinId="7" customBuiltin="1"/>
    <cellStyle name="输入" xfId="16" builtinId="20" customBuiltin="1"/>
    <cellStyle name="输出" xfId="17" builtinId="21" customBuiltin="1"/>
    <cellStyle name="适中" xfId="15" builtinId="28" customBuiltin="1"/>
    <cellStyle name="链接单元格" xfId="19" builtinId="24" customBuiltin="1"/>
  </cellStyles>
  <dxfs count="44">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numFmt numFmtId="179" formatCode="yyyy/m/d"/>
    </dxf>
    <dxf>
      <font>
        <strike val="0"/>
        <outline val="0"/>
        <shadow val="0"/>
        <u val="none"/>
        <vertAlign val="baseline"/>
        <name val="Microsoft YaHei UI"/>
        <family val="2"/>
        <charset val="134"/>
        <scheme val="none"/>
      </font>
      <numFmt numFmtId="179" formatCode="yyyy/m/d"/>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alignment horizontal="right" vertical="bottom" textRotation="0" wrapText="0" indent="0" justifyLastLine="0" shrinkToFit="0" readingOrder="0"/>
    </dxf>
    <dxf>
      <font>
        <strike val="0"/>
        <outline val="0"/>
        <shadow val="0"/>
        <u val="none"/>
        <vertAlign val="baseline"/>
        <name val="Microsoft YaHei UI"/>
        <family val="2"/>
        <charset val="134"/>
        <scheme val="none"/>
      </font>
      <alignment horizontal="right" vertical="bottom" textRotation="0" wrapText="0" indent="0" justifyLastLine="0" shrinkToFit="0" readingOrder="0"/>
    </dxf>
    <dxf>
      <font>
        <strike val="0"/>
        <outline val="0"/>
        <shadow val="0"/>
        <u val="none"/>
        <vertAlign val="baseline"/>
        <name val="Microsoft YaHei UI"/>
        <family val="2"/>
        <charset val="134"/>
        <scheme val="none"/>
      </font>
      <alignment horizontal="right" vertical="bottom" textRotation="0" wrapText="0" indent="0" justifyLastLine="0" shrinkToFit="0" readingOrder="0"/>
    </dxf>
    <dxf>
      <font>
        <strike val="0"/>
        <outline val="0"/>
        <shadow val="0"/>
        <u val="none"/>
        <vertAlign val="baseline"/>
        <name val="Microsoft YaHei UI"/>
        <family val="2"/>
        <charset val="134"/>
        <scheme val="none"/>
      </font>
      <numFmt numFmtId="0" formatCode="General"/>
      <fill>
        <patternFill patternType="none">
          <fgColor indexed="64"/>
          <bgColor indexed="65"/>
        </patternFill>
      </fill>
    </dxf>
    <dxf>
      <fill>
        <patternFill patternType="none">
          <fgColor indexed="64"/>
          <bgColor indexed="65"/>
        </patternFill>
      </fill>
    </dxf>
    <dxf>
      <font>
        <strike val="0"/>
        <outline val="0"/>
        <shadow val="0"/>
        <u val="none"/>
        <vertAlign val="baseline"/>
        <name val="Microsoft YaHei UI"/>
        <family val="2"/>
        <charset val="134"/>
        <scheme val="none"/>
      </font>
      <numFmt numFmtId="0" formatCode="General"/>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numFmt numFmtId="0" formatCode="General"/>
    </dxf>
    <dxf>
      <font>
        <strike val="0"/>
        <outline val="0"/>
        <shadow val="0"/>
        <u val="none"/>
        <vertAlign val="baseline"/>
        <name val="Microsoft YaHei UI"/>
        <family val="2"/>
        <charset val="134"/>
        <scheme val="none"/>
      </font>
      <numFmt numFmtId="179" formatCode="yyyy/m/d"/>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numFmt numFmtId="0" formatCode="General"/>
    </dxf>
    <dxf>
      <font>
        <strike val="0"/>
        <outline val="0"/>
        <shadow val="0"/>
        <u val="none"/>
        <vertAlign val="baseline"/>
        <name val="Microsoft YaHei UI"/>
        <family val="2"/>
        <charset val="134"/>
        <scheme val="none"/>
      </font>
      <numFmt numFmtId="0" formatCode="General"/>
    </dxf>
    <dxf>
      <font>
        <strike val="0"/>
        <outline val="0"/>
        <shadow val="0"/>
        <u val="none"/>
        <vertAlign val="baseline"/>
        <name val="Microsoft YaHei UI"/>
        <family val="2"/>
        <charset val="134"/>
        <scheme val="none"/>
      </font>
      <numFmt numFmtId="0" formatCode="General"/>
      <alignment horizontal="general" vertical="bottom" textRotation="0" wrapText="1" indent="0" justifyLastLine="0" shrinkToFit="0" readingOrder="0"/>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ill>
        <patternFill>
          <bgColor theme="7" tint="0.79998168889431442"/>
        </patternFill>
      </fill>
    </dxf>
    <dxf>
      <font>
        <strike val="0"/>
        <outline val="0"/>
        <shadow val="0"/>
        <u val="none"/>
        <vertAlign val="baseline"/>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Microsoft YaHei UI"/>
        <family val="2"/>
        <charset val="134"/>
        <scheme val="none"/>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numFmt numFmtId="0" formatCode="General"/>
      <alignment horizontal="center" vertical="bottom" textRotation="0" wrapText="0" indent="0" justifyLastLine="0" shrinkToFit="0" readingOrder="0"/>
    </dxf>
    <dxf>
      <font>
        <strike val="0"/>
        <outline val="0"/>
        <shadow val="0"/>
        <u val="none"/>
        <vertAlign val="baseline"/>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strike val="0"/>
        <outline val="0"/>
        <shadow val="0"/>
        <u val="none"/>
        <vertAlign val="baseline"/>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Microsoft YaHei UI"/>
        <family val="2"/>
        <charset val="134"/>
        <scheme val="none"/>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Microsoft YaHei UI"/>
        <family val="2"/>
        <charset val="134"/>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Microsoft YaHei UI"/>
        <family val="2"/>
        <charset val="134"/>
        <scheme val="none"/>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43"/>
      <tableStyleElement type="headerRow" dxfId="42"/>
      <tableStyleElement type="firstColumn" dxfId="41"/>
      <tableStyleElement type="firstRowStripe" dxfId="40"/>
      <tableStyleElement type="firstColumnStripe" dxfId="39"/>
    </tableStyle>
  </tableStyles>
  <colors>
    <mruColors>
      <color rgb="FFE2D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layout>
                <c:manualLayout>
                  <c:x val="9.4965436527676583E-2"/>
                  <c:y val="-2.4306877195483993E-4"/>
                </c:manualLayout>
              </c:layout>
              <c:tx>
                <c:rich>
                  <a:bodyPr/>
                  <a:lstStyle/>
                  <a:p>
                    <a:fld id="{9FDA5766-D11A-444A-89AC-7BC15CB2D99A}" type="CELLRANGE">
                      <a:rPr lang="en-US" altLang="zh-CN"/>
                      <a:pPr/>
                      <a:t>[CELLRANGE]</a:t>
                    </a:fld>
                    <a:endParaRPr lang="zh-CN" alt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layout>
                <c:manualLayout>
                  <c:x val="-0.2036114796197443"/>
                  <c:y val="-1.0877327544979059E-2"/>
                </c:manualLayout>
              </c:layout>
              <c:tx>
                <c:rich>
                  <a:bodyPr/>
                  <a:lstStyle/>
                  <a:p>
                    <a:fld id="{2B2E186E-2583-4D61-898F-7B1CF8953307}" type="CELLRANGE">
                      <a:rPr lang="en-US" altLang="zh-CN"/>
                      <a:pPr/>
                      <a:t>[CELLRANGE]</a:t>
                    </a:fld>
                    <a:endParaRPr lang="zh-CN" alt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CF3-4D6B-A363-E3E4CAC6EE6E}"/>
                </c:ext>
              </c:extLst>
            </c:dLbl>
            <c:dLbl>
              <c:idx val="2"/>
              <c:layout>
                <c:manualLayout>
                  <c:x val="-0.13243531899447319"/>
                  <c:y val="-4.6790738601307242E-3"/>
                </c:manualLayout>
              </c:layout>
              <c:tx>
                <c:rich>
                  <a:bodyPr/>
                  <a:lstStyle/>
                  <a:p>
                    <a:fld id="{7DAAC80F-138D-4672-A09B-0E211FD02464}" type="CELLRANGE">
                      <a:rPr lang="en-US" altLang="zh-CN"/>
                      <a:pPr/>
                      <a:t>[CELLRANGE]</a:t>
                    </a:fld>
                    <a:endParaRPr lang="zh-CN" alt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CF3-4D6B-A363-E3E4CAC6EE6E}"/>
                </c:ext>
              </c:extLst>
            </c:dLbl>
            <c:dLbl>
              <c:idx val="3"/>
              <c:layout>
                <c:manualLayout>
                  <c:x val="-0.19060266617757163"/>
                  <c:y val="-6.1982536848484739E-3"/>
                </c:manualLayout>
              </c:layout>
              <c:tx>
                <c:rich>
                  <a:bodyPr/>
                  <a:lstStyle/>
                  <a:p>
                    <a:fld id="{ABB5DC16-D9F1-4039-9F7D-2B2201FD4662}" type="CELLRANGE">
                      <a:rPr lang="en-US" altLang="zh-CN"/>
                      <a:pPr/>
                      <a:t>[CELLRANGE]</a:t>
                    </a:fld>
                    <a:endParaRPr lang="zh-CN" alt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CF3-4D6B-A363-E3E4CAC6EE6E}"/>
                </c:ext>
              </c:extLst>
            </c:dLbl>
            <c:dLbl>
              <c:idx val="4"/>
              <c:layout>
                <c:manualLayout>
                  <c:x val="-0.16577883034131197"/>
                  <c:y val="-1.6407142106952808E-3"/>
                </c:manualLayout>
              </c:layout>
              <c:tx>
                <c:rich>
                  <a:bodyPr/>
                  <a:lstStyle/>
                  <a:p>
                    <a:fld id="{F786018D-4EAA-4349-A807-BBB65468D7AE}" type="CELLRANGE">
                      <a:rPr lang="en-US" altLang="zh-CN"/>
                      <a:pPr/>
                      <a:t>[CELLRANGE]</a:t>
                    </a:fld>
                    <a:endParaRPr lang="zh-CN" alt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CF3-4D6B-A363-E3E4CAC6EE6E}"/>
                </c:ext>
              </c:extLst>
            </c:dLbl>
            <c:dLbl>
              <c:idx val="5"/>
              <c:layout>
                <c:manualLayout>
                  <c:x val="-0.15451138605672107"/>
                  <c:y val="-6.1982536848484183E-3"/>
                </c:manualLayout>
              </c:layout>
              <c:tx>
                <c:rich>
                  <a:bodyPr/>
                  <a:lstStyle/>
                  <a:p>
                    <a:fld id="{ACF0FCE6-AD99-4711-A1B7-0E9F40A46411}" type="CELLRANGE">
                      <a:rPr lang="en-US" altLang="zh-CN"/>
                      <a:pPr/>
                      <a:t>[CELLRANGE]</a:t>
                    </a:fld>
                    <a:endParaRPr lang="zh-CN" alt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CF3-4D6B-A363-E3E4CAC6EE6E}"/>
                </c:ext>
              </c:extLst>
            </c:dLbl>
            <c:dLbl>
              <c:idx val="6"/>
              <c:layout>
                <c:manualLayout>
                  <c:x val="-0.18724399543891312"/>
                  <c:y val="-1.5191798247177494E-3"/>
                </c:manualLayout>
              </c:layout>
              <c:tx>
                <c:rich>
                  <a:bodyPr/>
                  <a:lstStyle/>
                  <a:p>
                    <a:fld id="{BC5FE302-AB7A-45B8-9A15-E3C05C26D88E}" type="CELLRANGE">
                      <a:rPr lang="en-US" altLang="zh-CN"/>
                      <a:pPr/>
                      <a:t>[CELLRANGE]</a:t>
                    </a:fld>
                    <a:endParaRPr lang="zh-CN" alt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anchor="ctr" anchorCtr="1"/>
              <a:lstStyle/>
              <a:p>
                <a:pPr>
                  <a:defRPr sz="1100" b="0" i="0" u="none" strike="noStrike" kern="1200" baseline="0">
                    <a:solidFill>
                      <a:schemeClr val="accent2">
                        <a:lumMod val="60000"/>
                        <a:lumOff val="40000"/>
                      </a:schemeClr>
                    </a:solidFill>
                    <a:latin typeface="Microsoft YaHei UI" panose="020B0503020204020204" pitchFamily="34" charset="-122"/>
                    <a:ea typeface="Microsoft YaHei UI" panose="020B0503020204020204" pitchFamily="34" charset="-122"/>
                    <a:cs typeface="+mn-cs"/>
                  </a:defRPr>
                </a:pPr>
                <a:endParaRPr lang="zh-CN"/>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'动态图表数据（隐藏）'!$D$15:$D$21</c:f>
                <c:numCache>
                  <c:formatCode>General</c:formatCode>
                  <c:ptCount val="7"/>
                  <c:pt idx="0">
                    <c:v>16</c:v>
                  </c:pt>
                  <c:pt idx="1">
                    <c:v>14</c:v>
                  </c:pt>
                  <c:pt idx="2">
                    <c:v>14</c:v>
                  </c:pt>
                  <c:pt idx="3">
                    <c:v>14</c:v>
                  </c:pt>
                  <c:pt idx="4">
                    <c:v>21</c:v>
                  </c:pt>
                  <c:pt idx="5">
                    <c:v>21</c:v>
                  </c:pt>
                  <c:pt idx="6">
                    <c:v>21</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'动态图表数据（隐藏）'!$C$15:$C$21</c:f>
              <c:numCache>
                <c:formatCode>m/d/yyyy</c:formatCode>
                <c:ptCount val="7"/>
                <c:pt idx="0">
                  <c:v>45244</c:v>
                </c:pt>
                <c:pt idx="1">
                  <c:v>45275</c:v>
                </c:pt>
                <c:pt idx="2">
                  <c:v>45289</c:v>
                </c:pt>
                <c:pt idx="3">
                  <c:v>45303</c:v>
                </c:pt>
                <c:pt idx="4">
                  <c:v>45317</c:v>
                </c:pt>
                <c:pt idx="5">
                  <c:v>45338</c:v>
                </c:pt>
                <c:pt idx="6">
                  <c:v>45359</c:v>
                </c:pt>
              </c:numCache>
            </c:numRef>
          </c:xVal>
          <c:yVal>
            <c:numRef>
              <c:f>'动态图表数据（隐藏）'!$E$15:$E$21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'动态图表数据（隐藏）'!$B$15:$B$21</c15:f>
                <c15:dlblRangeCache>
                  <c:ptCount val="7"/>
                  <c:pt idx="0">
                    <c:v>Read about the project (literature review)</c:v>
                  </c:pt>
                  <c:pt idx="1">
                    <c:v>Select an appropriate type of needed sensors</c:v>
                  </c:pt>
                  <c:pt idx="2">
                    <c:v>Design a circuit diagram</c:v>
                  </c:pt>
                  <c:pt idx="3">
                    <c:v>Develop a communication protocol</c:v>
                  </c:pt>
                  <c:pt idx="4">
                    <c:v>Implement a wireless protocol</c:v>
                  </c:pt>
                  <c:pt idx="5">
                    <c:v>Write code for the sensors</c:v>
                  </c:pt>
                  <c:pt idx="6">
                    <c:v>Develop a GUI application through Open Ephys GUI</c:v>
                  </c:pt>
                </c15:dlblRangeCache>
              </c15:datalabelsRange>
            </c:ext>
            <c:ext xmlns:c16="http://schemas.microsoft.com/office/drawing/2014/chart" uri="{C3380CC4-5D6E-409C-BE32-E72D297353CC}">
              <c16:uniqueId val="{0000000A-CCF3-4D6B-A363-E3E4CAC6EE6E}"/>
            </c:ext>
          </c:extLst>
        </c:ser>
        <c:ser>
          <c:idx val="1"/>
          <c:order val="1"/>
          <c:tx>
            <c:strRef>
              <c:f>'动态图表数据（隐藏）'!$B$2</c:f>
              <c:strCache>
                <c:ptCount val="1"/>
                <c:pt idx="0">
                  <c:v>今天</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anchor="ctr" anchorCtr="1"/>
                  <a:lstStyle/>
                  <a:p>
                    <a:pPr>
                      <a:defRPr sz="900" b="0" i="0" u="none" strike="noStrike" kern="1200" baseline="0">
                        <a:solidFill>
                          <a:srgbClr val="E2DFCC"/>
                        </a:solidFill>
                        <a:latin typeface="Microsoft YaHei UI" panose="020B0503020204020204" pitchFamily="34" charset="-122"/>
                        <a:ea typeface="Microsoft YaHei UI" panose="020B0503020204020204" pitchFamily="34" charset="-122"/>
                        <a:cs typeface="+mn-cs"/>
                      </a:defRPr>
                    </a:pPr>
                    <a:fld id="{0124CF6B-54B6-4495-AFBE-9AD089ED35F4}" type="CELLRANGE">
                      <a:rPr lang="en-US" altLang="zh-CN"/>
                      <a:pPr>
                        <a:defRPr>
                          <a:solidFill>
                            <a:srgbClr val="E2DFCC"/>
                          </a:solidFill>
                        </a:defRPr>
                      </a:pPr>
                      <a:t>[CELLRANGE]</a:t>
                    </a:fld>
                    <a:endParaRPr lang="zh-CN" altLang="en-US"/>
                  </a:p>
                </c:rich>
              </c:tx>
              <c:spPr>
                <a:noFill/>
                <a:ln>
                  <a:noFill/>
                </a:ln>
                <a:effectLst/>
              </c:spPr>
              <c:txPr>
                <a:bodyPr rot="0" spcFirstLastPara="1" vertOverflow="ellipsis" vert="horz" wrap="square" anchor="ctr" anchorCtr="1"/>
                <a:lstStyle/>
                <a:p>
                  <a:pPr>
                    <a:defRPr sz="900" b="0" i="0" u="none" strike="noStrike" kern="1200" baseline="0">
                      <a:solidFill>
                        <a:srgbClr val="E2DFCC"/>
                      </a:solidFill>
                      <a:latin typeface="Microsoft YaHei UI" panose="020B0503020204020204" pitchFamily="34" charset="-122"/>
                      <a:ea typeface="Microsoft YaHei UI" panose="020B0503020204020204" pitchFamily="34" charset="-122"/>
                      <a:cs typeface="+mn-cs"/>
                    </a:defRPr>
                  </a:pPr>
                  <a:endParaRPr lang="zh-CN"/>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icrosoft YaHei UI" panose="020B0503020204020204" pitchFamily="34" charset="-122"/>
                    <a:ea typeface="Microsoft YaHei UI" panose="020B0503020204020204" pitchFamily="34" charset="-122"/>
                    <a:cs typeface="+mn-cs"/>
                  </a:defRPr>
                </a:pPr>
                <a:endParaRPr lang="zh-CN"/>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'动态图表数据（隐藏）'!$B$4:$B$5</c:f>
              <c:numCache>
                <c:formatCode>m/d/yyyy</c:formatCode>
                <c:ptCount val="2"/>
                <c:pt idx="0">
                  <c:v>45270</c:v>
                </c:pt>
                <c:pt idx="1">
                  <c:v>45270</c:v>
                </c:pt>
              </c:numCache>
            </c:numRef>
          </c:xVal>
          <c:yVal>
            <c:numRef>
              <c:f>'动态图表数据（隐藏）'!$C$4:$C$5</c:f>
              <c:numCache>
                <c:formatCode>General</c:formatCode>
                <c:ptCount val="2"/>
                <c:pt idx="0">
                  <c:v>9</c:v>
                </c:pt>
                <c:pt idx="1">
                  <c:v>9</c:v>
                </c:pt>
              </c:numCache>
            </c:numRef>
          </c:yVal>
          <c:smooth val="0"/>
          <c:extLst>
            <c:ext xmlns:c15="http://schemas.microsoft.com/office/drawing/2012/chart" uri="{02D57815-91ED-43cb-92C2-25804820EDAC}">
              <c15:datalabelsRange>
                <c15:f>'动态图表数据（隐藏）'!$B$2</c15:f>
                <c15:dlblRangeCache>
                  <c:ptCount val="1"/>
                  <c:pt idx="0">
                    <c:v>今天</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3DAEB0AC-BCDE-49FD-A1DD-B35D64582E2E}" type="CELLRANGE">
                      <a:rPr lang="en-US" altLang="zh-CN"/>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F5AECAD0-6B41-411D-9903-E7BD3F0C6C83}" type="CELLRANGE">
                      <a:rPr lang="en-US" altLang="zh-CN"/>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8D1B6DB6-0C49-47EE-894E-4D16519FD050}"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0E4E178E-A057-421B-B3E2-4C24316067D9}"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50BB7F08-1458-4483-85AB-8719C836ABB2}"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78939049-6B60-4214-9740-F45D7495075C}"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E3637A2D-E531-47BB-84FE-2382BF25E087}"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AD2B8047-05CA-4C77-988B-F7703A966607}"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910E8BD3-12B7-4239-BDC0-72A2887AE8B4}"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119902BB-BE21-497C-B684-507A2970BF21}"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26FA14EE-02C9-4787-9D0C-B8FC0642109E}"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30D24956-E264-45C2-B377-9B96EA12202D}"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3DA35850-1752-46B5-984C-FDB79328E577}"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F8F08E1C-8123-4B04-99C8-01B3B87D6F73}"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CA61230F-74EF-4B22-BC45-B8237398FD7D}"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anchor="ctr" anchorCtr="1"/>
              <a:lstStyle/>
              <a:p>
                <a:pPr>
                  <a:defRPr sz="1100" b="0" i="0" u="none" strike="noStrike" kern="1200" baseline="0">
                    <a:solidFill>
                      <a:schemeClr val="accent6"/>
                    </a:solidFill>
                    <a:latin typeface="Microsoft YaHei UI" panose="020B0503020204020204" pitchFamily="34" charset="-122"/>
                    <a:ea typeface="Microsoft YaHei UI" panose="020B0503020204020204" pitchFamily="34" charset="-122"/>
                    <a:cs typeface="+mn-cs"/>
                  </a:defRPr>
                </a:pPr>
                <a:endParaRPr lang="zh-CN"/>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'动态图表数据（隐藏）'!$H$18:$H$32</c:f>
              <c:numCache>
                <c:formatCode>m/d/yyyy</c:formatCode>
                <c:ptCount val="15"/>
                <c:pt idx="0">
                  <c:v>45254</c:v>
                </c:pt>
                <c:pt idx="1">
                  <c:v>45259</c:v>
                </c:pt>
                <c:pt idx="2">
                  <c:v>45259</c:v>
                </c:pt>
                <c:pt idx="3">
                  <c:v>45259</c:v>
                </c:pt>
                <c:pt idx="4">
                  <c:v>45259</c:v>
                </c:pt>
                <c:pt idx="5">
                  <c:v>45259</c:v>
                </c:pt>
                <c:pt idx="6">
                  <c:v>45259</c:v>
                </c:pt>
                <c:pt idx="7">
                  <c:v>45259</c:v>
                </c:pt>
                <c:pt idx="8">
                  <c:v>45259</c:v>
                </c:pt>
                <c:pt idx="9">
                  <c:v>45259</c:v>
                </c:pt>
                <c:pt idx="10">
                  <c:v>45259</c:v>
                </c:pt>
                <c:pt idx="11">
                  <c:v>45259</c:v>
                </c:pt>
                <c:pt idx="12">
                  <c:v>45259</c:v>
                </c:pt>
                <c:pt idx="13">
                  <c:v>45259</c:v>
                </c:pt>
                <c:pt idx="14">
                  <c:v>45259</c:v>
                </c:pt>
              </c:numCache>
            </c:numRef>
          </c:xVal>
          <c:yVal>
            <c:numRef>
              <c:f>'动态图表数据（隐藏）'!$I$18:$I$33</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'动态图表数据（隐藏）'!$G$18:$G$33</c15:f>
                <c15:dlblRangeCache>
                  <c:ptCount val="16"/>
                  <c:pt idx="0">
                    <c:v>里程碑 1</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icrosoft YaHei UI" panose="020B0503020204020204" pitchFamily="34" charset="-122"/>
                <a:ea typeface="Microsoft YaHei UI" panose="020B0503020204020204" pitchFamily="34" charset="-122"/>
                <a:cs typeface="+mn-cs"/>
              </a:defRPr>
            </a:pPr>
            <a:endParaRPr lang="zh-CN"/>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latin typeface="Microsoft YaHei UI" panose="020B0503020204020204" pitchFamily="34" charset="-122"/>
          <a:ea typeface="Microsoft YaHei UI" panose="020B0503020204020204" pitchFamily="34" charset="-122"/>
        </a:defRPr>
      </a:pPr>
      <a:endParaRPr lang="zh-CN"/>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动态图表数据（隐藏）'!$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182562</xdr:colOff>
      <xdr:row>0</xdr:row>
      <xdr:rowOff>295276</xdr:rowOff>
    </xdr:from>
    <xdr:to>
      <xdr:col>25</xdr:col>
      <xdr:colOff>596900</xdr:colOff>
      <xdr:row>17</xdr:row>
      <xdr:rowOff>76200</xdr:rowOff>
    </xdr:to>
    <xdr:graphicFrame macro="">
      <xdr:nvGraphicFramePr>
        <xdr:cNvPr id="5" name="图表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88900</xdr:rowOff>
        </xdr:from>
        <xdr:to>
          <xdr:col>18</xdr:col>
          <xdr:colOff>12700</xdr:colOff>
          <xdr:row>0</xdr:row>
          <xdr:rowOff>266700</xdr:rowOff>
        </xdr:to>
        <xdr:sp macro="" textlink="">
          <xdr:nvSpPr>
            <xdr:cNvPr id="3074" name="滚动条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任务" displayName="任务" ref="G5:K25" headerRowDxfId="38" dataDxfId="37">
  <autoFilter ref="G5:K25" xr:uid="{22AFF5BD-21AE-4912-A8C2-DAA508F7F469}"/>
  <sortState xmlns:xlrd2="http://schemas.microsoft.com/office/spreadsheetml/2017/richdata2" ref="G6:J25">
    <sortCondition ref="H5:H25"/>
  </sortState>
  <tableColumns count="5">
    <tableColumn id="4" xr3:uid="{8D50EF12-D72C-4368-8326-03E797ADB3CB}" name="编号" totalsRowLabel="汇总" dataDxfId="36" totalsRowDxfId="35"/>
    <tableColumn id="1" xr3:uid="{6CD36057-C64E-48FF-8662-5FD7B4F32BF9}" name="开始日期" totalsRowDxfId="34" dataCellStyle="Date"/>
    <tableColumn id="2" xr3:uid="{96A5962B-4C06-442F-8E89-23604EF5C723}" name="结束日期" totalsRowDxfId="33" dataCellStyle="Date"/>
    <tableColumn id="3" xr3:uid="{16FB4742-B3F6-42FC-9A10-1D5DD112F2D1}" name="任务" dataDxfId="32" totalsRowDxfId="31"/>
    <tableColumn id="5" xr3:uid="{D768AAFA-90E4-428E-833F-D632C9128159}" name="持续时间（天）" totalsRowFunction="count" dataDxfId="30" totalsRowDxfId="29">
      <calculatedColumnFormula>IFERROR(IF(LEN(任务[[#This Row],[开始日期]])=0,"",(INT(任务[[#This Row],[结束日期]])-INT(任务[[#This Row],[开始日期]]))-(INT(任务[[#This Row],[开始日期]])-INT(任务[[#This Row],[开始日期]]))+1),"")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里程碑" displayName="里程碑" ref="B5:E20" totalsRowShown="0" headerRowDxfId="28" dataDxfId="27">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编号" dataDxfId="26"/>
    <tableColumn id="3" xr3:uid="{2EB2227F-D85F-4004-8BC5-DEE0E8CC2A93}" name="位置​​" dataDxfId="25"/>
    <tableColumn id="1" xr3:uid="{6E180707-6E70-48F0-B1D1-03AC999F6B82}" name="日期" dataCellStyle="Date"/>
    <tableColumn id="2" xr3:uid="{53D70D33-C6AC-47A5-B1DA-19C54C29A9FB}" name="里程碑" dataDxfId="24"/>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动态任务数据" displayName="动态任务数据" ref="B14:E21" totalsRowShown="0" headerRowDxfId="22" dataDxfId="21">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任务" dataDxfId="20">
      <calculatedColumnFormula>IFERROR(IF(LEN(OFFSET(图表数据!$H6,滚动增量[滚动增量],0,1,1))=0,"",IF(OR(OFFSET(图表数据!$I6,滚动增量[滚动增量],0,1,1)&lt;=$B$12,OFFSET(图表数据!$H6,滚动增量[滚动增量],0,1,1)&gt;=($B$11-$D$11)),INDEX(任务[],OFFSET(图表数据!$G6,滚动增量[滚动增量],0,1,1),4),"")),"")</calculatedColumnFormula>
    </tableColumn>
    <tableColumn id="2" xr3:uid="{67A68433-98C6-4D8B-B13E-5A174B091BFD}" name="开始日期" dataCellStyle="Date">
      <calculatedColumnFormula>IFERROR(IF(LEN(动态任务数据[[#This Row],[任务]])=0,$B$11,INDEX(任务[],OFFSET(图表数据!$G6,滚动增量[滚动增量],0,1,1),2)),"")</calculatedColumnFormula>
    </tableColumn>
    <tableColumn id="3" xr3:uid="{F8FBD7F0-C854-4F78-A244-B23F2FFF6E70}" name="任务持续时间（天）" dataDxfId="19">
      <calculatedColumnFormula>IFERROR(IF(LEN(动态任务数据[[#This Row],[任务]])=0,0,IF(AND(图表数据!$H6&lt;=$B$12,图表数据!$I6&gt;=$B$12),ABS(OFFSET(图表数据!$H6,滚动增量[滚动增量],0,1,1)-$B$12)+1,OFFSET(图表数据!$K6,滚动增量[滚动增量],0,1,1))),"")</calculatedColumnFormula>
    </tableColumn>
    <tableColumn id="4" xr3:uid="{5A2DA5AB-D865-4B01-B889-2961800BAEFD}" name="位置​​" dataDxfId="18">
      <calculatedColumnFormula>IFERROR(IF(LEN(动态任务数据[[#This Row],[任务]])=0,"",ROW($A1)),"")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突出显示今天" displayName="突出显示今天" ref="B3:C5" totalsRowShown="0" headerRowDxfId="17" dataDxfId="16">
  <autoFilter ref="B3:C5" xr:uid="{C74C9E73-4A4C-4834-9227-5225090C02B4}"/>
  <tableColumns count="2">
    <tableColumn id="1" xr3:uid="{C38F7B9B-A971-4488-8015-29B0727A34E7}" name="突出显示今天的 x 坐标" dataDxfId="15">
      <calculatedColumnFormula>IFERROR(IF(TODAY()&lt;MIN(动态任务数据[开始日期]),MIN($B$11,MIN(动态任务数据[开始日期])),TODAY()),TODAY())</calculatedColumnFormula>
    </tableColumn>
    <tableColumn id="2" xr3:uid="{0976B376-4D30-4099-AE10-A329AAD22F6E}" name="y 坐标" dataDxfId="14">
      <calculatedColumnFormula>IFERROR(IF(跟踪今天="是",IF(TODAY()&lt;MIN(动态任务数据[开始日期]),0,9),0),0)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动态里程碑日期" displayName="动态里程碑日期" ref="G17:I32" totalsRowShown="0" headerRowDxfId="13" dataDxfId="12">
  <autoFilter ref="G17:I32" xr:uid="{36CE19C9-41B5-47A8-AAA1-A3D6AC913D8B}">
    <filterColumn colId="0" hiddenButton="1"/>
    <filterColumn colId="1" hiddenButton="1"/>
    <filterColumn colId="2" hiddenButton="1"/>
  </autoFilter>
  <tableColumns count="3">
    <tableColumn id="1" xr3:uid="{B32D10F3-8C97-4D87-8F09-C4C9DB7410B5}" name="里程碑" dataDxfId="11">
      <calculatedColumnFormula>IFERROR(IF(LEN(图表数据!D6)=0,"",IF(AND(图表数据!D6&lt;=$B$12,图表数据!D6&gt;=$B$11-$D$11),图表数据!E6,"")),"")</calculatedColumnFormula>
    </tableColumn>
    <tableColumn id="4" xr3:uid="{08699A2C-FE9E-454E-85A5-61493B3B2502}" name="日期" dataDxfId="10" dataCellStyle="Date">
      <calculatedColumnFormula>IFERROR(IF(LEN(动态里程碑日期[[#This Row],[里程碑]])=0,$B$12,图表数据!$D6),2)</calculatedColumnFormula>
    </tableColumn>
    <tableColumn id="5" xr3:uid="{FF95A456-DC6C-4DEF-A422-1A60C8530445}" name="基线" dataDxfId="9">
      <calculatedColumnFormula>IFERROR(IF(LEN(动态里程碑日期[[#This Row],[里程碑]])=0,"",图表数据!$C6),"")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滚动增量" displayName="滚动增量" ref="B7:B8" totalsRowShown="0" headerRowDxfId="8" dataDxfId="7">
  <autoFilter ref="B7:B8" xr:uid="{EF98147B-BF9A-4D76-A56A-BD910CB7D4BE}">
    <filterColumn colId="0" hiddenButton="1"/>
  </autoFilter>
  <tableColumns count="1">
    <tableColumn id="1" xr3:uid="{F9A5A7B8-7EE1-4D44-B78F-710AFC7920AA}" name="滚动增量" dataDxfId="6"/>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制图范围" displayName="制图范围" ref="B10:B12" totalsRowShown="0" headerRowDxfId="5" dataDxfId="4">
  <autoFilter ref="B10:B12" xr:uid="{DDE82E12-4FE9-46D1-8EAA-6B89FFED0A50}"/>
  <tableColumns count="1">
    <tableColumn id="1" xr3:uid="{1D49A440-6CFE-4E17-92DB-D396A59981B6}" name="制图范围" dataDxfId="3">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减时" displayName="减时" ref="D10:D11" totalsRowShown="0" headerRowDxfId="2" dataDxfId="1">
  <autoFilter ref="D10:D11" xr:uid="{A497F6DC-1163-4C3D-B959-8F6736298A72}"/>
  <tableColumns count="1">
    <tableColumn id="1" xr3:uid="{D9C67577-58B7-4BF1-9128-CF610F096B3F}" name="减时" dataDxfId="0"/>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topLeftCell="A3" workbookViewId="0">
      <selection activeCell="J16" sqref="J16"/>
    </sheetView>
  </sheetViews>
  <sheetFormatPr defaultColWidth="8.84375" defaultRowHeight="16.5" x14ac:dyDescent="0.45"/>
  <cols>
    <col min="1" max="1" width="2.765625" style="5" customWidth="1"/>
    <col min="2" max="2" width="10.765625" customWidth="1"/>
    <col min="3" max="3" width="14.07421875" customWidth="1"/>
    <col min="4" max="4" width="14.765625" customWidth="1"/>
    <col min="5" max="5" width="30.765625" customWidth="1"/>
    <col min="6" max="6" width="2.765625" customWidth="1"/>
    <col min="7" max="7" width="10.765625" customWidth="1"/>
    <col min="8" max="8" width="12.765625" customWidth="1"/>
    <col min="9" max="9" width="14.765625" customWidth="1"/>
    <col min="10" max="10" width="30.765625" customWidth="1"/>
    <col min="11" max="11" width="19.3046875" hidden="1" customWidth="1"/>
  </cols>
  <sheetData>
    <row r="1" spans="1:11" ht="50.15" customHeight="1" x14ac:dyDescent="0.45">
      <c r="A1" s="4" t="s">
        <v>0</v>
      </c>
      <c r="B1" s="10" t="s">
        <v>6</v>
      </c>
    </row>
    <row r="2" spans="1:11" x14ac:dyDescent="0.45">
      <c r="A2" s="5" t="s">
        <v>1</v>
      </c>
      <c r="B2" s="20" t="s">
        <v>7</v>
      </c>
      <c r="C2" s="20"/>
      <c r="D2" s="11" t="s">
        <v>14</v>
      </c>
    </row>
    <row r="3" spans="1:11" ht="35.15" customHeight="1" x14ac:dyDescent="0.5">
      <c r="A3" s="4" t="s">
        <v>2</v>
      </c>
      <c r="B3" s="7" t="s">
        <v>8</v>
      </c>
      <c r="G3" s="7" t="s">
        <v>24</v>
      </c>
    </row>
    <row r="4" spans="1:11" ht="102.75" customHeight="1" x14ac:dyDescent="0.45">
      <c r="A4" s="4" t="s">
        <v>3</v>
      </c>
      <c r="B4" s="6" t="s">
        <v>9</v>
      </c>
      <c r="C4" s="6" t="s">
        <v>12</v>
      </c>
      <c r="D4" s="6" t="s">
        <v>15</v>
      </c>
      <c r="E4" s="6" t="s">
        <v>17</v>
      </c>
      <c r="G4" s="6" t="s">
        <v>9</v>
      </c>
      <c r="H4" s="6" t="s">
        <v>26</v>
      </c>
      <c r="I4" s="6" t="s">
        <v>28</v>
      </c>
      <c r="J4" s="6" t="s">
        <v>30</v>
      </c>
      <c r="K4" s="6" t="s">
        <v>34</v>
      </c>
    </row>
    <row r="5" spans="1:11" x14ac:dyDescent="0.45">
      <c r="A5" s="5" t="s">
        <v>69</v>
      </c>
      <c r="B5" t="s">
        <v>10</v>
      </c>
      <c r="C5" t="s">
        <v>13</v>
      </c>
      <c r="D5" t="s">
        <v>16</v>
      </c>
      <c r="E5" t="s">
        <v>8</v>
      </c>
      <c r="G5" t="s">
        <v>10</v>
      </c>
      <c r="H5" t="s">
        <v>27</v>
      </c>
      <c r="I5" t="s">
        <v>29</v>
      </c>
      <c r="J5" t="s">
        <v>24</v>
      </c>
      <c r="K5" t="s">
        <v>35</v>
      </c>
    </row>
    <row r="6" spans="1:11" ht="33" x14ac:dyDescent="0.45">
      <c r="A6" s="4"/>
      <c r="B6" s="2">
        <v>1</v>
      </c>
      <c r="C6" s="2">
        <v>1</v>
      </c>
      <c r="D6" s="19">
        <f ca="1">开始日期+10</f>
        <v>45254</v>
      </c>
      <c r="E6" t="s">
        <v>18</v>
      </c>
      <c r="G6" s="2">
        <v>1</v>
      </c>
      <c r="H6" s="21">
        <f>DATE(2023,11,14)</f>
        <v>45244</v>
      </c>
      <c r="I6" s="22">
        <f>H6+30</f>
        <v>45274</v>
      </c>
      <c r="J6" s="23" t="s">
        <v>70</v>
      </c>
      <c r="K6" s="3">
        <f>IFERROR(IF(LEN(任务[[#This Row],[开始日期]])=0,"",(INT(任务[[#This Row],[结束日期]])-INT(任务[[#This Row],[开始日期]]))-(INT(任务[[#This Row],[开始日期]])-INT(任务[[#This Row],[开始日期]]))+1),"")</f>
        <v>31</v>
      </c>
    </row>
    <row r="7" spans="1:11" ht="33" x14ac:dyDescent="0.45">
      <c r="B7" s="2">
        <v>2</v>
      </c>
      <c r="C7" s="2">
        <v>1</v>
      </c>
      <c r="D7" s="19">
        <f ca="1">TODAY()+25</f>
        <v>45295</v>
      </c>
      <c r="E7" t="s">
        <v>19</v>
      </c>
      <c r="G7" s="2">
        <v>2</v>
      </c>
      <c r="H7" s="21">
        <f>I6+1</f>
        <v>45275</v>
      </c>
      <c r="I7" s="22">
        <f>H7+13</f>
        <v>45288</v>
      </c>
      <c r="J7" s="23" t="s">
        <v>71</v>
      </c>
      <c r="K7" s="3">
        <f>IFERROR(IF(LEN(任务[[#This Row],[开始日期]])=0,"",(INT(任务[[#This Row],[结束日期]])-INT(任务[[#This Row],[开始日期]]))-(INT(任务[[#This Row],[开始日期]])-INT(任务[[#This Row],[开始日期]]))+1),"")</f>
        <v>14</v>
      </c>
    </row>
    <row r="8" spans="1:11" x14ac:dyDescent="0.45">
      <c r="B8" s="2">
        <v>3</v>
      </c>
      <c r="C8" s="2">
        <v>1</v>
      </c>
      <c r="D8" s="19">
        <f ca="1">TODAY()+35</f>
        <v>45305</v>
      </c>
      <c r="E8" t="s">
        <v>20</v>
      </c>
      <c r="G8" s="2">
        <v>3</v>
      </c>
      <c r="H8" s="21">
        <f>I7+1</f>
        <v>45289</v>
      </c>
      <c r="I8" s="22">
        <f>H8+13</f>
        <v>45302</v>
      </c>
      <c r="J8" s="23" t="s">
        <v>72</v>
      </c>
      <c r="K8" s="3">
        <f>IFERROR(IF(LEN(任务[[#This Row],[开始日期]])=0,"",(INT(任务[[#This Row],[结束日期]])-INT(任务[[#This Row],[开始日期]]))-(INT(任务[[#This Row],[开始日期]])-INT(任务[[#This Row],[开始日期]]))+1),"")</f>
        <v>14</v>
      </c>
    </row>
    <row r="9" spans="1:11" x14ac:dyDescent="0.45">
      <c r="B9" s="2">
        <v>4</v>
      </c>
      <c r="C9" s="2">
        <v>1</v>
      </c>
      <c r="D9" s="19">
        <f ca="1">TODAY()+45</f>
        <v>45315</v>
      </c>
      <c r="E9" t="s">
        <v>21</v>
      </c>
      <c r="G9" s="2">
        <v>4</v>
      </c>
      <c r="H9" s="21">
        <f>I8+1</f>
        <v>45303</v>
      </c>
      <c r="I9" s="22">
        <f>H9+13</f>
        <v>45316</v>
      </c>
      <c r="J9" s="23" t="s">
        <v>73</v>
      </c>
      <c r="K9" s="3">
        <f>IFERROR(IF(LEN(任务[[#This Row],[开始日期]])=0,"",(INT(任务[[#This Row],[结束日期]])-INT(任务[[#This Row],[开始日期]]))-(INT(任务[[#This Row],[开始日期]])-INT(任务[[#This Row],[开始日期]]))+1),"")</f>
        <v>14</v>
      </c>
    </row>
    <row r="10" spans="1:11" x14ac:dyDescent="0.45">
      <c r="B10" s="2">
        <v>5</v>
      </c>
      <c r="C10" s="2">
        <v>1</v>
      </c>
      <c r="D10" s="19">
        <f ca="1">TODAY()+60</f>
        <v>45330</v>
      </c>
      <c r="E10" t="s">
        <v>22</v>
      </c>
      <c r="G10" s="2">
        <v>5</v>
      </c>
      <c r="H10" s="21">
        <f>I9+1</f>
        <v>45317</v>
      </c>
      <c r="I10" s="22">
        <f>H10+20</f>
        <v>45337</v>
      </c>
      <c r="J10" s="23" t="s">
        <v>74</v>
      </c>
      <c r="K10" s="3">
        <f>IFERROR(IF(LEN(任务[[#This Row],[开始日期]])=0,"",(INT(任务[[#This Row],[结束日期]])-INT(任务[[#This Row],[开始日期]]))-(INT(任务[[#This Row],[开始日期]])-INT(任务[[#This Row],[开始日期]]))+1),"")</f>
        <v>21</v>
      </c>
    </row>
    <row r="11" spans="1:11" x14ac:dyDescent="0.45">
      <c r="B11" s="2">
        <v>6</v>
      </c>
      <c r="C11" s="2">
        <v>1</v>
      </c>
      <c r="D11" s="19">
        <f ca="1">TODAY()+70</f>
        <v>45340</v>
      </c>
      <c r="E11" t="s">
        <v>23</v>
      </c>
      <c r="G11" s="2">
        <v>6</v>
      </c>
      <c r="H11" s="21">
        <f>I10+1</f>
        <v>45338</v>
      </c>
      <c r="I11" s="22">
        <f>H11+20</f>
        <v>45358</v>
      </c>
      <c r="J11" s="23" t="s">
        <v>75</v>
      </c>
      <c r="K11" s="3">
        <f>IFERROR(IF(LEN(任务[[#This Row],[开始日期]])=0,"",(INT(任务[[#This Row],[结束日期]])-INT(任务[[#This Row],[开始日期]]))-(INT(任务[[#This Row],[开始日期]])-INT(任务[[#This Row],[开始日期]]))+1),"")</f>
        <v>21</v>
      </c>
    </row>
    <row r="12" spans="1:11" ht="33" x14ac:dyDescent="0.45">
      <c r="B12" s="2"/>
      <c r="C12" s="2"/>
      <c r="D12" s="19"/>
      <c r="G12" s="2">
        <v>7</v>
      </c>
      <c r="H12" s="21">
        <f>I11+1</f>
        <v>45359</v>
      </c>
      <c r="I12" s="22">
        <f>H12+20</f>
        <v>45379</v>
      </c>
      <c r="J12" s="23" t="s">
        <v>76</v>
      </c>
      <c r="K12" s="3">
        <f>IFERROR(IF(LEN(任务[[#This Row],[开始日期]])=0,"",(INT(任务[[#This Row],[结束日期]])-INT(任务[[#This Row],[开始日期]]))-(INT(任务[[#This Row],[开始日期]])-INT(任务[[#This Row],[开始日期]]))+1),"")</f>
        <v>21</v>
      </c>
    </row>
    <row r="13" spans="1:11" x14ac:dyDescent="0.45">
      <c r="B13" s="2"/>
      <c r="C13" s="2"/>
      <c r="D13" s="19"/>
      <c r="G13" s="2">
        <v>8</v>
      </c>
      <c r="H13" s="21">
        <f>I12+1</f>
        <v>45380</v>
      </c>
      <c r="I13" s="22">
        <f>H13+20</f>
        <v>45400</v>
      </c>
      <c r="J13" s="23" t="s">
        <v>77</v>
      </c>
      <c r="K13" s="3">
        <f>IFERROR(IF(LEN(任务[[#This Row],[开始日期]])=0,"",(INT(任务[[#This Row],[结束日期]])-INT(任务[[#This Row],[开始日期]]))-(INT(任务[[#This Row],[开始日期]])-INT(任务[[#This Row],[开始日期]]))+1),"")</f>
        <v>21</v>
      </c>
    </row>
    <row r="14" spans="1:11" x14ac:dyDescent="0.45">
      <c r="B14" s="2"/>
      <c r="C14" s="2"/>
      <c r="D14" s="19"/>
      <c r="G14" s="2">
        <v>9</v>
      </c>
      <c r="H14" s="21">
        <f>I13+1</f>
        <v>45401</v>
      </c>
      <c r="I14" s="22">
        <f>H14+21</f>
        <v>45422</v>
      </c>
      <c r="J14" s="23" t="s">
        <v>78</v>
      </c>
      <c r="K14" s="3">
        <f>IFERROR(IF(LEN(任务[[#This Row],[开始日期]])=0,"",(INT(任务[[#This Row],[结束日期]])-INT(任务[[#This Row],[开始日期]]))-(INT(任务[[#This Row],[开始日期]])-INT(任务[[#This Row],[开始日期]]))+1),"")</f>
        <v>22</v>
      </c>
    </row>
    <row r="15" spans="1:11" x14ac:dyDescent="0.45">
      <c r="B15" s="2"/>
      <c r="C15" s="2"/>
      <c r="D15" s="19"/>
      <c r="G15" s="2">
        <v>10</v>
      </c>
      <c r="H15" s="19">
        <f ca="1">TODAY()+40</f>
        <v>45310</v>
      </c>
      <c r="I15" s="19">
        <f ca="1">任务[[#This Row],[开始日期]]+30</f>
        <v>45340</v>
      </c>
      <c r="J15" s="1" t="s">
        <v>31</v>
      </c>
      <c r="K15" s="3">
        <f ca="1">IFERROR(IF(LEN(任务[[#This Row],[开始日期]])=0,"",(INT(任务[[#This Row],[结束日期]])-INT(任务[[#This Row],[开始日期]]))-(INT(任务[[#This Row],[开始日期]])-INT(任务[[#This Row],[开始日期]]))+1),"")</f>
        <v>31</v>
      </c>
    </row>
    <row r="16" spans="1:11" x14ac:dyDescent="0.45">
      <c r="B16" s="2"/>
      <c r="C16" s="2"/>
      <c r="D16" s="19"/>
      <c r="G16" s="2">
        <v>11</v>
      </c>
      <c r="H16" s="19">
        <f ca="1">TODAY()+42</f>
        <v>45312</v>
      </c>
      <c r="I16" s="19">
        <f ca="1">任务[[#This Row],[开始日期]]+23</f>
        <v>45335</v>
      </c>
      <c r="J16" s="1" t="s">
        <v>32</v>
      </c>
      <c r="K16" s="3">
        <f ca="1">IFERROR(IF(LEN(任务[[#This Row],[开始日期]])=0,"",(INT(任务[[#This Row],[结束日期]])-INT(任务[[#This Row],[开始日期]]))-(INT(任务[[#This Row],[开始日期]])-INT(任务[[#This Row],[开始日期]]))+1),"")</f>
        <v>24</v>
      </c>
    </row>
    <row r="17" spans="1:11" x14ac:dyDescent="0.45">
      <c r="B17" s="2"/>
      <c r="C17" s="2"/>
      <c r="D17" s="19"/>
      <c r="G17" s="2">
        <v>12</v>
      </c>
      <c r="H17" s="19">
        <f ca="1">TODAY()+50</f>
        <v>45320</v>
      </c>
      <c r="I17" s="19">
        <f ca="1">任务[[#This Row],[开始日期]]+5</f>
        <v>45325</v>
      </c>
      <c r="J17" s="1" t="s">
        <v>33</v>
      </c>
      <c r="K17" s="3">
        <f ca="1">IFERROR(IF(LEN(任务[[#This Row],[开始日期]])=0,"",(INT(任务[[#This Row],[结束日期]])-INT(任务[[#This Row],[开始日期]]))-(INT(任务[[#This Row],[开始日期]])-INT(任务[[#This Row],[开始日期]]))+1),"")</f>
        <v>6</v>
      </c>
    </row>
    <row r="18" spans="1:11" x14ac:dyDescent="0.45">
      <c r="B18" s="2"/>
      <c r="C18" s="2"/>
      <c r="D18" s="19"/>
      <c r="G18" s="2"/>
      <c r="H18" s="19"/>
      <c r="I18" s="19"/>
      <c r="J18" s="1"/>
      <c r="K18" s="3" t="str">
        <f>IFERROR(IF(LEN(任务[[#This Row],[开始日期]])=0,"",(INT(任务[[#This Row],[结束日期]])-INT(任务[[#This Row],[开始日期]]))-(INT(任务[[#This Row],[开始日期]])-INT(任务[[#This Row],[开始日期]]))+1),"")</f>
        <v/>
      </c>
    </row>
    <row r="19" spans="1:11" x14ac:dyDescent="0.45">
      <c r="B19" s="2"/>
      <c r="C19" s="2"/>
      <c r="D19" s="19"/>
      <c r="G19" s="2"/>
      <c r="H19" s="19"/>
      <c r="I19" s="19"/>
      <c r="J19" s="1"/>
      <c r="K19" s="3" t="str">
        <f>IFERROR(IF(LEN(任务[[#This Row],[开始日期]])=0,"",(INT(任务[[#This Row],[结束日期]])-INT(任务[[#This Row],[开始日期]]))-(INT(任务[[#This Row],[开始日期]])-INT(任务[[#This Row],[开始日期]]))+1),"")</f>
        <v/>
      </c>
    </row>
    <row r="20" spans="1:11" x14ac:dyDescent="0.45">
      <c r="B20" s="2"/>
      <c r="C20" s="2"/>
      <c r="D20" s="19"/>
      <c r="G20" s="2"/>
      <c r="H20" s="19"/>
      <c r="I20" s="19"/>
      <c r="J20" s="1"/>
      <c r="K20" s="3" t="str">
        <f>IFERROR(IF(LEN(任务[[#This Row],[开始日期]])=0,"",(INT(任务[[#This Row],[结束日期]])-INT(任务[[#This Row],[开始日期]]))-(INT(任务[[#This Row],[开始日期]])-INT(任务[[#This Row],[开始日期]]))+1),"")</f>
        <v/>
      </c>
    </row>
    <row r="21" spans="1:11" x14ac:dyDescent="0.45">
      <c r="A21" s="5" t="s">
        <v>4</v>
      </c>
      <c r="B21" s="12" t="s">
        <v>11</v>
      </c>
      <c r="C21" s="12"/>
      <c r="D21" s="12"/>
      <c r="E21" s="12"/>
      <c r="G21" s="2"/>
      <c r="H21" s="19"/>
      <c r="I21" s="19"/>
      <c r="J21" s="1"/>
      <c r="K21" s="3" t="str">
        <f>IFERROR(IF(LEN(任务[[#This Row],[开始日期]])=0,"",(INT(任务[[#This Row],[结束日期]])-INT(任务[[#This Row],[开始日期]]))-(INT(任务[[#This Row],[开始日期]])-INT(任务[[#This Row],[开始日期]]))+1),"")</f>
        <v/>
      </c>
    </row>
    <row r="22" spans="1:11" x14ac:dyDescent="0.45">
      <c r="G22" s="2"/>
      <c r="H22" s="19"/>
      <c r="I22" s="19"/>
      <c r="J22" s="1"/>
      <c r="K22" s="3" t="str">
        <f>IFERROR(IF(LEN(任务[[#This Row],[开始日期]])=0,"",(INT(任务[[#This Row],[结束日期]])-INT(任务[[#This Row],[开始日期]]))-(INT(任务[[#This Row],[开始日期]])-INT(任务[[#This Row],[开始日期]]))+1),"")</f>
        <v/>
      </c>
    </row>
    <row r="23" spans="1:11" x14ac:dyDescent="0.45">
      <c r="G23" s="2"/>
      <c r="H23" s="19"/>
      <c r="I23" s="19"/>
      <c r="J23" s="1"/>
      <c r="K23" s="3" t="str">
        <f>IFERROR(IF(LEN(任务[[#This Row],[开始日期]])=0,"",(INT(任务[[#This Row],[结束日期]])-INT(任务[[#This Row],[开始日期]]))-(INT(任务[[#This Row],[开始日期]])-INT(任务[[#This Row],[开始日期]]))+1),"")</f>
        <v/>
      </c>
    </row>
    <row r="24" spans="1:11" x14ac:dyDescent="0.45">
      <c r="G24" s="2"/>
      <c r="H24" s="19"/>
      <c r="I24" s="19"/>
      <c r="J24" s="1"/>
      <c r="K24" s="3" t="str">
        <f>IFERROR(IF(LEN(任务[[#This Row],[开始日期]])=0,"",(INT(任务[[#This Row],[结束日期]])-INT(任务[[#This Row],[开始日期]]))-(INT(任务[[#This Row],[开始日期]])-INT(任务[[#This Row],[开始日期]]))+1),"")</f>
        <v/>
      </c>
    </row>
    <row r="25" spans="1:11" x14ac:dyDescent="0.45">
      <c r="G25" s="2"/>
      <c r="H25" s="19"/>
      <c r="I25" s="19"/>
      <c r="J25" s="1"/>
      <c r="K25" s="3" t="str">
        <f>IFERROR(IF(LEN(任务[[#This Row],[开始日期]])=0,"",(INT(任务[[#This Row],[结束日期]])-INT(任务[[#This Row],[开始日期]]))-(INT(任务[[#This Row],[开始日期]])-INT(任务[[#This Row],[开始日期]]))+1),"")</f>
        <v/>
      </c>
    </row>
    <row r="26" spans="1:11" x14ac:dyDescent="0.45">
      <c r="A26" s="5" t="s">
        <v>5</v>
      </c>
      <c r="G26" s="12" t="s">
        <v>25</v>
      </c>
      <c r="H26" s="12"/>
      <c r="I26" s="12"/>
      <c r="J26" s="12"/>
    </row>
  </sheetData>
  <mergeCells count="1">
    <mergeCell ref="B2:C2"/>
  </mergeCells>
  <phoneticPr fontId="18" type="noConversion"/>
  <dataValidations count="1">
    <dataValidation type="list" allowBlank="1" showInputMessage="1" sqref="D2" xr:uid="{5AF61348-CAED-40CF-A570-1ABFD106084D}">
      <formula1>"是,否"</formula1>
    </dataValidation>
  </dataValidations>
  <printOptions horizontalCentered="1"/>
  <pageMargins left="0.7" right="0.7" top="0.75" bottom="0.75" header="0.3" footer="0.3"/>
  <pageSetup paperSize="9" scale="53"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topLeftCell="A2" workbookViewId="0">
      <selection activeCell="W2" sqref="W2"/>
    </sheetView>
  </sheetViews>
  <sheetFormatPr defaultColWidth="8.84375" defaultRowHeight="16.5" x14ac:dyDescent="0.45"/>
  <cols>
    <col min="1" max="1" width="2.23046875" customWidth="1"/>
    <col min="2" max="2" width="7.3046875" customWidth="1"/>
    <col min="3" max="14" width="5.765625" customWidth="1"/>
    <col min="15" max="15" width="2.69140625" customWidth="1"/>
    <col min="16" max="17" width="6.4609375" customWidth="1"/>
    <col min="18" max="18" width="3" customWidth="1"/>
  </cols>
  <sheetData>
    <row r="1" spans="1:18" ht="27" customHeight="1" x14ac:dyDescent="0.45">
      <c r="A1" s="4" t="s">
        <v>36</v>
      </c>
      <c r="B1" s="13"/>
      <c r="C1" s="13"/>
      <c r="D1" s="13"/>
      <c r="E1" s="13"/>
      <c r="F1" s="13"/>
      <c r="G1" s="13"/>
      <c r="H1" s="13"/>
      <c r="I1" s="13"/>
      <c r="J1" s="13"/>
      <c r="K1" s="13"/>
      <c r="L1" s="13"/>
      <c r="M1" s="13"/>
      <c r="N1" s="13"/>
      <c r="O1" s="13"/>
      <c r="P1" s="13"/>
      <c r="Q1" s="13"/>
      <c r="R1" s="13"/>
    </row>
    <row r="2" spans="1:18" ht="255.75" customHeight="1" x14ac:dyDescent="0.45"/>
    <row r="3" spans="1:18" ht="162.4" customHeight="1" x14ac:dyDescent="0.45"/>
  </sheetData>
  <phoneticPr fontId="18" type="noConversion"/>
  <conditionalFormatting sqref="C2:O2">
    <cfRule type="expression" dxfId="23" priority="4">
      <formula>#REF!&lt;=TODAY()+7</formula>
    </cfRule>
  </conditionalFormatting>
  <printOptions horizontalCentered="1"/>
  <pageMargins left="0.25" right="0.25" top="0.75" bottom="0.75" header="0.3" footer="0.3"/>
  <pageSetup paperSize="9" scale="9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滚动条 2">
              <controlPr defaultSize="0" autoPict="0" altText="Scrollbar for scrolling through 8 tasks at a time within the Gantt Chart.">
                <anchor moveWithCells="1">
                  <from>
                    <xdr:col>1</xdr:col>
                    <xdr:colOff>38100</xdr:colOff>
                    <xdr:row>0</xdr:row>
                    <xdr:rowOff>88900</xdr:rowOff>
                  </from>
                  <to>
                    <xdr:col>18</xdr:col>
                    <xdr:colOff>12700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defaultColWidth="8.84375" defaultRowHeight="16.5" x14ac:dyDescent="0.45"/>
  <cols>
    <col min="1" max="1" width="2.765625" style="5" customWidth="1"/>
    <col min="2" max="2" width="50.765625" customWidth="1"/>
    <col min="3" max="3" width="13.69140625" customWidth="1"/>
    <col min="4" max="4" width="21.69140625" customWidth="1"/>
    <col min="5" max="5" width="15.765625" customWidth="1"/>
    <col min="6" max="6" width="13.07421875" customWidth="1"/>
    <col min="7" max="7" width="50.765625" customWidth="1"/>
    <col min="8" max="8" width="15.4609375" customWidth="1"/>
    <col min="9" max="9" width="28.07421875" customWidth="1"/>
  </cols>
  <sheetData>
    <row r="1" spans="1:7" ht="50.15" customHeight="1" x14ac:dyDescent="0.5">
      <c r="A1" s="5" t="s">
        <v>37</v>
      </c>
      <c r="B1" s="7" t="s">
        <v>45</v>
      </c>
    </row>
    <row r="2" spans="1:7" x14ac:dyDescent="0.45">
      <c r="A2" s="5" t="s">
        <v>38</v>
      </c>
      <c r="B2" s="8" t="str">
        <f ca="1">IF(TODAY()&gt;=MIN(动态任务数据[开始日期]),"今天","")</f>
        <v>今天</v>
      </c>
      <c r="C2" t="s">
        <v>49</v>
      </c>
    </row>
    <row r="3" spans="1:7" x14ac:dyDescent="0.45">
      <c r="A3" s="5" t="s">
        <v>39</v>
      </c>
      <c r="B3" t="s">
        <v>46</v>
      </c>
      <c r="C3" t="s">
        <v>50</v>
      </c>
    </row>
    <row r="4" spans="1:7" x14ac:dyDescent="0.45">
      <c r="B4" s="9">
        <f ca="1">IFERROR(IF(TODAY()&lt;MIN(动态任务数据[开始日期]),MIN($B$11,MIN(动态任务数据[开始日期])),TODAY()),TODAY())</f>
        <v>45270</v>
      </c>
      <c r="C4">
        <f ca="1">IFERROR(IF(跟踪今天="是",IF(TODAY()&lt;MIN(动态任务数据[开始日期]),0,9),0),0)</f>
        <v>9</v>
      </c>
    </row>
    <row r="5" spans="1:7" x14ac:dyDescent="0.45">
      <c r="B5" s="9">
        <f ca="1">IFERROR(IF(TODAY()&lt;MIN(动态任务数据[开始日期]),MIN($B$11,MIN(动态任务数据[开始日期])),TODAY()),TODAY())</f>
        <v>45270</v>
      </c>
      <c r="C5">
        <f ca="1">IFERROR(IF(跟踪今天="是",IF(TODAY()&lt;MIN(动态任务数据[开始日期]),0,9),0),0)</f>
        <v>9</v>
      </c>
    </row>
    <row r="7" spans="1:7" x14ac:dyDescent="0.45">
      <c r="A7" s="5" t="s">
        <v>40</v>
      </c>
      <c r="B7" s="8" t="s">
        <v>47</v>
      </c>
    </row>
    <row r="8" spans="1:7" x14ac:dyDescent="0.45">
      <c r="B8" s="8">
        <v>0</v>
      </c>
    </row>
    <row r="9" spans="1:7" x14ac:dyDescent="0.45">
      <c r="B9" s="8"/>
    </row>
    <row r="10" spans="1:7" ht="15" customHeight="1" x14ac:dyDescent="0.45">
      <c r="A10" s="4" t="s">
        <v>41</v>
      </c>
      <c r="B10" t="s">
        <v>48</v>
      </c>
      <c r="D10" t="s">
        <v>51</v>
      </c>
    </row>
    <row r="11" spans="1:7" x14ac:dyDescent="0.45">
      <c r="B11" s="9">
        <f ca="1">IFERROR(IF(滚动增量[滚动增量]=0,开始日期,IF(开始日期+滚动增量[滚动增量]*15&lt;结束日期,开始日期+滚动增量[滚动增量]*15,结束日期-1)),"")</f>
        <v>45244</v>
      </c>
      <c r="D11">
        <v>45</v>
      </c>
    </row>
    <row r="12" spans="1:7" x14ac:dyDescent="0.45">
      <c r="B12" s="9">
        <f ca="1">IFERROR(IF($B$11+15&lt;结束日期,$B$11+15,结束日期),"")</f>
        <v>45259</v>
      </c>
    </row>
    <row r="14" spans="1:7" x14ac:dyDescent="0.45">
      <c r="A14" s="5" t="s">
        <v>42</v>
      </c>
      <c r="B14" t="s">
        <v>24</v>
      </c>
      <c r="C14" t="s">
        <v>27</v>
      </c>
      <c r="D14" t="s">
        <v>52</v>
      </c>
      <c r="E14" t="s">
        <v>13</v>
      </c>
      <c r="F14" t="s">
        <v>53</v>
      </c>
    </row>
    <row r="15" spans="1:7" x14ac:dyDescent="0.45">
      <c r="B15" s="1" t="str">
        <f ca="1">IFERROR(IF(LEN(OFFSET(图表数据!$H6,滚动增量[滚动增量],0,1,1))=0,"",IF(OR(OFFSET(图表数据!$I6,滚动增量[滚动增量],0,1,1)&lt;=$B$12,OFFSET(图表数据!$H6,滚动增量[滚动增量],0,1,1)&gt;=($B$11-$D$11)),INDEX(任务[],OFFSET(图表数据!$G6,滚动增量[滚动增量],0,1,1),4),"")),"")</f>
        <v>Read about the project (literature review)</v>
      </c>
      <c r="C15" s="18">
        <f ca="1">IFERROR(IF(LEN(动态任务数据[[#This Row],[任务]])=0,$B$11,INDEX(任务[],OFFSET(图表数据!$G6,滚动增量[滚动增量],0,1,1),2)),"")</f>
        <v>45244</v>
      </c>
      <c r="D15">
        <f ca="1">IFERROR(IF(LEN(动态任务数据[[#This Row],[任务]])=0,0,IF(AND(图表数据!$H6&lt;=$B$12,图表数据!$I6&gt;=$B$12),ABS(OFFSET(图表数据!$H6,滚动增量[滚动增量],0,1,1)-$B$12)+1,OFFSET(图表数据!$K6,滚动增量[滚动增量],0,1,1))),"")</f>
        <v>16</v>
      </c>
      <c r="E15">
        <f ca="1">IFERROR(IF(LEN(动态任务数据[[#This Row],[任务]])=0,"",8),"")</f>
        <v>8</v>
      </c>
    </row>
    <row r="16" spans="1:7" x14ac:dyDescent="0.45">
      <c r="B16" s="1" t="str">
        <f ca="1">IFERROR(IF(LEN(OFFSET(图表数据!$H7,滚动增量[滚动增量],0,1,1))=0,"",IF(OR(OFFSET(图表数据!$I7,滚动增量[滚动增量],0,1,1)&lt;=$B$12,OFFSET(图表数据!$H7,滚动增量[滚动增量],0,1,1)&gt;=($B$11-$D$11)),INDEX(任务[],OFFSET(图表数据!$G7,滚动增量[滚动增量],0,1,1),4),"")),"")</f>
        <v>Select an appropriate type of needed sensors</v>
      </c>
      <c r="C16" s="18">
        <f ca="1">IFERROR(IF(LEN(动态任务数据[[#This Row],[任务]])=0,$B$11,INDEX(任务[],OFFSET(图表数据!$G7,滚动增量[滚动增量],0,1,1),2)),"")</f>
        <v>45275</v>
      </c>
      <c r="D16">
        <f ca="1">IFERROR(IF(LEN(动态任务数据[[#This Row],[任务]])=0,0,IF(AND(图表数据!$H7&lt;=$B$12,图表数据!$I7&gt;=$B$12),ABS(OFFSET(图表数据!$H7,滚动增量[滚动增量],0,1,1)-$B$12)+1,OFFSET(图表数据!$K7,滚动增量[滚动增量],0,1,1))),"")</f>
        <v>14</v>
      </c>
      <c r="E16">
        <f ca="1">IFERROR(IF(LEN(动态任务数据[[#This Row],[任务]])=0,"",7),"")</f>
        <v>7</v>
      </c>
      <c r="G16" t="s">
        <v>54</v>
      </c>
    </row>
    <row r="17" spans="1:10" x14ac:dyDescent="0.45">
      <c r="A17" s="5" t="s">
        <v>43</v>
      </c>
      <c r="B17" s="1" t="str">
        <f ca="1">IFERROR(IF(LEN(OFFSET(图表数据!$H8,滚动增量[滚动增量],0,1,1))=0,"",IF(OR(OFFSET(图表数据!$I8,滚动增量[滚动增量],0,1,1)&lt;=$B$12,OFFSET(图表数据!$H8,滚动增量[滚动增量],0,1,1)&gt;=($B$11-$D$11)),INDEX(任务[],OFFSET(图表数据!$G8,滚动增量[滚动增量],0,1,1),4),"")),"")</f>
        <v>Design a circuit diagram</v>
      </c>
      <c r="C17" s="18">
        <f ca="1">IFERROR(IF(LEN(动态任务数据[[#This Row],[任务]])=0,$B$11,INDEX(任务[],OFFSET(图表数据!$G8,滚动增量[滚动增量],0,1,1),2)),"")</f>
        <v>45289</v>
      </c>
      <c r="D17">
        <f ca="1">IFERROR(IF(LEN(动态任务数据[[#This Row],[任务]])=0,0,IF(AND(图表数据!$H8&lt;=$B$12,图表数据!$I8&gt;=$B$12),ABS(OFFSET(图表数据!$H8,滚动增量[滚动增量],0,1,1)-$B$12)+1,OFFSET(图表数据!$K8,滚动增量[滚动增量],0,1,1))),"")</f>
        <v>14</v>
      </c>
      <c r="E17">
        <f ca="1">IFERROR(IF(LEN(动态任务数据[[#This Row],[任务]])=0,"",6),"")</f>
        <v>6</v>
      </c>
      <c r="G17" t="s">
        <v>8</v>
      </c>
      <c r="H17" t="s">
        <v>16</v>
      </c>
      <c r="I17" t="s">
        <v>55</v>
      </c>
      <c r="J17" t="s">
        <v>56</v>
      </c>
    </row>
    <row r="18" spans="1:10" x14ac:dyDescent="0.45">
      <c r="B18" s="1" t="str">
        <f ca="1">IFERROR(IF(LEN(OFFSET(图表数据!$H9,滚动增量[滚动增量],0,1,1))=0,"",IF(OR(OFFSET(图表数据!$I9,滚动增量[滚动增量],0,1,1)&lt;=$B$12,OFFSET(图表数据!$H9,滚动增量[滚动增量],0,1,1)&gt;=($B$11-$D$11)),INDEX(任务[],OFFSET(图表数据!$G9,滚动增量[滚动增量],0,1,1),4),"")),"")</f>
        <v>Develop a communication protocol</v>
      </c>
      <c r="C18" s="18">
        <f ca="1">IFERROR(IF(LEN(动态任务数据[[#This Row],[任务]])=0,$B$11,INDEX(任务[],OFFSET(图表数据!$G9,滚动增量[滚动增量],0,1,1),2)),"")</f>
        <v>45303</v>
      </c>
      <c r="D18">
        <f ca="1">IFERROR(IF(LEN(动态任务数据[[#This Row],[任务]])=0,0,IF(AND(图表数据!$H9&lt;=$B$12,图表数据!$I9&gt;=$B$12),ABS(OFFSET(图表数据!$H9,滚动增量[滚动增量],0,1,1)-$B$12)+1,OFFSET(图表数据!$K9,滚动增量[滚动增量],0,1,1))),"")</f>
        <v>14</v>
      </c>
      <c r="E18">
        <f ca="1">IFERROR(IF(LEN(动态任务数据[[#This Row],[任务]])=0,"",5),"")</f>
        <v>5</v>
      </c>
      <c r="G18" s="1" t="str">
        <f ca="1">IFERROR(IF(LEN(图表数据!D6)=0,"",IF(AND(图表数据!D6&lt;=$B$12,图表数据!D6&gt;=$B$11-$D$11),图表数据!E6,"")),"")</f>
        <v>里程碑 1</v>
      </c>
      <c r="H18" s="19">
        <f ca="1">IFERROR(IF(LEN(动态里程碑日期[[#This Row],[里程碑]])=0,$B$12,图表数据!$D6),2)</f>
        <v>45254</v>
      </c>
      <c r="I18">
        <f ca="1">IFERROR(IF(LEN(动态里程碑日期[[#This Row],[里程碑]])=0,"",图表数据!$C6),"")</f>
        <v>1</v>
      </c>
    </row>
    <row r="19" spans="1:10" x14ac:dyDescent="0.45">
      <c r="B19" s="1" t="str">
        <f ca="1">IFERROR(IF(LEN(OFFSET(图表数据!$H10,滚动增量[滚动增量],0,1,1))=0,"",IF(OR(OFFSET(图表数据!$I10,滚动增量[滚动增量],0,1,1)&lt;=$B$12,OFFSET(图表数据!$H10,滚动增量[滚动增量],0,1,1)&gt;=($B$11-$D$11)),INDEX(任务[],OFFSET(图表数据!$G10,滚动增量[滚动增量],0,1,1),4),"")),"")</f>
        <v>Implement a wireless protocol</v>
      </c>
      <c r="C19" s="18">
        <f ca="1">IFERROR(IF(LEN(动态任务数据[[#This Row],[任务]])=0,$B$11,INDEX(任务[],OFFSET(图表数据!$G10,滚动增量[滚动增量],0,1,1),2)),"")</f>
        <v>45317</v>
      </c>
      <c r="D19">
        <f ca="1">IFERROR(IF(LEN(动态任务数据[[#This Row],[任务]])=0,0,IF(AND(图表数据!$H10&lt;=$B$12,图表数据!$I10&gt;=$B$12),ABS(OFFSET(图表数据!$H10,滚动增量[滚动增量],0,1,1)-$B$12)+1,OFFSET(图表数据!$K10,滚动增量[滚动增量],0,1,1))),"")</f>
        <v>21</v>
      </c>
      <c r="E19">
        <f ca="1">IFERROR(IF(LEN(动态任务数据[[#This Row],[任务]])=0,"",4),"")</f>
        <v>4</v>
      </c>
      <c r="G19" s="1" t="str">
        <f ca="1">IFERROR(IF(LEN(图表数据!D7)=0,"",IF(AND(图表数据!D7&lt;=$B$12,图表数据!D7&gt;=$B$11-$D$11),图表数据!E7,"")),"")</f>
        <v/>
      </c>
      <c r="H19" s="19">
        <f ca="1">IFERROR(IF(LEN(动态里程碑日期[[#This Row],[里程碑]])=0,$B$12,图表数据!$D7),2)</f>
        <v>45259</v>
      </c>
      <c r="I19" t="str">
        <f ca="1">IFERROR(IF(LEN(动态里程碑日期[[#This Row],[里程碑]])=0,"",图表数据!$C7),"")</f>
        <v/>
      </c>
    </row>
    <row r="20" spans="1:10" x14ac:dyDescent="0.45">
      <c r="B20" s="1" t="str">
        <f ca="1">IFERROR(IF(LEN(OFFSET(图表数据!$H11,滚动增量[滚动增量],0,1,1))=0,"",IF(OR(OFFSET(图表数据!$I11,滚动增量[滚动增量],0,1,1)&lt;=$B$12,OFFSET(图表数据!$H11,滚动增量[滚动增量],0,1,1)&gt;=($B$11-$D$11)),INDEX(任务[],OFFSET(图表数据!$G11,滚动增量[滚动增量],0,1,1),4),"")),"")</f>
        <v>Write code for the sensors</v>
      </c>
      <c r="C20" s="18">
        <f ca="1">IFERROR(IF(LEN(动态任务数据[[#This Row],[任务]])=0,$B$11,INDEX(任务[],OFFSET(图表数据!$G11,滚动增量[滚动增量],0,1,1),2)),"")</f>
        <v>45338</v>
      </c>
      <c r="D20">
        <f ca="1">IFERROR(IF(LEN(动态任务数据[[#This Row],[任务]])=0,0,IF(AND(图表数据!$H11&lt;=$B$12,图表数据!$I11&gt;=$B$12),ABS(OFFSET(图表数据!$H11,滚动增量[滚动增量],0,1,1)-$B$12)+1,OFFSET(图表数据!$K11,滚动增量[滚动增量],0,1,1))),"")</f>
        <v>21</v>
      </c>
      <c r="E20">
        <f ca="1">IFERROR(IF(LEN(动态任务数据[[#This Row],[任务]])=0,"",3),"")</f>
        <v>3</v>
      </c>
      <c r="G20" s="1" t="str">
        <f ca="1">IFERROR(IF(LEN(图表数据!D8)=0,"",IF(AND(图表数据!D8&lt;=$B$12,图表数据!D8&gt;=$B$11-$D$11),图表数据!E8,"")),"")</f>
        <v/>
      </c>
      <c r="H20" s="19">
        <f ca="1">IFERROR(IF(LEN(动态里程碑日期[[#This Row],[里程碑]])=0,$B$12,图表数据!$D8),2)</f>
        <v>45259</v>
      </c>
      <c r="I20" t="str">
        <f ca="1">IFERROR(IF(LEN(动态里程碑日期[[#This Row],[里程碑]])=0,"",图表数据!$C8),"")</f>
        <v/>
      </c>
    </row>
    <row r="21" spans="1:10" x14ac:dyDescent="0.45">
      <c r="B21" s="1" t="str">
        <f ca="1">IFERROR(IF(LEN(OFFSET(图表数据!$H12,滚动增量[滚动增量],0,1,1))=0,"",IF(OR(OFFSET(图表数据!$I12,滚动增量[滚动增量],0,1,1)&lt;=$B$12,OFFSET(图表数据!$H12,滚动增量[滚动增量],0,1,1)&gt;=($B$11-$D$11)),INDEX(任务[],OFFSET(图表数据!$G12,滚动增量[滚动增量],0,1,1),4),"")),"")</f>
        <v>Develop a GUI application through Open Ephys GUI</v>
      </c>
      <c r="C21" s="18">
        <f ca="1">IFERROR(IF(LEN(动态任务数据[[#This Row],[任务]])=0,$B$11,INDEX(任务[],OFFSET(图表数据!$G12,滚动增量[滚动增量],0,1,1),2)),"")</f>
        <v>45359</v>
      </c>
      <c r="D21">
        <f ca="1">IFERROR(IF(LEN(动态任务数据[[#This Row],[任务]])=0,0,IF(AND(图表数据!$H12&lt;=$B$12,图表数据!$I12&gt;=$B$12),ABS(OFFSET(图表数据!$H12,滚动增量[滚动增量],0,1,1)-$B$12)+1,OFFSET(图表数据!$K12,滚动增量[滚动增量],0,1,1))),"")</f>
        <v>21</v>
      </c>
      <c r="E21">
        <f ca="1">IFERROR(IF(LEN(动态任务数据[[#This Row],[任务]])=0,"",2),"")</f>
        <v>2</v>
      </c>
      <c r="G21" s="1" t="str">
        <f ca="1">IFERROR(IF(LEN(图表数据!D9)=0,"",IF(AND(图表数据!D9&lt;=$B$12,图表数据!D9&gt;=$B$11-$D$11),图表数据!E9,"")),"")</f>
        <v/>
      </c>
      <c r="H21" s="19">
        <f ca="1">IFERROR(IF(LEN(动态里程碑日期[[#This Row],[里程碑]])=0,$B$12,图表数据!$D9),2)</f>
        <v>45259</v>
      </c>
      <c r="I21" t="str">
        <f ca="1">IFERROR(IF(LEN(动态里程碑日期[[#This Row],[里程碑]])=0,"",图表数据!$C9),"")</f>
        <v/>
      </c>
    </row>
    <row r="22" spans="1:10" x14ac:dyDescent="0.45">
      <c r="G22" s="1" t="str">
        <f ca="1">IFERROR(IF(LEN(图表数据!D10)=0,"",IF(AND(图表数据!D10&lt;=$B$12,图表数据!D10&gt;=$B$11-$D$11),图表数据!E10,"")),"")</f>
        <v/>
      </c>
      <c r="H22" s="19">
        <f ca="1">IFERROR(IF(LEN(动态里程碑日期[[#This Row],[里程碑]])=0,$B$12,图表数据!$D10),2)</f>
        <v>45259</v>
      </c>
      <c r="I22" t="str">
        <f ca="1">IFERROR(IF(LEN(动态里程碑日期[[#This Row],[里程碑]])=0,"",图表数据!$C10),"")</f>
        <v/>
      </c>
    </row>
    <row r="23" spans="1:10" x14ac:dyDescent="0.45">
      <c r="G23" s="1" t="str">
        <f ca="1">IFERROR(IF(LEN(图表数据!D11)=0,"",IF(AND(图表数据!D11&lt;=$B$12,图表数据!D11&gt;=$B$11-$D$11),图表数据!E11,"")),"")</f>
        <v/>
      </c>
      <c r="H23" s="19">
        <f ca="1">IFERROR(IF(LEN(动态里程碑日期[[#This Row],[里程碑]])=0,$B$12,图表数据!$D11),2)</f>
        <v>45259</v>
      </c>
      <c r="I23" t="str">
        <f ca="1">IFERROR(IF(LEN(动态里程碑日期[[#This Row],[里程碑]])=0,"",图表数据!$C11),"")</f>
        <v/>
      </c>
    </row>
    <row r="24" spans="1:10" x14ac:dyDescent="0.45">
      <c r="G24" s="1" t="str">
        <f>IFERROR(IF(LEN(图表数据!D12)=0,"",IF(AND(图表数据!D12&lt;=$B$12,图表数据!D12&gt;=$B$11-$D$11),图表数据!E12,"")),"")</f>
        <v/>
      </c>
      <c r="H24" s="19">
        <f ca="1">IFERROR(IF(LEN(动态里程碑日期[[#This Row],[里程碑]])=0,$B$12,图表数据!$D12),2)</f>
        <v>45259</v>
      </c>
      <c r="I24" t="str">
        <f>IFERROR(IF(LEN(动态里程碑日期[[#This Row],[里程碑]])=0,"",图表数据!$C12),"")</f>
        <v/>
      </c>
    </row>
    <row r="25" spans="1:10" x14ac:dyDescent="0.45">
      <c r="G25" s="1" t="str">
        <f>IFERROR(IF(LEN(图表数据!D13)=0,"",IF(AND(图表数据!D13&lt;=$B$12,图表数据!D13&gt;=$B$11-$D$11),图表数据!E13,"")),"")</f>
        <v/>
      </c>
      <c r="H25" s="19">
        <f ca="1">IFERROR(IF(LEN(动态里程碑日期[[#This Row],[里程碑]])=0,$B$12,图表数据!$D13),2)</f>
        <v>45259</v>
      </c>
      <c r="I25" t="str">
        <f>IFERROR(IF(LEN(动态里程碑日期[[#This Row],[里程碑]])=0,"",图表数据!$C13),"")</f>
        <v/>
      </c>
    </row>
    <row r="26" spans="1:10" x14ac:dyDescent="0.45">
      <c r="G26" s="1" t="str">
        <f>IFERROR(IF(LEN(图表数据!D14)=0,"",IF(AND(图表数据!D14&lt;=$B$12,图表数据!D14&gt;=$B$11-$D$11),图表数据!E14,"")),"")</f>
        <v/>
      </c>
      <c r="H26" s="19">
        <f ca="1">IFERROR(IF(LEN(动态里程碑日期[[#This Row],[里程碑]])=0,$B$12,图表数据!$D14),2)</f>
        <v>45259</v>
      </c>
      <c r="I26" t="str">
        <f>IFERROR(IF(LEN(动态里程碑日期[[#This Row],[里程碑]])=0,"",图表数据!$C14),"")</f>
        <v/>
      </c>
    </row>
    <row r="27" spans="1:10" x14ac:dyDescent="0.45">
      <c r="G27" s="1" t="str">
        <f>IFERROR(IF(LEN(图表数据!D15)=0,"",IF(AND(图表数据!D15&lt;=$B$12,图表数据!D15&gt;=$B$11-$D$11),图表数据!E15,"")),"")</f>
        <v/>
      </c>
      <c r="H27" s="19">
        <f ca="1">IFERROR(IF(LEN(动态里程碑日期[[#This Row],[里程碑]])=0,$B$12,图表数据!$D15),2)</f>
        <v>45259</v>
      </c>
      <c r="I27" t="str">
        <f>IFERROR(IF(LEN(动态里程碑日期[[#This Row],[里程碑]])=0,"",图表数据!$C15),"")</f>
        <v/>
      </c>
    </row>
    <row r="28" spans="1:10" x14ac:dyDescent="0.45">
      <c r="G28" s="1" t="str">
        <f>IFERROR(IF(LEN(图表数据!D16)=0,"",IF(AND(图表数据!D16&lt;=$B$12,图表数据!D16&gt;=$B$11-$D$11),图表数据!E16,"")),"")</f>
        <v/>
      </c>
      <c r="H28" s="19">
        <f ca="1">IFERROR(IF(LEN(动态里程碑日期[[#This Row],[里程碑]])=0,$B$12,图表数据!$D16),2)</f>
        <v>45259</v>
      </c>
      <c r="I28" t="str">
        <f>IFERROR(IF(LEN(动态里程碑日期[[#This Row],[里程碑]])=0,"",图表数据!$C16),"")</f>
        <v/>
      </c>
    </row>
    <row r="29" spans="1:10" x14ac:dyDescent="0.45">
      <c r="G29" s="1" t="str">
        <f>IFERROR(IF(LEN(图表数据!D17)=0,"",IF(AND(图表数据!D17&lt;=$B$12,图表数据!D17&gt;=$B$11-$D$11),图表数据!E17,"")),"")</f>
        <v/>
      </c>
      <c r="H29" s="19">
        <f ca="1">IFERROR(IF(LEN(动态里程碑日期[[#This Row],[里程碑]])=0,$B$12,图表数据!$D17),2)</f>
        <v>45259</v>
      </c>
      <c r="I29" t="str">
        <f>IFERROR(IF(LEN(动态里程碑日期[[#This Row],[里程碑]])=0,"",图表数据!$C17),"")</f>
        <v/>
      </c>
    </row>
    <row r="30" spans="1:10" x14ac:dyDescent="0.45">
      <c r="G30" s="1" t="str">
        <f>IFERROR(IF(LEN(图表数据!D18)=0,"",IF(AND(图表数据!D18&lt;=$B$12,图表数据!D18&gt;=$B$11-$D$11),图表数据!E18,"")),"")</f>
        <v/>
      </c>
      <c r="H30" s="19">
        <f ca="1">IFERROR(IF(LEN(动态里程碑日期[[#This Row],[里程碑]])=0,$B$12,图表数据!$D18),2)</f>
        <v>45259</v>
      </c>
      <c r="I30" t="str">
        <f>IFERROR(IF(LEN(动态里程碑日期[[#This Row],[里程碑]])=0,"",图表数据!$C18),"")</f>
        <v/>
      </c>
    </row>
    <row r="31" spans="1:10" x14ac:dyDescent="0.45">
      <c r="G31" s="1" t="str">
        <f>IFERROR(IF(LEN(图表数据!D19)=0,"",IF(AND(图表数据!D19&lt;=$B$12,图表数据!D19&gt;=$B$11-$D$11),图表数据!E19,"")),"")</f>
        <v/>
      </c>
      <c r="H31" s="19">
        <f ca="1">IFERROR(IF(LEN(动态里程碑日期[[#This Row],[里程碑]])=0,$B$12,图表数据!$D19),2)</f>
        <v>45259</v>
      </c>
      <c r="I31" t="str">
        <f>IFERROR(IF(LEN(动态里程碑日期[[#This Row],[里程碑]])=0,"",图表数据!$C19),"")</f>
        <v/>
      </c>
    </row>
    <row r="32" spans="1:10" x14ac:dyDescent="0.45">
      <c r="A32" s="5" t="s">
        <v>44</v>
      </c>
      <c r="G32" s="1" t="str">
        <f>IFERROR(IF(LEN(图表数据!D20)=0,"",IF(AND(图表数据!D20&lt;=$B$12,图表数据!D20&gt;=$B$11-$D$11),图表数据!E20,"")),"")</f>
        <v/>
      </c>
      <c r="H32" s="19">
        <f ca="1">IFERROR(IF(LEN(动态里程碑日期[[#This Row],[里程碑]])=0,$B$12,图表数据!$D20),2)</f>
        <v>45259</v>
      </c>
      <c r="I32" t="str">
        <f>IFERROR(IF(LEN(动态里程碑日期[[#This Row],[里程碑]])=0,"",图表数据!$C20),"")</f>
        <v/>
      </c>
      <c r="J32" t="s">
        <v>57</v>
      </c>
    </row>
  </sheetData>
  <phoneticPr fontId="18" type="noConversion"/>
  <printOptions horizontalCentered="1"/>
  <pageMargins left="0.7" right="0.7" top="0.75" bottom="0.75" header="0.3" footer="0.3"/>
  <pageSetup paperSize="9" scale="26" fitToHeight="0" orientation="portrait" horizontalDpi="1200" verticalDpi="1200" r:id="rId1"/>
  <headerFooter differentFirst="1">
    <oddFooter>Page &amp;P of &amp;N</oddFooter>
  </headerFooter>
  <ignoredErrors>
    <ignoredError sqref="E15:E21 B11:B12 C4"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topLeftCell="A4" workbookViewId="0"/>
  </sheetViews>
  <sheetFormatPr defaultColWidth="8.84375" defaultRowHeight="16.5" x14ac:dyDescent="0.45"/>
  <cols>
    <col min="1" max="1" width="78.765625" style="14" customWidth="1"/>
    <col min="2" max="16384" width="8.84375" style="14"/>
  </cols>
  <sheetData>
    <row r="1" spans="1:1" ht="49.5" customHeight="1" x14ac:dyDescent="0.5">
      <c r="A1" s="7" t="s">
        <v>58</v>
      </c>
    </row>
    <row r="2" spans="1:1" ht="129.75" customHeight="1" x14ac:dyDescent="0.45">
      <c r="A2" s="15" t="s">
        <v>59</v>
      </c>
    </row>
    <row r="3" spans="1:1" x14ac:dyDescent="0.45">
      <c r="A3" s="16" t="s">
        <v>60</v>
      </c>
    </row>
    <row r="4" spans="1:1" ht="247.5" x14ac:dyDescent="0.45">
      <c r="A4" s="15" t="s">
        <v>61</v>
      </c>
    </row>
    <row r="5" spans="1:1" x14ac:dyDescent="0.45">
      <c r="A5" s="16" t="s">
        <v>62</v>
      </c>
    </row>
    <row r="6" spans="1:1" ht="148.5" x14ac:dyDescent="0.45">
      <c r="A6" s="15" t="s">
        <v>63</v>
      </c>
    </row>
    <row r="7" spans="1:1" x14ac:dyDescent="0.45">
      <c r="A7" s="17" t="s">
        <v>64</v>
      </c>
    </row>
    <row r="8" spans="1:1" ht="66" x14ac:dyDescent="0.45">
      <c r="A8" s="15" t="s">
        <v>65</v>
      </c>
    </row>
    <row r="9" spans="1:1" ht="49.5" x14ac:dyDescent="0.45">
      <c r="A9" s="15" t="s">
        <v>66</v>
      </c>
    </row>
    <row r="10" spans="1:1" ht="49.5" x14ac:dyDescent="0.45">
      <c r="A10" s="15" t="s">
        <v>67</v>
      </c>
    </row>
    <row r="11" spans="1:1" x14ac:dyDescent="0.45">
      <c r="A11" s="15" t="s">
        <v>68</v>
      </c>
    </row>
  </sheetData>
  <phoneticPr fontId="18" type="noConversion"/>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图表数据</vt:lpstr>
      <vt:lpstr>甘特图</vt:lpstr>
      <vt:lpstr>动态图表数据（隐藏）</vt:lpstr>
      <vt:lpstr>关于</vt:lpstr>
      <vt:lpstr>跟踪今天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2018-08-16T08:03:58Z</dcterms:created>
  <dcterms:modified xsi:type="dcterms:W3CDTF">2023-12-10T22:06:16Z</dcterms:modified>
</cp:coreProperties>
</file>