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oorschotjvan_vuw_leidenuniv_nl/Documents/Files/Educatie/Graduate studenten/Judith/Modellen en input data/"/>
    </mc:Choice>
  </mc:AlternateContent>
  <xr:revisionPtr revIDLastSave="12" documentId="11_520C6CA9C9B942B07096FEB45D6E24742F78EA99" xr6:coauthVersionLast="47" xr6:coauthVersionMax="47" xr10:uidLastSave="{AC78E72D-61E3-4F42-A3E4-E94C945BA946}"/>
  <bookViews>
    <workbookView minimized="1" xWindow="336" yWindow="1428" windowWidth="3972" windowHeight="2592" tabRatio="859" firstSheet="3" activeTab="9" xr2:uid="{00000000-000D-0000-FFFF-FFFF00000000}"/>
  </bookViews>
  <sheets>
    <sheet name="LS" sheetId="3" r:id="rId1"/>
    <sheet name="MS" sheetId="2" r:id="rId2"/>
    <sheet name="share historic calc" sheetId="4" r:id="rId3"/>
    <sheet name="historic" sheetId="13" r:id="rId4"/>
    <sheet name="historic_inflows" sheetId="16" r:id="rId5"/>
    <sheet name="LS_historic" sheetId="6" r:id="rId6"/>
    <sheet name="knelpunten stations v kabels GD" sheetId="8" r:id="rId7"/>
    <sheet name="Knelpunten stations NH" sheetId="9" r:id="rId8"/>
    <sheet name="average bottlenecks" sheetId="10" r:id="rId9"/>
    <sheet name="future_stocks" sheetId="5" r:id="rId10"/>
    <sheet name="inflows_material_separated" sheetId="14" r:id="rId11"/>
    <sheet name="LS_future" sheetId="7" r:id="rId12"/>
    <sheet name="LS inflows material separated" sheetId="15" r:id="rId13"/>
    <sheet name="material intensity calculations" sheetId="11" r:id="rId14"/>
    <sheet name="material_intensities" sheetId="12" r:id="rId1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5" l="1"/>
  <c r="H34" i="5"/>
  <c r="I34" i="5"/>
  <c r="J34" i="5"/>
  <c r="D34" i="5"/>
  <c r="E34" i="5"/>
  <c r="C34" i="5"/>
  <c r="G6" i="11"/>
  <c r="K17" i="3"/>
  <c r="G11" i="8" l="1"/>
  <c r="C11" i="8"/>
  <c r="D11" i="8"/>
  <c r="E11" i="8"/>
  <c r="B11" i="8"/>
  <c r="B10" i="8"/>
  <c r="F39" i="16" l="1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B11" i="11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" i="6"/>
  <c r="B7" i="11" l="1"/>
  <c r="C21" i="11"/>
  <c r="C12" i="11" l="1"/>
  <c r="B12" i="11"/>
  <c r="C11" i="11"/>
  <c r="C7" i="11"/>
  <c r="C6" i="11"/>
  <c r="B6" i="11"/>
  <c r="C7" i="10"/>
  <c r="D7" i="10"/>
  <c r="E7" i="10"/>
  <c r="B7" i="10"/>
  <c r="C3" i="10"/>
  <c r="D3" i="10"/>
  <c r="E3" i="10"/>
  <c r="B3" i="10"/>
  <c r="C22" i="11" l="1"/>
  <c r="B27" i="11" s="1"/>
  <c r="B3" i="12" s="1"/>
  <c r="C23" i="11"/>
  <c r="C27" i="11" s="1"/>
  <c r="C3" i="12" s="1"/>
  <c r="D27" i="4"/>
  <c r="K16" i="2"/>
  <c r="K14" i="2"/>
  <c r="K13" i="2"/>
  <c r="K12" i="2"/>
  <c r="K18" i="2" s="1"/>
  <c r="L18" i="2" s="1"/>
  <c r="B21" i="11" l="1"/>
  <c r="E10" i="8"/>
  <c r="G10" i="8" s="1"/>
  <c r="D10" i="8"/>
  <c r="C10" i="8"/>
  <c r="C11" i="9" l="1"/>
  <c r="C2" i="10" s="1"/>
  <c r="C4" i="10" s="1"/>
  <c r="B11" i="9"/>
  <c r="B2" i="10" s="1"/>
  <c r="B4" i="10" s="1"/>
  <c r="D11" i="9"/>
  <c r="D2" i="10" s="1"/>
  <c r="D4" i="10" s="1"/>
  <c r="E11" i="9"/>
  <c r="E2" i="10" s="1"/>
  <c r="E4" i="10" s="1"/>
  <c r="B10" i="9"/>
  <c r="B6" i="10" s="1"/>
  <c r="B8" i="10" s="1"/>
  <c r="C10" i="9"/>
  <c r="C6" i="10" s="1"/>
  <c r="C8" i="10" s="1"/>
  <c r="D10" i="9"/>
  <c r="D6" i="10" s="1"/>
  <c r="D8" i="10" s="1"/>
  <c r="E10" i="9"/>
  <c r="E6" i="10" s="1"/>
  <c r="E8" i="10" s="1"/>
  <c r="B23" i="11"/>
  <c r="C26" i="11" s="1"/>
  <c r="C2" i="12" s="1"/>
  <c r="B22" i="1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E2" i="4" l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F58" i="4" s="1"/>
  <c r="B26" i="11"/>
  <c r="B2" i="12" s="1"/>
  <c r="B58" i="13" l="1"/>
  <c r="H58" i="4"/>
  <c r="F58" i="13"/>
  <c r="F58" i="16" s="1"/>
  <c r="C58" i="13"/>
  <c r="C58" i="16" s="1"/>
  <c r="F2" i="4"/>
  <c r="H2" i="4" s="1"/>
  <c r="I2" i="4" s="1"/>
  <c r="F65" i="4"/>
  <c r="H65" i="4" s="1"/>
  <c r="F14" i="4"/>
  <c r="H14" i="4" s="1"/>
  <c r="F72" i="4"/>
  <c r="F83" i="4"/>
  <c r="H83" i="4" s="1"/>
  <c r="F31" i="4"/>
  <c r="H31" i="4" s="1"/>
  <c r="F84" i="4"/>
  <c r="H84" i="4" s="1"/>
  <c r="F39" i="4"/>
  <c r="H39" i="4" s="1"/>
  <c r="F59" i="4"/>
  <c r="H59" i="4" s="1"/>
  <c r="F11" i="4"/>
  <c r="H11" i="4" s="1"/>
  <c r="F34" i="4"/>
  <c r="H34" i="4" s="1"/>
  <c r="F33" i="4"/>
  <c r="F62" i="4"/>
  <c r="F50" i="4"/>
  <c r="H50" i="4" s="1"/>
  <c r="F16" i="4"/>
  <c r="H16" i="4" s="1"/>
  <c r="F61" i="4"/>
  <c r="H61" i="4" s="1"/>
  <c r="F42" i="4"/>
  <c r="H42" i="4" s="1"/>
  <c r="F9" i="4"/>
  <c r="H9" i="4" s="1"/>
  <c r="F55" i="4"/>
  <c r="H55" i="4" s="1"/>
  <c r="F28" i="4"/>
  <c r="F38" i="4"/>
  <c r="H38" i="4" s="1"/>
  <c r="F53" i="4"/>
  <c r="H53" i="4" s="1"/>
  <c r="F44" i="4"/>
  <c r="H44" i="4" s="1"/>
  <c r="F36" i="4"/>
  <c r="H36" i="4" s="1"/>
  <c r="F80" i="4"/>
  <c r="H80" i="4" s="1"/>
  <c r="F22" i="4"/>
  <c r="H22" i="4" s="1"/>
  <c r="F54" i="4"/>
  <c r="H54" i="4" s="1"/>
  <c r="F49" i="4"/>
  <c r="F52" i="4"/>
  <c r="H52" i="4" s="1"/>
  <c r="F45" i="4"/>
  <c r="H45" i="4" s="1"/>
  <c r="F27" i="4"/>
  <c r="H27" i="4" s="1"/>
  <c r="F3" i="4"/>
  <c r="H3" i="4" s="1"/>
  <c r="F26" i="4"/>
  <c r="H26" i="4" s="1"/>
  <c r="F6" i="4"/>
  <c r="H6" i="4" s="1"/>
  <c r="F69" i="4"/>
  <c r="H69" i="4" s="1"/>
  <c r="F17" i="4"/>
  <c r="F24" i="4"/>
  <c r="H24" i="4" s="1"/>
  <c r="F48" i="4"/>
  <c r="H48" i="4" s="1"/>
  <c r="F47" i="4"/>
  <c r="H47" i="4" s="1"/>
  <c r="F75" i="4"/>
  <c r="H75" i="4" s="1"/>
  <c r="F60" i="4"/>
  <c r="H60" i="4" s="1"/>
  <c r="F78" i="4"/>
  <c r="H78" i="4" s="1"/>
  <c r="F29" i="4"/>
  <c r="H29" i="4" s="1"/>
  <c r="F67" i="4"/>
  <c r="F74" i="4"/>
  <c r="H74" i="4" s="1"/>
  <c r="F10" i="4"/>
  <c r="H10" i="4" s="1"/>
  <c r="F57" i="4"/>
  <c r="H57" i="4" s="1"/>
  <c r="F5" i="4"/>
  <c r="H5" i="4" s="1"/>
  <c r="F15" i="4"/>
  <c r="H15" i="4" s="1"/>
  <c r="F56" i="4"/>
  <c r="H56" i="4" s="1"/>
  <c r="F79" i="4"/>
  <c r="H79" i="4" s="1"/>
  <c r="F82" i="4"/>
  <c r="F70" i="4"/>
  <c r="H70" i="4" s="1"/>
  <c r="F20" i="4"/>
  <c r="H20" i="4" s="1"/>
  <c r="F76" i="4"/>
  <c r="H76" i="4" s="1"/>
  <c r="F81" i="4"/>
  <c r="H81" i="4" s="1"/>
  <c r="F87" i="4"/>
  <c r="H87" i="4" s="1"/>
  <c r="F32" i="4"/>
  <c r="H32" i="4" s="1"/>
  <c r="F86" i="4"/>
  <c r="H86" i="4" s="1"/>
  <c r="F68" i="4"/>
  <c r="F88" i="4"/>
  <c r="H88" i="4" s="1"/>
  <c r="F85" i="4"/>
  <c r="H85" i="4" s="1"/>
  <c r="F21" i="4"/>
  <c r="H21" i="4" s="1"/>
  <c r="F51" i="4"/>
  <c r="H51" i="4" s="1"/>
  <c r="F66" i="4"/>
  <c r="H66" i="4" s="1"/>
  <c r="B2" i="6"/>
  <c r="C2" i="6" s="1"/>
  <c r="F12" i="4"/>
  <c r="H12" i="4" s="1"/>
  <c r="F35" i="4"/>
  <c r="F71" i="4"/>
  <c r="H71" i="4" s="1"/>
  <c r="F25" i="4"/>
  <c r="H25" i="4" s="1"/>
  <c r="F19" i="4"/>
  <c r="H19" i="4" s="1"/>
  <c r="F7" i="4"/>
  <c r="H7" i="4" s="1"/>
  <c r="F63" i="4"/>
  <c r="H63" i="4" s="1"/>
  <c r="F64" i="4"/>
  <c r="H64" i="4" s="1"/>
  <c r="F37" i="4"/>
  <c r="H37" i="4" s="1"/>
  <c r="F18" i="4"/>
  <c r="F73" i="4"/>
  <c r="H73" i="4" s="1"/>
  <c r="F30" i="4"/>
  <c r="H30" i="4" s="1"/>
  <c r="F4" i="4"/>
  <c r="H4" i="4" s="1"/>
  <c r="F8" i="4"/>
  <c r="H8" i="4" s="1"/>
  <c r="F40" i="4"/>
  <c r="H40" i="4" s="1"/>
  <c r="F46" i="4"/>
  <c r="H46" i="4" s="1"/>
  <c r="F23" i="4"/>
  <c r="H23" i="4" s="1"/>
  <c r="F41" i="4"/>
  <c r="F77" i="4"/>
  <c r="H77" i="4" s="1"/>
  <c r="F13" i="4"/>
  <c r="H13" i="4" s="1"/>
  <c r="F43" i="4"/>
  <c r="H43" i="4" s="1"/>
  <c r="B17" i="6"/>
  <c r="C17" i="6" s="1"/>
  <c r="F17" i="6" s="1"/>
  <c r="B11" i="6"/>
  <c r="C11" i="6" s="1"/>
  <c r="F11" i="6" s="1"/>
  <c r="B58" i="6"/>
  <c r="C58" i="6" s="1"/>
  <c r="G58" i="6" s="1"/>
  <c r="B72" i="6"/>
  <c r="C72" i="6" s="1"/>
  <c r="G72" i="6" s="1"/>
  <c r="B27" i="6"/>
  <c r="C27" i="6" s="1"/>
  <c r="F27" i="6" s="1"/>
  <c r="B33" i="6"/>
  <c r="C33" i="6" s="1"/>
  <c r="F33" i="6" s="1"/>
  <c r="B73" i="6"/>
  <c r="C73" i="6" s="1"/>
  <c r="G73" i="6" s="1"/>
  <c r="B21" i="6"/>
  <c r="C21" i="6" s="1"/>
  <c r="F21" i="6" s="1"/>
  <c r="N18" i="2"/>
  <c r="M13" i="2"/>
  <c r="K16" i="3"/>
  <c r="K15" i="3"/>
  <c r="K14" i="3"/>
  <c r="K13" i="3"/>
  <c r="I12" i="3"/>
  <c r="G12" i="3"/>
  <c r="F12" i="3"/>
  <c r="E12" i="3"/>
  <c r="B12" i="3"/>
  <c r="D12" i="3" s="1"/>
  <c r="K11" i="3"/>
  <c r="G11" i="3"/>
  <c r="K10" i="3"/>
  <c r="L17" i="2"/>
  <c r="N17" i="2" s="1"/>
  <c r="L16" i="2"/>
  <c r="N16" i="2" s="1"/>
  <c r="L15" i="2"/>
  <c r="N15" i="2" s="1"/>
  <c r="L14" i="2"/>
  <c r="N14" i="2" s="1"/>
  <c r="H13" i="2"/>
  <c r="L13" i="2" s="1"/>
  <c r="F13" i="2"/>
  <c r="E13" i="2"/>
  <c r="D13" i="2"/>
  <c r="C13" i="2"/>
  <c r="B13" i="2"/>
  <c r="L12" i="2"/>
  <c r="N12" i="2" s="1"/>
  <c r="L11" i="2"/>
  <c r="N11" i="2" s="1"/>
  <c r="B18" i="13" l="1"/>
  <c r="F18" i="13" s="1"/>
  <c r="E18" i="16" s="1"/>
  <c r="H18" i="4"/>
  <c r="B82" i="13"/>
  <c r="H82" i="4"/>
  <c r="B17" i="13"/>
  <c r="F17" i="13" s="1"/>
  <c r="E17" i="16" s="1"/>
  <c r="H17" i="4"/>
  <c r="B28" i="13"/>
  <c r="H28" i="4"/>
  <c r="B72" i="13"/>
  <c r="F72" i="13" s="1"/>
  <c r="F72" i="16" s="1"/>
  <c r="H72" i="4"/>
  <c r="B41" i="13"/>
  <c r="H41" i="4"/>
  <c r="B68" i="13"/>
  <c r="F68" i="13" s="1"/>
  <c r="F68" i="16" s="1"/>
  <c r="H68" i="4"/>
  <c r="B67" i="13"/>
  <c r="F67" i="13" s="1"/>
  <c r="F67" i="16" s="1"/>
  <c r="H67" i="4"/>
  <c r="B33" i="13"/>
  <c r="F33" i="13" s="1"/>
  <c r="E33" i="16" s="1"/>
  <c r="H33" i="4"/>
  <c r="B35" i="6"/>
  <c r="C35" i="6" s="1"/>
  <c r="F35" i="6" s="1"/>
  <c r="H35" i="4"/>
  <c r="B49" i="13"/>
  <c r="F49" i="13" s="1"/>
  <c r="F49" i="16" s="1"/>
  <c r="H49" i="4"/>
  <c r="B68" i="6"/>
  <c r="C68" i="6" s="1"/>
  <c r="G68" i="6" s="1"/>
  <c r="B28" i="6"/>
  <c r="C28" i="6" s="1"/>
  <c r="F28" i="6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B67" i="6"/>
  <c r="C67" i="6" s="1"/>
  <c r="G67" i="6" s="1"/>
  <c r="B62" i="6"/>
  <c r="C62" i="6" s="1"/>
  <c r="G62" i="6" s="1"/>
  <c r="H62" i="4"/>
  <c r="B82" i="6"/>
  <c r="C82" i="6" s="1"/>
  <c r="G82" i="6" s="1"/>
  <c r="B41" i="6"/>
  <c r="C41" i="6" s="1"/>
  <c r="G41" i="6" s="1"/>
  <c r="B18" i="6"/>
  <c r="C18" i="6" s="1"/>
  <c r="F18" i="6" s="1"/>
  <c r="E21" i="11"/>
  <c r="N13" i="2"/>
  <c r="B25" i="13"/>
  <c r="B85" i="6"/>
  <c r="C85" i="6" s="1"/>
  <c r="G85" i="6" s="1"/>
  <c r="B85" i="13"/>
  <c r="B20" i="6"/>
  <c r="C20" i="6" s="1"/>
  <c r="F20" i="6" s="1"/>
  <c r="B20" i="13"/>
  <c r="B10" i="13"/>
  <c r="B48" i="6"/>
  <c r="C48" i="6" s="1"/>
  <c r="G48" i="6" s="1"/>
  <c r="B48" i="13"/>
  <c r="B45" i="6"/>
  <c r="C45" i="6" s="1"/>
  <c r="G45" i="6" s="1"/>
  <c r="B45" i="13"/>
  <c r="B53" i="6"/>
  <c r="C53" i="6" s="1"/>
  <c r="G53" i="6" s="1"/>
  <c r="B53" i="13"/>
  <c r="B50" i="13"/>
  <c r="B31" i="13"/>
  <c r="B56" i="6"/>
  <c r="C56" i="6" s="1"/>
  <c r="G56" i="6" s="1"/>
  <c r="B56" i="13"/>
  <c r="B25" i="6"/>
  <c r="C25" i="6" s="1"/>
  <c r="F25" i="6" s="1"/>
  <c r="B77" i="13"/>
  <c r="B73" i="13"/>
  <c r="B71" i="13"/>
  <c r="B88" i="6"/>
  <c r="C88" i="6" s="1"/>
  <c r="G88" i="6" s="1"/>
  <c r="B88" i="13"/>
  <c r="B70" i="6"/>
  <c r="C70" i="6" s="1"/>
  <c r="G70" i="6" s="1"/>
  <c r="B70" i="13"/>
  <c r="B74" i="6"/>
  <c r="C74" i="6" s="1"/>
  <c r="G74" i="6" s="1"/>
  <c r="B74" i="13"/>
  <c r="B24" i="6"/>
  <c r="C24" i="6" s="1"/>
  <c r="F24" i="6" s="1"/>
  <c r="B24" i="13"/>
  <c r="B52" i="6"/>
  <c r="C52" i="6" s="1"/>
  <c r="G52" i="6" s="1"/>
  <c r="B52" i="13"/>
  <c r="B38" i="13"/>
  <c r="B62" i="13"/>
  <c r="B83" i="6"/>
  <c r="C83" i="6" s="1"/>
  <c r="G83" i="6" s="1"/>
  <c r="B83" i="13"/>
  <c r="B9" i="13"/>
  <c r="B30" i="6"/>
  <c r="C30" i="6" s="1"/>
  <c r="F30" i="6" s="1"/>
  <c r="B30" i="13"/>
  <c r="K12" i="3"/>
  <c r="J21" i="11"/>
  <c r="F41" i="13"/>
  <c r="F41" i="16" s="1"/>
  <c r="C41" i="13"/>
  <c r="C41" i="16" s="1"/>
  <c r="B35" i="13"/>
  <c r="F82" i="13"/>
  <c r="C82" i="13"/>
  <c r="C17" i="13"/>
  <c r="B17" i="16" s="1"/>
  <c r="F28" i="13"/>
  <c r="E28" i="16" s="1"/>
  <c r="C28" i="13"/>
  <c r="B28" i="16" s="1"/>
  <c r="C72" i="13"/>
  <c r="C72" i="16" s="1"/>
  <c r="B78" i="6"/>
  <c r="C78" i="6" s="1"/>
  <c r="G78" i="6" s="1"/>
  <c r="B78" i="13"/>
  <c r="B13" i="6"/>
  <c r="C13" i="6" s="1"/>
  <c r="F13" i="6" s="1"/>
  <c r="B13" i="13"/>
  <c r="B23" i="13"/>
  <c r="B37" i="13"/>
  <c r="B12" i="6"/>
  <c r="C12" i="6" s="1"/>
  <c r="F12" i="6" s="1"/>
  <c r="B12" i="13"/>
  <c r="B86" i="6"/>
  <c r="C86" i="6" s="1"/>
  <c r="G86" i="6" s="1"/>
  <c r="B86" i="13"/>
  <c r="B79" i="6"/>
  <c r="C79" i="6" s="1"/>
  <c r="G79" i="6" s="1"/>
  <c r="B79" i="13"/>
  <c r="B29" i="6"/>
  <c r="C29" i="6" s="1"/>
  <c r="F29" i="6" s="1"/>
  <c r="B29" i="13"/>
  <c r="B69" i="13"/>
  <c r="B54" i="13"/>
  <c r="B55" i="6"/>
  <c r="C55" i="6" s="1"/>
  <c r="G55" i="6" s="1"/>
  <c r="B55" i="13"/>
  <c r="B34" i="6"/>
  <c r="C34" i="6" s="1"/>
  <c r="F34" i="6" s="1"/>
  <c r="B34" i="13"/>
  <c r="B14" i="13"/>
  <c r="F2" i="6"/>
  <c r="D2" i="6"/>
  <c r="B32" i="13"/>
  <c r="B22" i="6"/>
  <c r="C22" i="6" s="1"/>
  <c r="F22" i="6" s="1"/>
  <c r="B22" i="13"/>
  <c r="B65" i="6"/>
  <c r="C65" i="6" s="1"/>
  <c r="G65" i="6" s="1"/>
  <c r="B65" i="13"/>
  <c r="B64" i="6"/>
  <c r="C64" i="6" s="1"/>
  <c r="G64" i="6" s="1"/>
  <c r="B64" i="13"/>
  <c r="B6" i="6"/>
  <c r="C6" i="6" s="1"/>
  <c r="F6" i="6" s="1"/>
  <c r="B6" i="13"/>
  <c r="B66" i="13"/>
  <c r="B15" i="6"/>
  <c r="C15" i="6" s="1"/>
  <c r="F15" i="6" s="1"/>
  <c r="B15" i="13"/>
  <c r="B59" i="6"/>
  <c r="C59" i="6" s="1"/>
  <c r="G59" i="6" s="1"/>
  <c r="B59" i="13"/>
  <c r="B46" i="6"/>
  <c r="C46" i="6" s="1"/>
  <c r="G46" i="6" s="1"/>
  <c r="B46" i="13"/>
  <c r="B11" i="13"/>
  <c r="B40" i="6"/>
  <c r="C40" i="6" s="1"/>
  <c r="G40" i="6" s="1"/>
  <c r="B40" i="13"/>
  <c r="B63" i="6"/>
  <c r="C63" i="6" s="1"/>
  <c r="G63" i="6" s="1"/>
  <c r="B63" i="13"/>
  <c r="B87" i="13"/>
  <c r="B60" i="6"/>
  <c r="C60" i="6" s="1"/>
  <c r="G60" i="6" s="1"/>
  <c r="B60" i="13"/>
  <c r="B26" i="6"/>
  <c r="C26" i="6" s="1"/>
  <c r="F26" i="6" s="1"/>
  <c r="B26" i="13"/>
  <c r="B80" i="6"/>
  <c r="C80" i="6" s="1"/>
  <c r="G80" i="6" s="1"/>
  <c r="B80" i="13"/>
  <c r="B42" i="6"/>
  <c r="C42" i="6" s="1"/>
  <c r="G42" i="6" s="1"/>
  <c r="B42" i="13"/>
  <c r="B2" i="13"/>
  <c r="B8" i="6"/>
  <c r="C8" i="6" s="1"/>
  <c r="F8" i="6" s="1"/>
  <c r="B8" i="13"/>
  <c r="B7" i="13"/>
  <c r="B51" i="13"/>
  <c r="B81" i="6"/>
  <c r="C81" i="6" s="1"/>
  <c r="G81" i="6" s="1"/>
  <c r="B81" i="13"/>
  <c r="B5" i="6"/>
  <c r="C5" i="6" s="1"/>
  <c r="F5" i="6" s="1"/>
  <c r="B5" i="13"/>
  <c r="B75" i="6"/>
  <c r="C75" i="6" s="1"/>
  <c r="G75" i="6" s="1"/>
  <c r="B75" i="13"/>
  <c r="B3" i="13"/>
  <c r="B36" i="6"/>
  <c r="C36" i="6" s="1"/>
  <c r="F36" i="6" s="1"/>
  <c r="B36" i="13"/>
  <c r="B61" i="6"/>
  <c r="C61" i="6" s="1"/>
  <c r="G61" i="6" s="1"/>
  <c r="B61" i="13"/>
  <c r="B39" i="6"/>
  <c r="C39" i="6" s="1"/>
  <c r="F39" i="6" s="1"/>
  <c r="B39" i="13"/>
  <c r="B49" i="6"/>
  <c r="C49" i="6" s="1"/>
  <c r="G49" i="6" s="1"/>
  <c r="B43" i="13"/>
  <c r="B4" i="6"/>
  <c r="C4" i="6" s="1"/>
  <c r="F4" i="6" s="1"/>
  <c r="B4" i="13"/>
  <c r="B19" i="13"/>
  <c r="B21" i="13"/>
  <c r="B76" i="6"/>
  <c r="C76" i="6" s="1"/>
  <c r="G76" i="6" s="1"/>
  <c r="B76" i="13"/>
  <c r="B57" i="6"/>
  <c r="C57" i="6" s="1"/>
  <c r="G57" i="6" s="1"/>
  <c r="B57" i="13"/>
  <c r="B47" i="6"/>
  <c r="C47" i="6" s="1"/>
  <c r="G47" i="6" s="1"/>
  <c r="B47" i="13"/>
  <c r="B27" i="13"/>
  <c r="B44" i="6"/>
  <c r="C44" i="6" s="1"/>
  <c r="G44" i="6" s="1"/>
  <c r="B44" i="13"/>
  <c r="B16" i="13"/>
  <c r="B84" i="13"/>
  <c r="B16" i="6"/>
  <c r="C16" i="6" s="1"/>
  <c r="F16" i="6" s="1"/>
  <c r="B71" i="6"/>
  <c r="C71" i="6" s="1"/>
  <c r="G71" i="6" s="1"/>
  <c r="B77" i="6"/>
  <c r="C77" i="6" s="1"/>
  <c r="G77" i="6" s="1"/>
  <c r="B54" i="6"/>
  <c r="C54" i="6" s="1"/>
  <c r="G54" i="6" s="1"/>
  <c r="B69" i="6"/>
  <c r="C69" i="6" s="1"/>
  <c r="G69" i="6" s="1"/>
  <c r="B43" i="6"/>
  <c r="C43" i="6" s="1"/>
  <c r="G43" i="6" s="1"/>
  <c r="B84" i="6"/>
  <c r="C84" i="6" s="1"/>
  <c r="G84" i="6" s="1"/>
  <c r="B9" i="6"/>
  <c r="C9" i="6" s="1"/>
  <c r="F9" i="6" s="1"/>
  <c r="B32" i="6"/>
  <c r="C32" i="6" s="1"/>
  <c r="F32" i="6" s="1"/>
  <c r="B38" i="6"/>
  <c r="C38" i="6" s="1"/>
  <c r="F38" i="6" s="1"/>
  <c r="B51" i="6"/>
  <c r="C51" i="6" s="1"/>
  <c r="G51" i="6" s="1"/>
  <c r="B19" i="6"/>
  <c r="C19" i="6" s="1"/>
  <c r="F19" i="6" s="1"/>
  <c r="B23" i="6"/>
  <c r="C23" i="6" s="1"/>
  <c r="F23" i="6" s="1"/>
  <c r="B14" i="6"/>
  <c r="C14" i="6" s="1"/>
  <c r="F14" i="6" s="1"/>
  <c r="B37" i="6"/>
  <c r="C37" i="6" s="1"/>
  <c r="F37" i="6" s="1"/>
  <c r="B7" i="6"/>
  <c r="C7" i="6" s="1"/>
  <c r="F7" i="6" s="1"/>
  <c r="B3" i="6"/>
  <c r="C3" i="6" s="1"/>
  <c r="B66" i="6"/>
  <c r="C66" i="6" s="1"/>
  <c r="G66" i="6" s="1"/>
  <c r="B87" i="6"/>
  <c r="C87" i="6" s="1"/>
  <c r="G87" i="6" s="1"/>
  <c r="B10" i="6"/>
  <c r="C10" i="6" s="1"/>
  <c r="F10" i="6" s="1"/>
  <c r="B31" i="6"/>
  <c r="C31" i="6" s="1"/>
  <c r="F31" i="6" s="1"/>
  <c r="B50" i="6"/>
  <c r="C50" i="6" s="1"/>
  <c r="G50" i="6" s="1"/>
  <c r="C49" i="13" l="1"/>
  <c r="C49" i="16" s="1"/>
  <c r="C68" i="13"/>
  <c r="C68" i="16" s="1"/>
  <c r="C18" i="13"/>
  <c r="B18" i="16" s="1"/>
  <c r="C33" i="13"/>
  <c r="B33" i="16" s="1"/>
  <c r="C67" i="13"/>
  <c r="C67" i="16" s="1"/>
  <c r="F55" i="13"/>
  <c r="F55" i="16" s="1"/>
  <c r="C55" i="13"/>
  <c r="C55" i="16" s="1"/>
  <c r="F46" i="13"/>
  <c r="F46" i="16" s="1"/>
  <c r="C46" i="13"/>
  <c r="C46" i="16" s="1"/>
  <c r="F32" i="13"/>
  <c r="E32" i="16" s="1"/>
  <c r="C32" i="13"/>
  <c r="B32" i="16" s="1"/>
  <c r="F79" i="13"/>
  <c r="C79" i="13"/>
  <c r="F23" i="13"/>
  <c r="E23" i="16" s="1"/>
  <c r="C23" i="13"/>
  <c r="B23" i="16" s="1"/>
  <c r="F53" i="13"/>
  <c r="F53" i="16" s="1"/>
  <c r="C53" i="13"/>
  <c r="C53" i="16" s="1"/>
  <c r="F20" i="13"/>
  <c r="E20" i="16" s="1"/>
  <c r="C20" i="13"/>
  <c r="B20" i="1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F3" i="6"/>
  <c r="F84" i="13"/>
  <c r="C84" i="13"/>
  <c r="F47" i="13"/>
  <c r="F47" i="16" s="1"/>
  <c r="C47" i="13"/>
  <c r="C47" i="16" s="1"/>
  <c r="F19" i="13"/>
  <c r="E19" i="16" s="1"/>
  <c r="C19" i="13"/>
  <c r="B19" i="16" s="1"/>
  <c r="F9" i="13"/>
  <c r="E9" i="16" s="1"/>
  <c r="C9" i="13"/>
  <c r="B9" i="16" s="1"/>
  <c r="F52" i="13"/>
  <c r="F52" i="16" s="1"/>
  <c r="C52" i="13"/>
  <c r="C52" i="16" s="1"/>
  <c r="F88" i="13"/>
  <c r="C88" i="13"/>
  <c r="F42" i="13"/>
  <c r="F42" i="16" s="1"/>
  <c r="C42" i="13"/>
  <c r="C42" i="16" s="1"/>
  <c r="F7" i="13"/>
  <c r="E7" i="16" s="1"/>
  <c r="C7" i="13"/>
  <c r="B7" i="16" s="1"/>
  <c r="F16" i="13"/>
  <c r="E16" i="16" s="1"/>
  <c r="C16" i="13"/>
  <c r="B16" i="16" s="1"/>
  <c r="F57" i="13"/>
  <c r="F57" i="16" s="1"/>
  <c r="C57" i="13"/>
  <c r="C57" i="16" s="1"/>
  <c r="F4" i="13"/>
  <c r="E4" i="16" s="1"/>
  <c r="C4" i="13"/>
  <c r="B4" i="16" s="1"/>
  <c r="F13" i="13"/>
  <c r="E13" i="16" s="1"/>
  <c r="C13" i="13"/>
  <c r="B13" i="16" s="1"/>
  <c r="E82" i="14"/>
  <c r="D82" i="14"/>
  <c r="B82" i="14"/>
  <c r="C82" i="14"/>
  <c r="F83" i="13"/>
  <c r="C83" i="13"/>
  <c r="F24" i="13"/>
  <c r="E24" i="16" s="1"/>
  <c r="C24" i="13"/>
  <c r="B24" i="16" s="1"/>
  <c r="F71" i="13"/>
  <c r="F71" i="16" s="1"/>
  <c r="C71" i="13"/>
  <c r="C71" i="16" s="1"/>
  <c r="F6" i="13"/>
  <c r="E6" i="16" s="1"/>
  <c r="C6" i="13"/>
  <c r="B6" i="16" s="1"/>
  <c r="F75" i="13"/>
  <c r="F75" i="16" s="1"/>
  <c r="C75" i="13"/>
  <c r="C75" i="16" s="1"/>
  <c r="F54" i="13"/>
  <c r="F54" i="16" s="1"/>
  <c r="C54" i="13"/>
  <c r="C54" i="16" s="1"/>
  <c r="F56" i="13"/>
  <c r="F56" i="16" s="1"/>
  <c r="C56" i="13"/>
  <c r="C56" i="16" s="1"/>
  <c r="F61" i="13"/>
  <c r="F61" i="16" s="1"/>
  <c r="C61" i="13"/>
  <c r="C61" i="16" s="1"/>
  <c r="F5" i="13"/>
  <c r="E5" i="16" s="1"/>
  <c r="C5" i="13"/>
  <c r="B5" i="16" s="1"/>
  <c r="F8" i="13"/>
  <c r="E8" i="16" s="1"/>
  <c r="C8" i="13"/>
  <c r="B8" i="16" s="1"/>
  <c r="F26" i="13"/>
  <c r="E26" i="16" s="1"/>
  <c r="C26" i="13"/>
  <c r="B26" i="16" s="1"/>
  <c r="F40" i="13"/>
  <c r="F40" i="16" s="1"/>
  <c r="C40" i="13"/>
  <c r="C40" i="16" s="1"/>
  <c r="F15" i="13"/>
  <c r="E15" i="16" s="1"/>
  <c r="C15" i="13"/>
  <c r="B15" i="16" s="1"/>
  <c r="F65" i="13"/>
  <c r="F65" i="16" s="1"/>
  <c r="C65" i="13"/>
  <c r="C65" i="16" s="1"/>
  <c r="F14" i="13"/>
  <c r="E14" i="16" s="1"/>
  <c r="C14" i="13"/>
  <c r="B14" i="16" s="1"/>
  <c r="F69" i="13"/>
  <c r="F69" i="16" s="1"/>
  <c r="C69" i="13"/>
  <c r="C69" i="16" s="1"/>
  <c r="F12" i="13"/>
  <c r="E12" i="16" s="1"/>
  <c r="C12" i="13"/>
  <c r="B12" i="16" s="1"/>
  <c r="G82" i="14"/>
  <c r="J82" i="14"/>
  <c r="H82" i="14"/>
  <c r="I82" i="14"/>
  <c r="F31" i="13"/>
  <c r="E31" i="16" s="1"/>
  <c r="C31" i="13"/>
  <c r="B31" i="16" s="1"/>
  <c r="F48" i="13"/>
  <c r="F48" i="16" s="1"/>
  <c r="C48" i="13"/>
  <c r="C48" i="16" s="1"/>
  <c r="F25" i="13"/>
  <c r="E25" i="16" s="1"/>
  <c r="C25" i="13"/>
  <c r="B25" i="16" s="1"/>
  <c r="F3" i="13"/>
  <c r="E3" i="16" s="1"/>
  <c r="C3" i="13"/>
  <c r="B3" i="16" s="1"/>
  <c r="F63" i="13"/>
  <c r="F63" i="16" s="1"/>
  <c r="C63" i="13"/>
  <c r="C63" i="16" s="1"/>
  <c r="F45" i="13"/>
  <c r="F45" i="16" s="1"/>
  <c r="C45" i="13"/>
  <c r="C45" i="16" s="1"/>
  <c r="F44" i="13"/>
  <c r="F44" i="16" s="1"/>
  <c r="C44" i="13"/>
  <c r="C44" i="16" s="1"/>
  <c r="F76" i="13"/>
  <c r="F76" i="16" s="1"/>
  <c r="C76" i="13"/>
  <c r="C76" i="16" s="1"/>
  <c r="F43" i="13"/>
  <c r="F43" i="16" s="1"/>
  <c r="C43" i="13"/>
  <c r="C43" i="16" s="1"/>
  <c r="F78" i="13"/>
  <c r="F78" i="16" s="1"/>
  <c r="C78" i="13"/>
  <c r="C78" i="16" s="1"/>
  <c r="J11" i="11"/>
  <c r="L11" i="11" s="1"/>
  <c r="L13" i="11" s="1"/>
  <c r="B32" i="11" s="1"/>
  <c r="K12" i="11"/>
  <c r="M12" i="11" s="1"/>
  <c r="K11" i="11"/>
  <c r="M11" i="11" s="1"/>
  <c r="J12" i="11"/>
  <c r="L12" i="11" s="1"/>
  <c r="F62" i="13"/>
  <c r="F62" i="16" s="1"/>
  <c r="C62" i="13"/>
  <c r="C62" i="16" s="1"/>
  <c r="F74" i="13"/>
  <c r="F74" i="16" s="1"/>
  <c r="C74" i="13"/>
  <c r="C74" i="16" s="1"/>
  <c r="F73" i="13"/>
  <c r="F73" i="16" s="1"/>
  <c r="C73" i="13"/>
  <c r="C73" i="16" s="1"/>
  <c r="F87" i="13"/>
  <c r="C87" i="13"/>
  <c r="F39" i="13"/>
  <c r="E39" i="16" s="1"/>
  <c r="C39" i="13"/>
  <c r="B39" i="16" s="1"/>
  <c r="F80" i="13"/>
  <c r="C80" i="13"/>
  <c r="F64" i="13"/>
  <c r="F64" i="16" s="1"/>
  <c r="C64" i="13"/>
  <c r="C64" i="16" s="1"/>
  <c r="F86" i="13"/>
  <c r="C86" i="13"/>
  <c r="F36" i="13"/>
  <c r="E36" i="16" s="1"/>
  <c r="C36" i="13"/>
  <c r="B36" i="16" s="1"/>
  <c r="F81" i="13"/>
  <c r="C81" i="13"/>
  <c r="F60" i="13"/>
  <c r="F60" i="16" s="1"/>
  <c r="C60" i="13"/>
  <c r="C60" i="16" s="1"/>
  <c r="F11" i="13"/>
  <c r="E11" i="16" s="1"/>
  <c r="C11" i="13"/>
  <c r="B11" i="16" s="1"/>
  <c r="F66" i="13"/>
  <c r="F66" i="16" s="1"/>
  <c r="C66" i="13"/>
  <c r="C66" i="16" s="1"/>
  <c r="F22" i="13"/>
  <c r="E22" i="16" s="1"/>
  <c r="C22" i="13"/>
  <c r="B22" i="16" s="1"/>
  <c r="F34" i="13"/>
  <c r="E34" i="16" s="1"/>
  <c r="C34" i="13"/>
  <c r="B34" i="16" s="1"/>
  <c r="F29" i="13"/>
  <c r="E29" i="16" s="1"/>
  <c r="C29" i="13"/>
  <c r="B29" i="16" s="1"/>
  <c r="F37" i="13"/>
  <c r="E37" i="16" s="1"/>
  <c r="C37" i="13"/>
  <c r="B37" i="16" s="1"/>
  <c r="F50" i="13"/>
  <c r="F50" i="16" s="1"/>
  <c r="C50" i="13"/>
  <c r="C50" i="16" s="1"/>
  <c r="F10" i="13"/>
  <c r="E10" i="16" s="1"/>
  <c r="C10" i="13"/>
  <c r="B10" i="16" s="1"/>
  <c r="F51" i="13"/>
  <c r="F51" i="16" s="1"/>
  <c r="C51" i="13"/>
  <c r="C51" i="16" s="1"/>
  <c r="F59" i="13"/>
  <c r="F59" i="16" s="1"/>
  <c r="C59" i="13"/>
  <c r="C59" i="16" s="1"/>
  <c r="F85" i="13"/>
  <c r="C85" i="13"/>
  <c r="F27" i="13"/>
  <c r="E27" i="16" s="1"/>
  <c r="C27" i="13"/>
  <c r="B27" i="16" s="1"/>
  <c r="F21" i="13"/>
  <c r="E21" i="16" s="1"/>
  <c r="C21" i="13"/>
  <c r="B21" i="16" s="1"/>
  <c r="F2" i="13"/>
  <c r="C2" i="13"/>
  <c r="F35" i="13"/>
  <c r="E35" i="16" s="1"/>
  <c r="C35" i="13"/>
  <c r="B35" i="16" s="1"/>
  <c r="F30" i="13"/>
  <c r="E30" i="16" s="1"/>
  <c r="C30" i="13"/>
  <c r="B30" i="16" s="1"/>
  <c r="F38" i="13"/>
  <c r="E38" i="16" s="1"/>
  <c r="C38" i="13"/>
  <c r="B38" i="16" s="1"/>
  <c r="F70" i="13"/>
  <c r="F70" i="16" s="1"/>
  <c r="C70" i="13"/>
  <c r="C70" i="16" s="1"/>
  <c r="F77" i="13"/>
  <c r="F77" i="16" s="1"/>
  <c r="C77" i="13"/>
  <c r="C77" i="16" s="1"/>
  <c r="J7" i="11"/>
  <c r="L7" i="11" s="1"/>
  <c r="K7" i="11"/>
  <c r="M7" i="11" s="1"/>
  <c r="J6" i="11"/>
  <c r="K6" i="11"/>
  <c r="D79" i="14" l="1"/>
  <c r="C79" i="14"/>
  <c r="E79" i="14"/>
  <c r="B79" i="14"/>
  <c r="J79" i="14"/>
  <c r="I79" i="14"/>
  <c r="H79" i="14"/>
  <c r="G79" i="14"/>
  <c r="B85" i="14"/>
  <c r="D85" i="14"/>
  <c r="C85" i="14"/>
  <c r="E85" i="14"/>
  <c r="I85" i="14"/>
  <c r="G85" i="14"/>
  <c r="H85" i="14"/>
  <c r="J85" i="14"/>
  <c r="D81" i="14"/>
  <c r="C81" i="14"/>
  <c r="B81" i="14"/>
  <c r="E81" i="14"/>
  <c r="D80" i="14"/>
  <c r="C80" i="14"/>
  <c r="B80" i="14"/>
  <c r="E80" i="14"/>
  <c r="B83" i="14"/>
  <c r="D83" i="14"/>
  <c r="E83" i="14"/>
  <c r="C83" i="14"/>
  <c r="B2" i="16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H81" i="14"/>
  <c r="J81" i="14"/>
  <c r="I81" i="14"/>
  <c r="G81" i="14"/>
  <c r="J80" i="14"/>
  <c r="G80" i="14"/>
  <c r="I80" i="14"/>
  <c r="H80" i="14"/>
  <c r="J83" i="14"/>
  <c r="H83" i="14"/>
  <c r="G83" i="14"/>
  <c r="I83" i="14"/>
  <c r="C32" i="7"/>
  <c r="C10" i="7" s="1"/>
  <c r="G32" i="5"/>
  <c r="G29" i="5" s="1"/>
  <c r="H32" i="5"/>
  <c r="H18" i="5" s="1"/>
  <c r="I32" i="5"/>
  <c r="I25" i="5" s="1"/>
  <c r="J32" i="5"/>
  <c r="J6" i="5" s="1"/>
  <c r="G3" i="5"/>
  <c r="J25" i="5"/>
  <c r="E32" i="7"/>
  <c r="E23" i="7" s="1"/>
  <c r="C25" i="7"/>
  <c r="J23" i="5"/>
  <c r="C31" i="7"/>
  <c r="C3" i="7"/>
  <c r="J27" i="5"/>
  <c r="D32" i="7"/>
  <c r="D6" i="7" s="1"/>
  <c r="B32" i="7"/>
  <c r="B28" i="7" s="1"/>
  <c r="E9" i="7"/>
  <c r="E11" i="7"/>
  <c r="C88" i="14"/>
  <c r="E88" i="14"/>
  <c r="B88" i="14"/>
  <c r="D88" i="14"/>
  <c r="J88" i="14"/>
  <c r="I88" i="14"/>
  <c r="G88" i="14"/>
  <c r="H88" i="14"/>
  <c r="L6" i="11"/>
  <c r="L8" i="11" s="1"/>
  <c r="B31" i="11" s="1"/>
  <c r="M6" i="11"/>
  <c r="M8" i="11" s="1"/>
  <c r="C31" i="11" s="1"/>
  <c r="E86" i="14"/>
  <c r="D86" i="14"/>
  <c r="B86" i="14"/>
  <c r="C86" i="14"/>
  <c r="C87" i="14"/>
  <c r="B87" i="14"/>
  <c r="D87" i="14"/>
  <c r="E87" i="14"/>
  <c r="C84" i="14"/>
  <c r="B84" i="14"/>
  <c r="E84" i="14"/>
  <c r="D84" i="14"/>
  <c r="E2" i="16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I86" i="14"/>
  <c r="G86" i="14"/>
  <c r="J86" i="14"/>
  <c r="H86" i="14"/>
  <c r="H87" i="14"/>
  <c r="J87" i="14"/>
  <c r="I87" i="14"/>
  <c r="G87" i="14"/>
  <c r="M13" i="11"/>
  <c r="C32" i="11" s="1"/>
  <c r="G84" i="14"/>
  <c r="H84" i="14"/>
  <c r="I84" i="14"/>
  <c r="J84" i="14"/>
  <c r="J16" i="5" l="1"/>
  <c r="G23" i="5"/>
  <c r="G16" i="5"/>
  <c r="J3" i="5"/>
  <c r="G14" i="5"/>
  <c r="G30" i="5"/>
  <c r="J11" i="5"/>
  <c r="G11" i="5"/>
  <c r="J20" i="5"/>
  <c r="G28" i="5"/>
  <c r="G31" i="5"/>
  <c r="H28" i="5"/>
  <c r="E17" i="7"/>
  <c r="J10" i="5"/>
  <c r="C29" i="7"/>
  <c r="G27" i="5"/>
  <c r="G19" i="5"/>
  <c r="G15" i="5"/>
  <c r="G21" i="5"/>
  <c r="G20" i="5"/>
  <c r="E7" i="7"/>
  <c r="J17" i="5"/>
  <c r="C22" i="7"/>
  <c r="J14" i="5"/>
  <c r="G26" i="5"/>
  <c r="G18" i="5"/>
  <c r="G7" i="5"/>
  <c r="G13" i="5"/>
  <c r="G12" i="5"/>
  <c r="G9" i="5"/>
  <c r="G17" i="5"/>
  <c r="G5" i="5"/>
  <c r="G4" i="5"/>
  <c r="E27" i="7"/>
  <c r="C8" i="7"/>
  <c r="C20" i="7"/>
  <c r="C28" i="7"/>
  <c r="G10" i="5"/>
  <c r="G2" i="5"/>
  <c r="H31" i="5"/>
  <c r="H11" i="5"/>
  <c r="E3" i="7"/>
  <c r="E16" i="7"/>
  <c r="J7" i="5"/>
  <c r="J8" i="5"/>
  <c r="C27" i="7"/>
  <c r="G25" i="5"/>
  <c r="G24" i="5"/>
  <c r="G22" i="5"/>
  <c r="H15" i="5"/>
  <c r="I31" i="5"/>
  <c r="I20" i="5"/>
  <c r="E12" i="7"/>
  <c r="E99" i="15" s="1"/>
  <c r="B17" i="7"/>
  <c r="E26" i="7"/>
  <c r="E25" i="7"/>
  <c r="E112" i="15" s="1"/>
  <c r="E6" i="7"/>
  <c r="J15" i="5"/>
  <c r="B13" i="7"/>
  <c r="B27" i="7"/>
  <c r="J9" i="5"/>
  <c r="C15" i="7"/>
  <c r="B9" i="7"/>
  <c r="B15" i="7"/>
  <c r="B102" i="15" s="1"/>
  <c r="J5" i="5"/>
  <c r="B16" i="7"/>
  <c r="J26" i="5"/>
  <c r="C11" i="7"/>
  <c r="H24" i="5"/>
  <c r="I29" i="5"/>
  <c r="B5" i="7"/>
  <c r="E28" i="7"/>
  <c r="C23" i="7"/>
  <c r="B23" i="7"/>
  <c r="B24" i="7"/>
  <c r="C19" i="7"/>
  <c r="E5" i="7"/>
  <c r="J93" i="14" s="1"/>
  <c r="E21" i="7"/>
  <c r="E24" i="7"/>
  <c r="J24" i="5"/>
  <c r="J19" i="5"/>
  <c r="B19" i="7"/>
  <c r="J4" i="5"/>
  <c r="C7" i="7"/>
  <c r="C30" i="7"/>
  <c r="H118" i="14" s="1"/>
  <c r="B7" i="7"/>
  <c r="J21" i="5"/>
  <c r="B8" i="7"/>
  <c r="G95" i="14" s="1"/>
  <c r="J28" i="5"/>
  <c r="J30" i="5"/>
  <c r="H25" i="5"/>
  <c r="H19" i="5"/>
  <c r="B11" i="7"/>
  <c r="G98" i="14" s="1"/>
  <c r="I23" i="5"/>
  <c r="E20" i="7"/>
  <c r="C2" i="7"/>
  <c r="H90" i="14" s="1"/>
  <c r="C21" i="7"/>
  <c r="E10" i="7"/>
  <c r="J97" i="14" s="1"/>
  <c r="E15" i="7"/>
  <c r="B20" i="7"/>
  <c r="B26" i="7"/>
  <c r="C6" i="7"/>
  <c r="H29" i="5"/>
  <c r="E22" i="7"/>
  <c r="E110" i="15" s="1"/>
  <c r="E13" i="7"/>
  <c r="E29" i="7"/>
  <c r="E14" i="7"/>
  <c r="C18" i="7"/>
  <c r="B4" i="7"/>
  <c r="B92" i="15" s="1"/>
  <c r="C24" i="7"/>
  <c r="B18" i="7"/>
  <c r="J12" i="5"/>
  <c r="J31" i="5"/>
  <c r="C4" i="7"/>
  <c r="J2" i="5"/>
  <c r="C13" i="7"/>
  <c r="B14" i="7"/>
  <c r="B101" i="15" s="1"/>
  <c r="J13" i="5"/>
  <c r="H14" i="5"/>
  <c r="H21" i="5"/>
  <c r="I10" i="5"/>
  <c r="I8" i="5"/>
  <c r="E4" i="7"/>
  <c r="C26" i="7"/>
  <c r="C114" i="15" s="1"/>
  <c r="C12" i="7"/>
  <c r="H99" i="14" s="1"/>
  <c r="C9" i="7"/>
  <c r="B22" i="7"/>
  <c r="G109" i="14" s="1"/>
  <c r="I26" i="5"/>
  <c r="I24" i="5"/>
  <c r="E18" i="7"/>
  <c r="E105" i="15" s="1"/>
  <c r="E31" i="7"/>
  <c r="E8" i="7"/>
  <c r="J95" i="14" s="1"/>
  <c r="E2" i="7"/>
  <c r="E89" i="15" s="1"/>
  <c r="B21" i="7"/>
  <c r="C17" i="7"/>
  <c r="C16" i="7"/>
  <c r="H103" i="14" s="1"/>
  <c r="B10" i="7"/>
  <c r="B3" i="7"/>
  <c r="J18" i="5"/>
  <c r="J22" i="5"/>
  <c r="J29" i="5"/>
  <c r="C5" i="7"/>
  <c r="H93" i="14" s="1"/>
  <c r="B6" i="7"/>
  <c r="I6" i="5"/>
  <c r="I15" i="5"/>
  <c r="I28" i="5"/>
  <c r="I11" i="5"/>
  <c r="G6" i="5"/>
  <c r="B2" i="7"/>
  <c r="G89" i="14" s="1"/>
  <c r="B25" i="7"/>
  <c r="E30" i="7"/>
  <c r="I30" i="5"/>
  <c r="E97" i="15"/>
  <c r="E91" i="15"/>
  <c r="E102" i="15"/>
  <c r="J102" i="14"/>
  <c r="D23" i="7"/>
  <c r="D30" i="7"/>
  <c r="C111" i="15"/>
  <c r="H111" i="14"/>
  <c r="C93" i="15"/>
  <c r="G110" i="14"/>
  <c r="D9" i="7"/>
  <c r="H112" i="14"/>
  <c r="C112" i="15"/>
  <c r="D18" i="7"/>
  <c r="B109" i="15"/>
  <c r="D16" i="7"/>
  <c r="H30" i="5"/>
  <c r="I27" i="5"/>
  <c r="I17" i="5"/>
  <c r="I18" i="5"/>
  <c r="H10" i="5"/>
  <c r="J110" i="14"/>
  <c r="H97" i="14"/>
  <c r="C97" i="15"/>
  <c r="D13" i="7"/>
  <c r="E100" i="15"/>
  <c r="J100" i="14"/>
  <c r="J101" i="14"/>
  <c r="E101" i="15"/>
  <c r="D14" i="7"/>
  <c r="C103" i="15"/>
  <c r="D27" i="7"/>
  <c r="H96" i="14"/>
  <c r="C96" i="15"/>
  <c r="D10" i="7"/>
  <c r="G101" i="14"/>
  <c r="D8" i="7"/>
  <c r="H23" i="5"/>
  <c r="H22" i="5"/>
  <c r="I19" i="5"/>
  <c r="I9" i="5"/>
  <c r="H119" i="14"/>
  <c r="C119" i="15"/>
  <c r="I2" i="5"/>
  <c r="J105" i="14"/>
  <c r="D7" i="7"/>
  <c r="C95" i="15"/>
  <c r="H95" i="14"/>
  <c r="G112" i="14"/>
  <c r="B112" i="15"/>
  <c r="B94" i="15"/>
  <c r="G94" i="14"/>
  <c r="B93" i="15"/>
  <c r="G93" i="14"/>
  <c r="E8" i="5"/>
  <c r="E11" i="5"/>
  <c r="E32" i="5"/>
  <c r="E14" i="5" s="1"/>
  <c r="B32" i="5"/>
  <c r="B16" i="5" s="1"/>
  <c r="C32" i="5"/>
  <c r="C26" i="5" s="1"/>
  <c r="D32" i="5"/>
  <c r="D27" i="5" s="1"/>
  <c r="J119" i="14"/>
  <c r="J118" i="14"/>
  <c r="E118" i="15"/>
  <c r="D28" i="7"/>
  <c r="D19" i="7"/>
  <c r="D22" i="7"/>
  <c r="J104" i="14"/>
  <c r="J90" i="14"/>
  <c r="E103" i="15"/>
  <c r="J103" i="14"/>
  <c r="D15" i="7"/>
  <c r="D29" i="7"/>
  <c r="B113" i="15"/>
  <c r="D20" i="7"/>
  <c r="D11" i="7"/>
  <c r="H107" i="14"/>
  <c r="H116" i="14"/>
  <c r="H114" i="14"/>
  <c r="H2" i="5"/>
  <c r="H17" i="5"/>
  <c r="I13" i="5"/>
  <c r="H6" i="5"/>
  <c r="I3" i="5"/>
  <c r="H12" i="5"/>
  <c r="H27" i="5"/>
  <c r="I21" i="5"/>
  <c r="I16" i="5"/>
  <c r="C99" i="15"/>
  <c r="H106" i="14"/>
  <c r="C106" i="15"/>
  <c r="G105" i="14"/>
  <c r="B105" i="15"/>
  <c r="G97" i="14"/>
  <c r="B97" i="15"/>
  <c r="H98" i="14"/>
  <c r="C98" i="15"/>
  <c r="D21" i="7"/>
  <c r="E93" i="15"/>
  <c r="G106" i="14"/>
  <c r="D4" i="7"/>
  <c r="J108" i="14"/>
  <c r="E108" i="15"/>
  <c r="J111" i="14"/>
  <c r="E111" i="15"/>
  <c r="D31" i="7"/>
  <c r="D119" i="15" s="1"/>
  <c r="B91" i="15"/>
  <c r="B98" i="15"/>
  <c r="D5" i="7"/>
  <c r="H109" i="14"/>
  <c r="C109" i="15"/>
  <c r="D25" i="7"/>
  <c r="E19" i="7"/>
  <c r="E119" i="15"/>
  <c r="C92" i="15"/>
  <c r="D2" i="7"/>
  <c r="H9" i="5"/>
  <c r="I22" i="5"/>
  <c r="H16" i="5"/>
  <c r="I12" i="5"/>
  <c r="H13" i="5"/>
  <c r="H7" i="5"/>
  <c r="H3" i="5"/>
  <c r="H20" i="5"/>
  <c r="H26" i="5"/>
  <c r="E117" i="15"/>
  <c r="G114" i="14"/>
  <c r="D12" i="7"/>
  <c r="G107" i="14"/>
  <c r="B107" i="15"/>
  <c r="E94" i="15"/>
  <c r="J94" i="14"/>
  <c r="E114" i="15"/>
  <c r="J114" i="14"/>
  <c r="B29" i="7"/>
  <c r="H89" i="14"/>
  <c r="H110" i="14"/>
  <c r="C110" i="15"/>
  <c r="C14" i="7"/>
  <c r="C102" i="15" s="1"/>
  <c r="B31" i="7"/>
  <c r="B119" i="15" s="1"/>
  <c r="D17" i="7"/>
  <c r="B12" i="7"/>
  <c r="D3" i="7"/>
  <c r="D26" i="7"/>
  <c r="B30" i="7"/>
  <c r="D24" i="7"/>
  <c r="H8" i="5"/>
  <c r="I7" i="5"/>
  <c r="I14" i="5"/>
  <c r="G8" i="5"/>
  <c r="I4" i="5"/>
  <c r="H5" i="5"/>
  <c r="I5" i="5"/>
  <c r="H4" i="5"/>
  <c r="C89" i="15" l="1"/>
  <c r="E25" i="5"/>
  <c r="C104" i="15"/>
  <c r="E18" i="5"/>
  <c r="H104" i="14"/>
  <c r="E113" i="15"/>
  <c r="G113" i="14"/>
  <c r="C116" i="15"/>
  <c r="E104" i="15"/>
  <c r="J112" i="14"/>
  <c r="G102" i="14"/>
  <c r="J113" i="14"/>
  <c r="H100" i="14"/>
  <c r="C105" i="15"/>
  <c r="B108" i="15"/>
  <c r="H94" i="14"/>
  <c r="B114" i="15"/>
  <c r="C108" i="15"/>
  <c r="C90" i="15"/>
  <c r="B96" i="15"/>
  <c r="E26" i="5"/>
  <c r="B95" i="15"/>
  <c r="E109" i="15"/>
  <c r="G96" i="14"/>
  <c r="G90" i="14"/>
  <c r="H92" i="14"/>
  <c r="J117" i="14"/>
  <c r="B106" i="15"/>
  <c r="G111" i="14"/>
  <c r="G104" i="14"/>
  <c r="E90" i="15"/>
  <c r="E115" i="15"/>
  <c r="E16" i="5"/>
  <c r="J109" i="14"/>
  <c r="G108" i="14"/>
  <c r="H105" i="14"/>
  <c r="B115" i="15"/>
  <c r="J92" i="14"/>
  <c r="H108" i="14"/>
  <c r="G91" i="14"/>
  <c r="C91" i="15"/>
  <c r="G92" i="14"/>
  <c r="J99" i="14"/>
  <c r="C107" i="15"/>
  <c r="C12" i="5"/>
  <c r="C25" i="5"/>
  <c r="B103" i="15"/>
  <c r="B110" i="15"/>
  <c r="H113" i="14"/>
  <c r="G115" i="14"/>
  <c r="J89" i="14"/>
  <c r="E92" i="15"/>
  <c r="H115" i="14"/>
  <c r="H91" i="14"/>
  <c r="E96" i="15"/>
  <c r="E12" i="5"/>
  <c r="E99" i="14" s="1"/>
  <c r="E9" i="5"/>
  <c r="E96" i="14" s="1"/>
  <c r="E95" i="15"/>
  <c r="G103" i="14"/>
  <c r="C94" i="15"/>
  <c r="C8" i="5"/>
  <c r="B90" i="15"/>
  <c r="E98" i="15"/>
  <c r="C117" i="15"/>
  <c r="C115" i="15"/>
  <c r="C118" i="15"/>
  <c r="B89" i="15"/>
  <c r="J115" i="14"/>
  <c r="B104" i="15"/>
  <c r="J96" i="14"/>
  <c r="E113" i="14"/>
  <c r="J116" i="14"/>
  <c r="B111" i="15"/>
  <c r="C100" i="15"/>
  <c r="C113" i="15"/>
  <c r="J98" i="14"/>
  <c r="H117" i="14"/>
  <c r="B11" i="5"/>
  <c r="E116" i="15"/>
  <c r="J91" i="14"/>
  <c r="J106" i="14"/>
  <c r="C31" i="5"/>
  <c r="C119" i="14" s="1"/>
  <c r="C16" i="5"/>
  <c r="C27" i="5"/>
  <c r="C114" i="14" s="1"/>
  <c r="B13" i="5"/>
  <c r="B27" i="5"/>
  <c r="C19" i="5"/>
  <c r="C22" i="5"/>
  <c r="E15" i="5"/>
  <c r="E103" i="14" s="1"/>
  <c r="E7" i="5"/>
  <c r="C18" i="5"/>
  <c r="C105" i="14" s="1"/>
  <c r="C20" i="5"/>
  <c r="C107" i="14" s="1"/>
  <c r="C17" i="5"/>
  <c r="C13" i="5"/>
  <c r="C6" i="5"/>
  <c r="E13" i="5"/>
  <c r="E100" i="14" s="1"/>
  <c r="E6" i="5"/>
  <c r="I98" i="14"/>
  <c r="D98" i="15"/>
  <c r="I109" i="14"/>
  <c r="D109" i="15"/>
  <c r="B6" i="5"/>
  <c r="D22" i="5"/>
  <c r="B17" i="5"/>
  <c r="B104" i="14" s="1"/>
  <c r="I117" i="14"/>
  <c r="D117" i="15"/>
  <c r="D106" i="15"/>
  <c r="I106" i="14"/>
  <c r="D19" i="5"/>
  <c r="B28" i="5"/>
  <c r="B115" i="14" s="1"/>
  <c r="B12" i="5"/>
  <c r="B99" i="14" s="1"/>
  <c r="D100" i="15"/>
  <c r="I100" i="14"/>
  <c r="I110" i="14"/>
  <c r="D110" i="15"/>
  <c r="D92" i="15"/>
  <c r="I92" i="14"/>
  <c r="D115" i="15"/>
  <c r="I115" i="14"/>
  <c r="D17" i="5"/>
  <c r="B22" i="5"/>
  <c r="D12" i="5"/>
  <c r="D25" i="5"/>
  <c r="B21" i="5"/>
  <c r="D28" i="5"/>
  <c r="D115" i="14" s="1"/>
  <c r="D5" i="5"/>
  <c r="D92" i="14" s="1"/>
  <c r="D29" i="5"/>
  <c r="D116" i="14" s="1"/>
  <c r="B20" i="5"/>
  <c r="B24" i="5"/>
  <c r="B14" i="5"/>
  <c r="B10" i="5"/>
  <c r="B98" i="14" s="1"/>
  <c r="D7" i="5"/>
  <c r="D105" i="15"/>
  <c r="I105" i="14"/>
  <c r="I90" i="14"/>
  <c r="D90" i="15"/>
  <c r="I104" i="14"/>
  <c r="D104" i="15"/>
  <c r="D107" i="15"/>
  <c r="I107" i="14"/>
  <c r="C113" i="14"/>
  <c r="C2" i="5"/>
  <c r="C89" i="14" s="1"/>
  <c r="B9" i="5"/>
  <c r="C11" i="5"/>
  <c r="C99" i="14" s="1"/>
  <c r="D4" i="5"/>
  <c r="E29" i="5"/>
  <c r="E4" i="5"/>
  <c r="C21" i="5"/>
  <c r="E2" i="5"/>
  <c r="E89" i="14" s="1"/>
  <c r="C30" i="5"/>
  <c r="D23" i="5"/>
  <c r="B15" i="5"/>
  <c r="D20" i="5"/>
  <c r="B3" i="5"/>
  <c r="E106" i="15"/>
  <c r="I95" i="14"/>
  <c r="D95" i="15"/>
  <c r="G99" i="14"/>
  <c r="B99" i="15"/>
  <c r="I112" i="14"/>
  <c r="D112" i="15"/>
  <c r="D108" i="15"/>
  <c r="I108" i="14"/>
  <c r="B19" i="5"/>
  <c r="B4" i="5"/>
  <c r="D18" i="5"/>
  <c r="B30" i="5"/>
  <c r="D15" i="5"/>
  <c r="D14" i="5"/>
  <c r="D9" i="5"/>
  <c r="C10" i="5"/>
  <c r="C24" i="5"/>
  <c r="C112" i="14" s="1"/>
  <c r="C15" i="5"/>
  <c r="B31" i="5"/>
  <c r="B119" i="14" s="1"/>
  <c r="I94" i="14"/>
  <c r="D94" i="15"/>
  <c r="I101" i="14"/>
  <c r="D101" i="15"/>
  <c r="D93" i="15"/>
  <c r="B116" i="15"/>
  <c r="G116" i="14"/>
  <c r="H101" i="14"/>
  <c r="C101" i="15"/>
  <c r="I89" i="14"/>
  <c r="D89" i="15"/>
  <c r="E30" i="5"/>
  <c r="E20" i="5"/>
  <c r="B25" i="5"/>
  <c r="C14" i="5"/>
  <c r="C101" i="14" s="1"/>
  <c r="D8" i="5"/>
  <c r="C3" i="5"/>
  <c r="C29" i="5"/>
  <c r="E10" i="5"/>
  <c r="E97" i="14" s="1"/>
  <c r="B23" i="5"/>
  <c r="B110" i="14" s="1"/>
  <c r="E23" i="5"/>
  <c r="E27" i="5"/>
  <c r="E114" i="14" s="1"/>
  <c r="B5" i="5"/>
  <c r="B29" i="5"/>
  <c r="B2" i="5"/>
  <c r="B89" i="14" s="1"/>
  <c r="D3" i="5"/>
  <c r="D114" i="15"/>
  <c r="I114" i="14"/>
  <c r="G100" i="14"/>
  <c r="H102" i="14"/>
  <c r="I93" i="14"/>
  <c r="B118" i="15"/>
  <c r="G118" i="14"/>
  <c r="I111" i="14"/>
  <c r="D111" i="15"/>
  <c r="G119" i="14"/>
  <c r="I118" i="14"/>
  <c r="D118" i="15"/>
  <c r="I119" i="14"/>
  <c r="D116" i="15"/>
  <c r="I116" i="14"/>
  <c r="C4" i="5"/>
  <c r="C91" i="14" s="1"/>
  <c r="C9" i="5"/>
  <c r="C96" i="14" s="1"/>
  <c r="D31" i="5"/>
  <c r="C23" i="5"/>
  <c r="C110" i="14" s="1"/>
  <c r="D10" i="5"/>
  <c r="D13" i="5"/>
  <c r="D30" i="5"/>
  <c r="D16" i="5"/>
  <c r="D103" i="14" s="1"/>
  <c r="C28" i="5"/>
  <c r="E17" i="5"/>
  <c r="E104" i="14" s="1"/>
  <c r="D26" i="5"/>
  <c r="D11" i="5"/>
  <c r="E28" i="5"/>
  <c r="E115" i="14" s="1"/>
  <c r="E21" i="5"/>
  <c r="D21" i="5"/>
  <c r="D108" i="14" s="1"/>
  <c r="D97" i="15"/>
  <c r="I97" i="14"/>
  <c r="B100" i="15"/>
  <c r="E107" i="15"/>
  <c r="D113" i="15"/>
  <c r="I113" i="14"/>
  <c r="B117" i="15"/>
  <c r="G117" i="14"/>
  <c r="D99" i="15"/>
  <c r="I99" i="14"/>
  <c r="D91" i="15"/>
  <c r="I91" i="14"/>
  <c r="I102" i="14"/>
  <c r="D102" i="15"/>
  <c r="C5" i="5"/>
  <c r="E3" i="5"/>
  <c r="E31" i="5"/>
  <c r="E119" i="14" s="1"/>
  <c r="E22" i="5"/>
  <c r="B8" i="5"/>
  <c r="B18" i="5"/>
  <c r="E24" i="5"/>
  <c r="E111" i="14" s="1"/>
  <c r="E5" i="5"/>
  <c r="D24" i="5"/>
  <c r="D111" i="14" s="1"/>
  <c r="B26" i="5"/>
  <c r="D6" i="5"/>
  <c r="C7" i="5"/>
  <c r="C94" i="14" s="1"/>
  <c r="B7" i="5"/>
  <c r="B94" i="14" s="1"/>
  <c r="E19" i="5"/>
  <c r="D2" i="5"/>
  <c r="D89" i="14" s="1"/>
  <c r="I103" i="14"/>
  <c r="D103" i="15"/>
  <c r="I96" i="14"/>
  <c r="D96" i="15"/>
  <c r="J107" i="14"/>
  <c r="C92" i="14" l="1"/>
  <c r="D100" i="14"/>
  <c r="E92" i="14"/>
  <c r="C117" i="14"/>
  <c r="E106" i="14"/>
  <c r="D113" i="14"/>
  <c r="C97" i="14"/>
  <c r="C100" i="14"/>
  <c r="C115" i="14"/>
  <c r="B109" i="14"/>
  <c r="E94" i="14"/>
  <c r="B102" i="14"/>
  <c r="E109" i="14"/>
  <c r="E118" i="14"/>
  <c r="B90" i="14"/>
  <c r="B101" i="14"/>
  <c r="E102" i="14"/>
  <c r="D93" i="14"/>
  <c r="E90" i="14"/>
  <c r="D117" i="14"/>
  <c r="B116" i="14"/>
  <c r="D95" i="14"/>
  <c r="E108" i="14"/>
  <c r="D97" i="14"/>
  <c r="B112" i="14"/>
  <c r="C102" i="14"/>
  <c r="E98" i="14"/>
  <c r="D104" i="14"/>
  <c r="D118" i="14"/>
  <c r="C103" i="14"/>
  <c r="E95" i="14"/>
  <c r="E101" i="14"/>
  <c r="D101" i="14"/>
  <c r="C106" i="14"/>
  <c r="C104" i="14"/>
  <c r="B97" i="14"/>
  <c r="B108" i="14"/>
  <c r="D106" i="14"/>
  <c r="B92" i="14"/>
  <c r="D109" i="14"/>
  <c r="E117" i="14"/>
  <c r="D96" i="14"/>
  <c r="B93" i="14"/>
  <c r="C95" i="14"/>
  <c r="D90" i="14"/>
  <c r="C116" i="14"/>
  <c r="B106" i="14"/>
  <c r="C109" i="14"/>
  <c r="C108" i="14"/>
  <c r="D94" i="14"/>
  <c r="B113" i="14"/>
  <c r="B114" i="14"/>
  <c r="C90" i="14"/>
  <c r="D102" i="14"/>
  <c r="E91" i="14"/>
  <c r="B117" i="14"/>
  <c r="E116" i="14"/>
  <c r="E112" i="14"/>
  <c r="B95" i="14"/>
  <c r="D112" i="14"/>
  <c r="B118" i="14"/>
  <c r="D105" i="14"/>
  <c r="D107" i="14"/>
  <c r="D91" i="14"/>
  <c r="D99" i="14"/>
  <c r="E93" i="14"/>
  <c r="C93" i="14"/>
  <c r="B111" i="14"/>
  <c r="C98" i="14"/>
  <c r="C118" i="14"/>
  <c r="B103" i="14"/>
  <c r="B105" i="14"/>
  <c r="D98" i="14"/>
  <c r="E110" i="14"/>
  <c r="E107" i="14"/>
  <c r="C111" i="14"/>
  <c r="B91" i="14"/>
  <c r="D110" i="14"/>
  <c r="B96" i="14"/>
  <c r="B107" i="14"/>
  <c r="D119" i="14"/>
  <c r="E105" i="14"/>
  <c r="B100" i="14"/>
  <c r="D114" i="14"/>
</calcChain>
</file>

<file path=xl/sharedStrings.xml><?xml version="1.0" encoding="utf-8"?>
<sst xmlns="http://schemas.openxmlformats.org/spreadsheetml/2006/main" count="245" uniqueCount="144">
  <si>
    <t>Huidige stocks</t>
  </si>
  <si>
    <t>Lengte [km]</t>
  </si>
  <si>
    <t>Cu [kg/m]</t>
  </si>
  <si>
    <t>Al [kg/m]</t>
  </si>
  <si>
    <t>Bron</t>
  </si>
  <si>
    <t>MS (incl 50kV)</t>
  </si>
  <si>
    <t>Van Oorschot et al. 2020</t>
  </si>
  <si>
    <t>bron: https://energiecijfers.info/hoofdstuk-1/</t>
  </si>
  <si>
    <t>MS – Netgegevens</t>
  </si>
  <si>
    <t>Netbeheerder</t>
  </si>
  <si>
    <t>aantal</t>
  </si>
  <si>
    <t>netlengte</t>
  </si>
  <si>
    <t>Middenspanningsruimten</t>
  </si>
  <si>
    <t>MS-klanten</t>
  </si>
  <si>
    <t>LS-klanten</t>
  </si>
  <si>
    <t>3-5 kV</t>
  </si>
  <si>
    <t>6-12,5 kV</t>
  </si>
  <si>
    <t>20 kV</t>
  </si>
  <si>
    <t>25-30 kV</t>
  </si>
  <si>
    <t>totaal</t>
  </si>
  <si>
    <t>km/km2</t>
  </si>
  <si>
    <t>eigen net</t>
  </si>
  <si>
    <t>ander net</t>
  </si>
  <si>
    <t>[-]</t>
  </si>
  <si>
    <t>[km]</t>
  </si>
  <si>
    <t>Coteq</t>
  </si>
  <si>
    <t>Enduris</t>
  </si>
  <si>
    <t>Enexis B.V.</t>
  </si>
  <si>
    <t>Liander</t>
  </si>
  <si>
    <t>N.V. RENDO</t>
  </si>
  <si>
    <t>Stedin B.V.</t>
  </si>
  <si>
    <t>Westland Infra</t>
  </si>
  <si>
    <t>Totaal</t>
  </si>
  <si>
    <t>LS</t>
  </si>
  <si>
    <t>LS – Netgegevens</t>
  </si>
  <si>
    <t>aantal LS-klanten</t>
  </si>
  <si>
    <t>Ondergronds</t>
  </si>
  <si>
    <t>Bovengronds</t>
  </si>
  <si>
    <t>Oppervlak gebied</t>
  </si>
  <si>
    <t>Aantal aansluitingen</t>
  </si>
  <si>
    <t>[km2]</t>
  </si>
  <si>
    <t>= gemiddelde</t>
  </si>
  <si>
    <t>percentage</t>
  </si>
  <si>
    <t>Inflow MS [km]</t>
  </si>
  <si>
    <t>Stock MS [km]</t>
  </si>
  <si>
    <t>Year</t>
  </si>
  <si>
    <t>year</t>
  </si>
  <si>
    <t>inflow (E)HS [km]</t>
  </si>
  <si>
    <t>total (E)HS stock [km]</t>
  </si>
  <si>
    <t>inflow LS [km]</t>
  </si>
  <si>
    <t>stock LS [km]</t>
  </si>
  <si>
    <t>stations</t>
  </si>
  <si>
    <t>MS cables</t>
  </si>
  <si>
    <t>LS cables</t>
  </si>
  <si>
    <t>regional</t>
  </si>
  <si>
    <t>national</t>
  </si>
  <si>
    <t>international</t>
  </si>
  <si>
    <t>generic</t>
  </si>
  <si>
    <t>150 kV supply-side</t>
  </si>
  <si>
    <t>% of the total km of cables where bottlenecks show up</t>
  </si>
  <si>
    <t>% of the total amount of stations which show bottlenecks</t>
  </si>
  <si>
    <t>MS/LS stations</t>
  </si>
  <si>
    <t>HS/MS stations</t>
  </si>
  <si>
    <t>MS percentage difference with stations</t>
  </si>
  <si>
    <t>LS percentage difference with stations</t>
  </si>
  <si>
    <t>total</t>
  </si>
  <si>
    <t>km</t>
  </si>
  <si>
    <t>average</t>
  </si>
  <si>
    <t>medium voltage spaces - MS/LS stations</t>
  </si>
  <si>
    <t>sub-distribution stations  ms/ms stations</t>
  </si>
  <si>
    <t>150 kV demand-side - MS/HS stations</t>
  </si>
  <si>
    <t>% of the total amount of km in which bottlenecks arise</t>
  </si>
  <si>
    <t>50 kV</t>
  </si>
  <si>
    <t>inflow totaal overhead HS [km]</t>
  </si>
  <si>
    <t>inflow totaal underground HS [km]</t>
  </si>
  <si>
    <t>Regional</t>
  </si>
  <si>
    <t xml:space="preserve">National </t>
  </si>
  <si>
    <t>International</t>
  </si>
  <si>
    <t>Generic</t>
  </si>
  <si>
    <t>MS</t>
  </si>
  <si>
    <t>NH MS</t>
  </si>
  <si>
    <t>GD MS</t>
  </si>
  <si>
    <t>NH LS</t>
  </si>
  <si>
    <t>GD LS</t>
  </si>
  <si>
    <t>average LS</t>
  </si>
  <si>
    <t>average MS</t>
  </si>
  <si>
    <t>Enexis percentages koperen vs aluminium kabels</t>
  </si>
  <si>
    <t>bron: powerpoint 'materialen in de netten van Enexis'</t>
  </si>
  <si>
    <t>kunststof kabels</t>
  </si>
  <si>
    <t>aluminium</t>
  </si>
  <si>
    <t>koper</t>
  </si>
  <si>
    <t>(gelegd tot jaren 70)</t>
  </si>
  <si>
    <t>(gelegd vanaf de jaren 70)</t>
  </si>
  <si>
    <t>kunststof</t>
  </si>
  <si>
    <t>(gelegd tot de jaren 70)</t>
  </si>
  <si>
    <t>bron: janneke's datasheet</t>
  </si>
  <si>
    <t>totalen</t>
  </si>
  <si>
    <t>Totalen in netten (ton)</t>
  </si>
  <si>
    <t>materiaal intensities [ton/km]</t>
  </si>
  <si>
    <t>aanname: de percentages zijn vergelijkbaar bij alle ms/ls netbeheerders</t>
  </si>
  <si>
    <t>Copper</t>
  </si>
  <si>
    <t>Aluminium</t>
  </si>
  <si>
    <t>1933-1970 inflow</t>
  </si>
  <si>
    <t>1970-2019 inflow</t>
  </si>
  <si>
    <t>Regional inflow</t>
  </si>
  <si>
    <t>National inflow</t>
  </si>
  <si>
    <t>International inflow</t>
  </si>
  <si>
    <t>Generic inflow</t>
  </si>
  <si>
    <t>Regional inflow LS</t>
  </si>
  <si>
    <t>Regional inflow MS</t>
  </si>
  <si>
    <t>Regional stock MS</t>
  </si>
  <si>
    <t>International stock MS</t>
  </si>
  <si>
    <t>Generic stock MS</t>
  </si>
  <si>
    <t>Regional stock LS</t>
  </si>
  <si>
    <t>International stock LS</t>
  </si>
  <si>
    <t>Generic stock LS</t>
  </si>
  <si>
    <t>National inflow MS</t>
  </si>
  <si>
    <t>International inflow MS</t>
  </si>
  <si>
    <t>Generic inflow MS</t>
  </si>
  <si>
    <t>stock MS [km]</t>
  </si>
  <si>
    <t>inflow MS [km]</t>
  </si>
  <si>
    <t>National stock LS</t>
  </si>
  <si>
    <t>1933-1970 inflow LS</t>
  </si>
  <si>
    <t>1933-1970 inflow MS</t>
  </si>
  <si>
    <t>National inflow LS</t>
  </si>
  <si>
    <t>International inflow LS</t>
  </si>
  <si>
    <t>Generic inflow LS</t>
  </si>
  <si>
    <t>National stock MS</t>
  </si>
  <si>
    <t>1970-2009 inflow MS</t>
  </si>
  <si>
    <t>1970-2009 inflow LS</t>
  </si>
  <si>
    <t>kg koper</t>
  </si>
  <si>
    <t>kg aluminium</t>
  </si>
  <si>
    <t>km kbel alu</t>
  </si>
  <si>
    <t>km kabel cop</t>
  </si>
  <si>
    <t>MS enexis</t>
  </si>
  <si>
    <t>LS enexis</t>
  </si>
  <si>
    <t>ton/km alu</t>
  </si>
  <si>
    <t>ton/km cop</t>
  </si>
  <si>
    <t>gepantserde (geen koper aardscherm)</t>
  </si>
  <si>
    <t>kg koper zonder aardscherm</t>
  </si>
  <si>
    <t>kg koper aardscherm/km</t>
  </si>
  <si>
    <t xml:space="preserve">Enexis </t>
  </si>
  <si>
    <t>ton alu/km</t>
  </si>
  <si>
    <t>ton kop/km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</si>
</sst>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"/>
      <color rgb="FFFFFFFF"/>
      <name val="Inherit"/>
    </font>
    <font>
      <sz val="7"/>
      <color rgb="FF333333"/>
      <name val="Inherit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6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5696"/>
      </left>
      <right/>
      <top style="medium">
        <color rgb="FF005696"/>
      </top>
      <bottom style="medium">
        <color rgb="FFDEDEDE"/>
      </bottom>
      <diagonal/>
    </border>
    <border>
      <left/>
      <right/>
      <top style="medium">
        <color rgb="FF005696"/>
      </top>
      <bottom style="medium">
        <color rgb="FFDEDEDE"/>
      </bottom>
      <diagonal/>
    </border>
    <border>
      <left/>
      <right style="medium">
        <color rgb="FF005696"/>
      </right>
      <top style="medium">
        <color rgb="FF005696"/>
      </top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 style="medium">
        <color rgb="FFDEDEDE"/>
      </top>
      <bottom style="medium">
        <color rgb="FFDEDEDE"/>
      </bottom>
      <diagonal/>
    </border>
    <border>
      <left/>
      <right/>
      <top style="medium">
        <color rgb="FFDEDEDE"/>
      </top>
      <bottom style="medium">
        <color rgb="FFDEDEDE"/>
      </bottom>
      <diagonal/>
    </border>
    <border>
      <left/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DEDEDE"/>
      </left>
      <right/>
      <top/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3" borderId="9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vertical="top" wrapText="1"/>
    </xf>
    <xf numFmtId="0" fontId="0" fillId="0" borderId="0" xfId="0" quotePrefix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3" fillId="0" borderId="0" xfId="0" applyFont="1" applyAlignment="1">
      <alignment wrapText="1"/>
    </xf>
    <xf numFmtId="0" fontId="0" fillId="0" borderId="0" xfId="0" applyNumberFormat="1"/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vertical="top" wrapText="1"/>
    </xf>
    <xf numFmtId="0" fontId="0" fillId="0" borderId="0" xfId="1" applyNumberFormat="1" applyFont="1"/>
    <xf numFmtId="11" fontId="0" fillId="0" borderId="0" xfId="0" applyNumberFormat="1"/>
    <xf numFmtId="11" fontId="0" fillId="4" borderId="0" xfId="0" applyNumberFormat="1" applyFill="1"/>
    <xf numFmtId="0" fontId="0" fillId="4" borderId="0" xfId="0" applyNumberFormat="1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LS!$I$8:$I$9</c:f>
              <c:strCache>
                <c:ptCount val="2"/>
                <c:pt idx="0">
                  <c:v>Totaal</c:v>
                </c:pt>
                <c:pt idx="1">
                  <c:v>[km]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LS!$E$10:$E$16</c:f>
              <c:numCache>
                <c:formatCode>General</c:formatCode>
                <c:ptCount val="7"/>
                <c:pt idx="0">
                  <c:v>61</c:v>
                </c:pt>
                <c:pt idx="1">
                  <c:v>1785</c:v>
                </c:pt>
                <c:pt idx="2">
                  <c:v>17389</c:v>
                </c:pt>
                <c:pt idx="3">
                  <c:v>18230</c:v>
                </c:pt>
                <c:pt idx="4">
                  <c:v>84</c:v>
                </c:pt>
                <c:pt idx="5">
                  <c:v>5948</c:v>
                </c:pt>
                <c:pt idx="6">
                  <c:v>132</c:v>
                </c:pt>
              </c:numCache>
            </c:numRef>
          </c:xVal>
          <c:yVal>
            <c:numRef>
              <c:f>LS!$I$10:$I$16</c:f>
              <c:numCache>
                <c:formatCode>General</c:formatCode>
                <c:ptCount val="7"/>
                <c:pt idx="0">
                  <c:v>1662</c:v>
                </c:pt>
                <c:pt idx="1">
                  <c:v>8243</c:v>
                </c:pt>
                <c:pt idx="2">
                  <c:v>99384</c:v>
                </c:pt>
                <c:pt idx="3">
                  <c:v>70603</c:v>
                </c:pt>
                <c:pt idx="4">
                  <c:v>582</c:v>
                </c:pt>
                <c:pt idx="5">
                  <c:v>37132</c:v>
                </c:pt>
                <c:pt idx="6">
                  <c:v>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8-49DD-8367-2D261729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46320"/>
        <c:axId val="376048944"/>
      </c:scatterChart>
      <c:valAx>
        <c:axId val="3760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6048944"/>
        <c:crosses val="autoZero"/>
        <c:crossBetween val="midCat"/>
      </c:valAx>
      <c:valAx>
        <c:axId val="376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604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MS!$M$8:$M$10</c:f>
              <c:strCache>
                <c:ptCount val="3"/>
                <c:pt idx="0">
                  <c:v>totaal</c:v>
                </c:pt>
                <c:pt idx="1">
                  <c:v>Oppervlak gebied</c:v>
                </c:pt>
                <c:pt idx="2">
                  <c:v>[km2]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MS!$L$11:$L$17</c:f>
              <c:numCache>
                <c:formatCode>General</c:formatCode>
                <c:ptCount val="7"/>
                <c:pt idx="0">
                  <c:v>402</c:v>
                </c:pt>
                <c:pt idx="1">
                  <c:v>4218</c:v>
                </c:pt>
                <c:pt idx="2">
                  <c:v>45235</c:v>
                </c:pt>
                <c:pt idx="3">
                  <c:v>36482</c:v>
                </c:pt>
                <c:pt idx="4">
                  <c:v>294</c:v>
                </c:pt>
                <c:pt idx="5">
                  <c:v>16908</c:v>
                </c:pt>
                <c:pt idx="6">
                  <c:v>2125</c:v>
                </c:pt>
              </c:numCache>
            </c:numRef>
          </c:xVal>
          <c:yVal>
            <c:numRef>
              <c:f>MS!$M$11:$M$17</c:f>
              <c:numCache>
                <c:formatCode>General</c:formatCode>
                <c:ptCount val="7"/>
                <c:pt idx="0">
                  <c:v>61</c:v>
                </c:pt>
                <c:pt idx="1">
                  <c:v>1785</c:v>
                </c:pt>
                <c:pt idx="2">
                  <c:v>17389</c:v>
                </c:pt>
                <c:pt idx="3">
                  <c:v>18230</c:v>
                </c:pt>
                <c:pt idx="4">
                  <c:v>84</c:v>
                </c:pt>
                <c:pt idx="5">
                  <c:v>5948</c:v>
                </c:pt>
                <c:pt idx="6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9-43D3-B44B-B1A60FED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45072"/>
        <c:axId val="651745400"/>
      </c:scatterChart>
      <c:valAx>
        <c:axId val="6517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1745400"/>
        <c:crosses val="autoZero"/>
        <c:crossBetween val="midCat"/>
      </c:valAx>
      <c:valAx>
        <c:axId val="6517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'knelpunten stations v kabels GD'!$A$2</c:f>
              <c:strCache>
                <c:ptCount val="1"/>
                <c:pt idx="0">
                  <c:v>LS cables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'knelpunten stations v kabels GD'!$B$6:$E$6</c:f>
              <c:numCache>
                <c:formatCode>0%</c:formatCode>
                <c:ptCount val="4"/>
                <c:pt idx="0">
                  <c:v>0.43</c:v>
                </c:pt>
                <c:pt idx="1">
                  <c:v>0.41</c:v>
                </c:pt>
                <c:pt idx="2">
                  <c:v>0.34</c:v>
                </c:pt>
                <c:pt idx="3">
                  <c:v>0.43</c:v>
                </c:pt>
              </c:numCache>
            </c:numRef>
          </c:xVal>
          <c:yVal>
            <c:numRef>
              <c:f>'knelpunten stations v kabels GD'!$B$2:$E$2</c:f>
              <c:numCache>
                <c:formatCode>0%</c:formatCode>
                <c:ptCount val="4"/>
                <c:pt idx="0">
                  <c:v>0.28999999999999998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663-AE71-54BD757141F2}"/>
            </c:ext>
          </c:extLst>
        </c:ser>
        <c:ser>
          <c:idx val="1"/>
          <c:order val="1"/>
          <c:tx>
            <c:strRef>
              <c:f>'knelpunten stations v kabels GD'!$A$3</c:f>
              <c:strCache>
                <c:ptCount val="1"/>
                <c:pt idx="0">
                  <c:v>MS cables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'knelpunten stations v kabels GD'!$B$6:$E$6</c:f>
              <c:numCache>
                <c:formatCode>0%</c:formatCode>
                <c:ptCount val="4"/>
                <c:pt idx="0">
                  <c:v>0.43</c:v>
                </c:pt>
                <c:pt idx="1">
                  <c:v>0.41</c:v>
                </c:pt>
                <c:pt idx="2">
                  <c:v>0.34</c:v>
                </c:pt>
                <c:pt idx="3">
                  <c:v>0.43</c:v>
                </c:pt>
              </c:numCache>
            </c:numRef>
          </c:xVal>
          <c:yVal>
            <c:numRef>
              <c:f>'knelpunten stations v kabels GD'!$B$3:$E$3</c:f>
              <c:numCache>
                <c:formatCode>0%</c:formatCode>
                <c:ptCount val="4"/>
                <c:pt idx="0">
                  <c:v>0.31</c:v>
                </c:pt>
                <c:pt idx="1">
                  <c:v>0.28999999999999998</c:v>
                </c:pt>
                <c:pt idx="2">
                  <c:v>0.24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6-4663-AE71-54BD7571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96176"/>
        <c:axId val="477888960"/>
      </c:scatterChart>
      <c:valAx>
        <c:axId val="47789617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% of MS/LS stations containing bottlenecks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7888960"/>
        <c:crosses val="autoZero"/>
        <c:crossBetween val="midCat"/>
      </c:valAx>
      <c:valAx>
        <c:axId val="4778889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%</a:t>
                </a:r>
                <a:r>
                  <a:rPr lang="nl-NL" baseline="0"/>
                  <a:t> of c</a:t>
                </a:r>
                <a:r>
                  <a:rPr lang="nl-NL"/>
                  <a:t>ables</a:t>
                </a:r>
                <a:r>
                  <a:rPr lang="nl-NL" baseline="0"/>
                  <a:t> </a:t>
                </a:r>
                <a:r>
                  <a:rPr lang="nl-NL"/>
                  <a:t>conatining</a:t>
                </a:r>
              </a:p>
              <a:p>
                <a:pPr>
                  <a:defRPr/>
                </a:pPr>
                <a:r>
                  <a:rPr lang="nl-NL"/>
                  <a:t> bottlenecks</a:t>
                </a:r>
              </a:p>
            </c:rich>
          </c:tx>
          <c:layout>
            <c:manualLayout>
              <c:xMode val="edge"/>
              <c:yMode val="edge"/>
              <c:x val="2.7770884148836904E-2"/>
              <c:y val="0.12070797239736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78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4229050370782"/>
          <c:y val="0.77215071637894317"/>
          <c:w val="0.58957923398868284"/>
          <c:h val="0.16516090523385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'knelpunten stations v kabels GD'!$A$2</c:f>
              <c:strCache>
                <c:ptCount val="1"/>
                <c:pt idx="0">
                  <c:v>LS cables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'knelpunten stations v kabels GD'!$B$1:$E$1</c:f>
              <c:strCache>
                <c:ptCount val="4"/>
                <c:pt idx="0">
                  <c:v>regional</c:v>
                </c:pt>
                <c:pt idx="1">
                  <c:v>national</c:v>
                </c:pt>
                <c:pt idx="2">
                  <c:v>international</c:v>
                </c:pt>
                <c:pt idx="3">
                  <c:v>generic</c:v>
                </c:pt>
              </c:strCache>
            </c:strRef>
          </c:cat>
          <c:val>
            <c:numRef>
              <c:f>'knelpunten stations v kabels GD'!$B$2:$E$2</c:f>
              <c:numCache>
                <c:formatCode>0%</c:formatCode>
                <c:ptCount val="4"/>
                <c:pt idx="0">
                  <c:v>0.28999999999999998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B65-9E5C-BB8C2890F2E9}"/>
            </c:ext>
          </c:extLst>
        </c:ser>
        <c:ser>
          <c:idx val="1"/>
          <c:order val="1"/>
          <c:tx>
            <c:strRef>
              <c:f>'knelpunten stations v kabels GD'!$A$3</c:f>
              <c:strCache>
                <c:ptCount val="1"/>
                <c:pt idx="0">
                  <c:v>MS cables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'knelpunten stations v kabels GD'!$B$1:$E$1</c:f>
              <c:strCache>
                <c:ptCount val="4"/>
                <c:pt idx="0">
                  <c:v>regional</c:v>
                </c:pt>
                <c:pt idx="1">
                  <c:v>national</c:v>
                </c:pt>
                <c:pt idx="2">
                  <c:v>international</c:v>
                </c:pt>
                <c:pt idx="3">
                  <c:v>generic</c:v>
                </c:pt>
              </c:strCache>
            </c:strRef>
          </c:cat>
          <c:val>
            <c:numRef>
              <c:f>'knelpunten stations v kabels GD'!$B$3:$E$3</c:f>
              <c:numCache>
                <c:formatCode>0%</c:formatCode>
                <c:ptCount val="4"/>
                <c:pt idx="0">
                  <c:v>0.31</c:v>
                </c:pt>
                <c:pt idx="1">
                  <c:v>0.28999999999999998</c:v>
                </c:pt>
                <c:pt idx="2">
                  <c:v>0.24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C-4B65-9E5C-BB8C2890F2E9}"/>
            </c:ext>
          </c:extLst>
        </c:ser>
        <c:ser>
          <c:idx val="3"/>
          <c:order val="2"/>
          <c:tx>
            <c:strRef>
              <c:f>'knelpunten stations v kabels GD'!$A$6</c:f>
              <c:strCache>
                <c:ptCount val="1"/>
                <c:pt idx="0">
                  <c:v>MS/LS stations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'knelpunten stations v kabels GD'!$B$6:$E$6</c:f>
              <c:numCache>
                <c:formatCode>0%</c:formatCode>
                <c:ptCount val="4"/>
                <c:pt idx="0">
                  <c:v>0.43</c:v>
                </c:pt>
                <c:pt idx="1">
                  <c:v>0.41</c:v>
                </c:pt>
                <c:pt idx="2">
                  <c:v>0.34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C-4B65-9E5C-BB8C2890F2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0339272"/>
        <c:axId val="540335336"/>
      </c:barChart>
      <c:catAx>
        <c:axId val="5403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335336"/>
        <c:crosses val="autoZero"/>
        <c:auto val="1"/>
        <c:lblAlgn val="ctr"/>
        <c:lblOffset val="100"/>
        <c:noMultiLvlLbl val="0"/>
      </c:catAx>
      <c:valAx>
        <c:axId val="5403353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4033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3</xdr:row>
      <xdr:rowOff>0</xdr:rowOff>
    </xdr:from>
    <xdr:to>
      <xdr:col>19</xdr:col>
      <xdr:colOff>518160</xdr:colOff>
      <xdr:row>14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FA0C269-95D3-458A-B52A-AFCA0C91B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3</xdr:row>
      <xdr:rowOff>34290</xdr:rowOff>
    </xdr:from>
    <xdr:to>
      <xdr:col>21</xdr:col>
      <xdr:colOff>281940</xdr:colOff>
      <xdr:row>16</xdr:row>
      <xdr:rowOff>186690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243909C-4AA1-43C5-8F90-288E25A8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1186815</xdr:colOff>
      <xdr:row>13</xdr:row>
      <xdr:rowOff>34290</xdr:rowOff>
    </xdr:from>
    <xdr:to>
      <xdr:col>4</xdr:col>
      <xdr:colOff>653415</xdr:colOff>
      <xdr:row>27</xdr:row>
      <xdr:rowOff>130492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631862-5C6C-4DA2-8B42-E365497C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12</xdr:row>
      <xdr:rowOff>48577</xdr:rowOff>
    </xdr:from>
    <xdr:to>
      <xdr:col>12</xdr:col>
      <xdr:colOff>457200</xdr:colOff>
      <xdr:row>25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CEFC9DD-A065-47FF-8368-86C38BA4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20" sqref="E20"/>
    </sheetView>
  </sheetViews>
  <sheetFormatPr defaultRowHeight="14.4"/>
  <cols>
    <col min="1" max="1" width="17" customWidth="1"/>
    <col min="2" max="2" width="1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>
      <c r="A2" t="s">
        <v>33</v>
      </c>
      <c r="B2">
        <v>220629</v>
      </c>
      <c r="C2">
        <v>0.59</v>
      </c>
      <c r="D2">
        <v>0.7</v>
      </c>
      <c r="E2" s="2" t="s">
        <v>6</v>
      </c>
    </row>
    <row r="3" spans="1:11" ht="15" customHeight="1"/>
    <row r="5" spans="1:11" ht="14.7" thickBot="1">
      <c r="A5" s="3" t="s">
        <v>7</v>
      </c>
    </row>
    <row r="6" spans="1:11" ht="14.7" thickBot="1">
      <c r="A6" s="21" t="s">
        <v>34</v>
      </c>
      <c r="B6" s="22"/>
      <c r="C6" s="22"/>
      <c r="D6" s="22"/>
      <c r="E6" s="22"/>
      <c r="F6" s="22"/>
      <c r="G6" s="22"/>
      <c r="H6" s="22"/>
      <c r="I6" s="23"/>
    </row>
    <row r="7" spans="1:11" ht="14.7" thickBot="1">
      <c r="A7" s="24" t="s">
        <v>9</v>
      </c>
      <c r="B7" s="27" t="s">
        <v>35</v>
      </c>
      <c r="C7" s="28"/>
      <c r="D7" s="29"/>
      <c r="E7" s="7"/>
      <c r="F7" s="7"/>
      <c r="G7" s="27" t="s">
        <v>11</v>
      </c>
      <c r="H7" s="28"/>
      <c r="I7" s="29"/>
    </row>
    <row r="8" spans="1:11" ht="17.7" thickBot="1">
      <c r="A8" s="25"/>
      <c r="B8" s="4" t="s">
        <v>36</v>
      </c>
      <c r="C8" s="4" t="s">
        <v>37</v>
      </c>
      <c r="D8" s="4" t="s">
        <v>32</v>
      </c>
      <c r="E8" s="4" t="s">
        <v>38</v>
      </c>
      <c r="F8" s="4" t="s">
        <v>39</v>
      </c>
      <c r="G8" s="4" t="s">
        <v>36</v>
      </c>
      <c r="H8" s="4" t="s">
        <v>37</v>
      </c>
      <c r="I8" s="4" t="s">
        <v>32</v>
      </c>
      <c r="K8" s="6" t="s">
        <v>20</v>
      </c>
    </row>
    <row r="9" spans="1:11" ht="14.7" thickBot="1">
      <c r="A9" s="26"/>
      <c r="B9" s="4" t="s">
        <v>23</v>
      </c>
      <c r="C9" s="4" t="s">
        <v>23</v>
      </c>
      <c r="D9" s="4" t="s">
        <v>23</v>
      </c>
      <c r="E9" s="4" t="s">
        <v>40</v>
      </c>
      <c r="F9" s="4" t="s">
        <v>40</v>
      </c>
      <c r="G9" s="4" t="s">
        <v>24</v>
      </c>
      <c r="H9" s="4" t="s">
        <v>24</v>
      </c>
      <c r="I9" s="4" t="s">
        <v>24</v>
      </c>
    </row>
    <row r="10" spans="1:11" ht="14.7" thickBot="1">
      <c r="A10" s="7" t="s">
        <v>25</v>
      </c>
      <c r="B10" s="4">
        <v>53155</v>
      </c>
      <c r="C10" s="4">
        <v>0</v>
      </c>
      <c r="D10" s="4">
        <v>53155</v>
      </c>
      <c r="E10" s="4">
        <v>61</v>
      </c>
      <c r="F10" s="4">
        <v>871</v>
      </c>
      <c r="G10" s="4">
        <v>1662</v>
      </c>
      <c r="H10" s="4">
        <v>0</v>
      </c>
      <c r="I10" s="4">
        <v>1662</v>
      </c>
      <c r="K10">
        <f t="shared" ref="K10:K17" si="0">I10/E10</f>
        <v>27.245901639344261</v>
      </c>
    </row>
    <row r="11" spans="1:11" ht="14.7" thickBot="1">
      <c r="A11" s="7" t="s">
        <v>26</v>
      </c>
      <c r="B11" s="4">
        <v>213280</v>
      </c>
      <c r="C11" s="4">
        <v>0</v>
      </c>
      <c r="D11" s="4">
        <v>213280</v>
      </c>
      <c r="E11" s="4">
        <v>1785</v>
      </c>
      <c r="F11" s="4">
        <v>119</v>
      </c>
      <c r="G11" s="4">
        <f>8243</f>
        <v>8243</v>
      </c>
      <c r="H11" s="4">
        <v>0</v>
      </c>
      <c r="I11" s="4">
        <v>8243</v>
      </c>
      <c r="K11">
        <f t="shared" si="0"/>
        <v>4.6179271708683469</v>
      </c>
    </row>
    <row r="12" spans="1:11" ht="14.7" thickBot="1">
      <c r="A12" s="7" t="s">
        <v>27</v>
      </c>
      <c r="B12" s="4">
        <f>2668934+109413</f>
        <v>2778347</v>
      </c>
      <c r="C12" s="4">
        <v>0</v>
      </c>
      <c r="D12" s="4">
        <f>B12</f>
        <v>2778347</v>
      </c>
      <c r="E12" s="4">
        <f>17300+89</f>
        <v>17389</v>
      </c>
      <c r="F12" s="4">
        <f>154+1229</f>
        <v>1383</v>
      </c>
      <c r="G12" s="4">
        <f>97174+2210</f>
        <v>99384</v>
      </c>
      <c r="H12" s="4">
        <v>0</v>
      </c>
      <c r="I12" s="4">
        <f>97174+2210</f>
        <v>99384</v>
      </c>
      <c r="K12">
        <f t="shared" si="0"/>
        <v>5.71533728218989</v>
      </c>
    </row>
    <row r="13" spans="1:11" ht="14.7" thickBot="1">
      <c r="A13" s="7" t="s">
        <v>28</v>
      </c>
      <c r="B13" s="4">
        <v>2950296</v>
      </c>
      <c r="C13" s="4">
        <v>0</v>
      </c>
      <c r="D13" s="4">
        <v>2950296</v>
      </c>
      <c r="E13" s="4">
        <v>18230</v>
      </c>
      <c r="F13" s="4">
        <v>162</v>
      </c>
      <c r="G13" s="4">
        <v>70603</v>
      </c>
      <c r="H13" s="4">
        <v>0</v>
      </c>
      <c r="I13" s="4">
        <v>70603</v>
      </c>
      <c r="K13">
        <f t="shared" si="0"/>
        <v>3.8729018102029622</v>
      </c>
    </row>
    <row r="14" spans="1:11" ht="14.7" thickBot="1">
      <c r="A14" s="7" t="s">
        <v>29</v>
      </c>
      <c r="B14" s="4">
        <v>32248</v>
      </c>
      <c r="C14" s="4">
        <v>0</v>
      </c>
      <c r="D14" s="4">
        <v>32248</v>
      </c>
      <c r="E14" s="4">
        <v>84</v>
      </c>
      <c r="F14" s="4">
        <v>384</v>
      </c>
      <c r="G14" s="4">
        <v>582</v>
      </c>
      <c r="H14" s="4">
        <v>0</v>
      </c>
      <c r="I14" s="4">
        <v>582</v>
      </c>
      <c r="K14">
        <f t="shared" si="0"/>
        <v>6.9285714285714288</v>
      </c>
    </row>
    <row r="15" spans="1:11" ht="14.7" thickBot="1">
      <c r="A15" s="7" t="s">
        <v>30</v>
      </c>
      <c r="B15" s="4">
        <v>2078883</v>
      </c>
      <c r="C15" s="4">
        <v>2261</v>
      </c>
      <c r="D15" s="4">
        <v>2081144</v>
      </c>
      <c r="E15" s="4">
        <v>5948</v>
      </c>
      <c r="F15" s="4">
        <v>350</v>
      </c>
      <c r="G15" s="4">
        <v>36952</v>
      </c>
      <c r="H15" s="4">
        <v>180</v>
      </c>
      <c r="I15" s="4">
        <v>37132</v>
      </c>
      <c r="K15">
        <f t="shared" si="0"/>
        <v>6.2427706792199062</v>
      </c>
    </row>
    <row r="16" spans="1:11" ht="14.7" thickBot="1">
      <c r="A16" s="7" t="s">
        <v>31</v>
      </c>
      <c r="B16" s="4">
        <v>57224</v>
      </c>
      <c r="C16" s="4">
        <v>0</v>
      </c>
      <c r="D16" s="4">
        <v>57224</v>
      </c>
      <c r="E16" s="4">
        <v>132</v>
      </c>
      <c r="F16" s="4">
        <v>434</v>
      </c>
      <c r="G16" s="4">
        <v>3023</v>
      </c>
      <c r="H16" s="4">
        <v>0</v>
      </c>
      <c r="I16" s="4">
        <v>3023</v>
      </c>
      <c r="K16">
        <f t="shared" si="0"/>
        <v>22.901515151515152</v>
      </c>
    </row>
    <row r="17" spans="1:12" ht="14.7" thickBot="1">
      <c r="A17" s="7" t="s">
        <v>32</v>
      </c>
      <c r="B17" s="4">
        <v>8163433</v>
      </c>
      <c r="C17" s="4">
        <v>2261</v>
      </c>
      <c r="D17" s="4">
        <v>8165694</v>
      </c>
      <c r="E17" s="4">
        <v>43629</v>
      </c>
      <c r="F17" s="4">
        <v>187</v>
      </c>
      <c r="G17" s="4">
        <v>220449</v>
      </c>
      <c r="H17" s="4">
        <v>180</v>
      </c>
      <c r="I17" s="4">
        <v>220629</v>
      </c>
      <c r="K17">
        <f t="shared" si="0"/>
        <v>5.0569346077150517</v>
      </c>
      <c r="L17" s="8" t="s">
        <v>41</v>
      </c>
    </row>
  </sheetData>
  <mergeCells count="4">
    <mergeCell ref="A6:I6"/>
    <mergeCell ref="A7:A9"/>
    <mergeCell ref="B7:D7"/>
    <mergeCell ref="G7:I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tabSelected="1" topLeftCell="A13" workbookViewId="0">
      <selection activeCell="H34" sqref="H34"/>
    </sheetView>
  </sheetViews>
  <sheetFormatPr defaultRowHeight="14.4"/>
  <cols>
    <col min="2" max="3" width="16.68359375" customWidth="1"/>
    <col min="4" max="4" width="19.89453125" customWidth="1"/>
    <col min="5" max="5" width="16.68359375" customWidth="1"/>
    <col min="7" max="8" width="15.68359375" customWidth="1"/>
    <col min="9" max="9" width="20.41796875" customWidth="1"/>
    <col min="10" max="10" width="15.3125" customWidth="1"/>
  </cols>
  <sheetData>
    <row r="1" spans="1:10">
      <c r="A1" t="s">
        <v>45</v>
      </c>
      <c r="B1" t="s">
        <v>110</v>
      </c>
      <c r="C1" t="s">
        <v>127</v>
      </c>
      <c r="D1" t="s">
        <v>111</v>
      </c>
      <c r="E1" t="s">
        <v>112</v>
      </c>
      <c r="G1" t="s">
        <v>113</v>
      </c>
      <c r="H1" t="s">
        <v>121</v>
      </c>
      <c r="I1" t="s">
        <v>114</v>
      </c>
      <c r="J1" t="s">
        <v>115</v>
      </c>
    </row>
    <row r="2" spans="1:10">
      <c r="A2">
        <v>2020</v>
      </c>
      <c r="B2">
        <f>historic!$D$88+(($B$32-historic!$D$88)/($A$32-historic!$A$88)*(A2-historic!$A$88))</f>
        <v>110094.01789056035</v>
      </c>
      <c r="C2">
        <f>historic!$D$88+(($C$32-historic!$D$88)/($A$32-historic!$A$88)*(A2-historic!$A$88))</f>
        <v>109927.3992910082</v>
      </c>
      <c r="D2">
        <f>historic!$D$88+(($D$32-historic!$D$88)/($A$32-historic!$A$88)*(A2-historic!$A$88))</f>
        <v>109839.96783939531</v>
      </c>
      <c r="E2">
        <f>historic!$D$88+(($E$32-historic!$D$88)/($A$32-historic!$A$88)*(A2-historic!$A$88))</f>
        <v>109944.88558133079</v>
      </c>
      <c r="G2">
        <f>LS_historic!$D$88+(($G$32-LS_historic!$D$88)/($A$32-LS_historic!$A$88)*(A2-LS_historic!$A$88))</f>
        <v>223609.37495391245</v>
      </c>
      <c r="H2">
        <f>LS_historic!$D$88+(($H$32-LS_historic!$D$88)/($A$32-LS_historic!$A$88)*(A2-LS_historic!$A$88))</f>
        <v>223208.4645190055</v>
      </c>
      <c r="I2">
        <f>LS_historic!$D$88+(($I$32-LS_historic!$D$88)/($A$32-LS_historic!$A$88)*(A2-LS_historic!$A$88))</f>
        <v>223066.12322868293</v>
      </c>
      <c r="J2">
        <f>LS_historic!$D$88+(($J$32-LS_historic!$D$88)/($A$32-LS_historic!$A$88)*(A2-LS_historic!$A$88))</f>
        <v>223122.27480414402</v>
      </c>
    </row>
    <row r="3" spans="1:10">
      <c r="A3">
        <v>2021</v>
      </c>
      <c r="B3">
        <f>historic!$D$88+(($B$32-historic!$D$88)/($A$32-historic!$A$88)*(A3-historic!$A$88))</f>
        <v>111773.03578112069</v>
      </c>
      <c r="C3">
        <f>historic!$D$88+(($C$32-historic!$D$88)/($A$32-historic!$A$88)*(A3-historic!$A$88))</f>
        <v>111439.79858201639</v>
      </c>
      <c r="D3">
        <f>historic!$D$88+(($D$32-historic!$D$88)/($A$32-historic!$A$88)*(A3-historic!$A$88))</f>
        <v>111264.93567879059</v>
      </c>
      <c r="E3">
        <f>historic!$D$88+(($E$32-historic!$D$88)/($A$32-historic!$A$88)*(A3-historic!$A$88))</f>
        <v>111474.77116266155</v>
      </c>
      <c r="G3">
        <f>LS_historic!$D$88+(($G$32-LS_historic!$D$88)/($A$32-LS_historic!$A$88)*(A3-LS_historic!$A$88))</f>
        <v>226589.74990782491</v>
      </c>
      <c r="H3">
        <f>LS_historic!$D$88+(($H$32-LS_historic!$D$88)/($A$32-LS_historic!$A$88)*(A3-LS_historic!$A$88))</f>
        <v>225787.92903801097</v>
      </c>
      <c r="I3">
        <f>LS_historic!$D$88+(($I$32-LS_historic!$D$88)/($A$32-LS_historic!$A$88)*(A3-LS_historic!$A$88))</f>
        <v>225503.24645736581</v>
      </c>
      <c r="J3">
        <f>LS_historic!$D$88+(($J$32-LS_historic!$D$88)/($A$32-LS_historic!$A$88)*(A3-LS_historic!$A$88))</f>
        <v>225615.54960828804</v>
      </c>
    </row>
    <row r="4" spans="1:10">
      <c r="A4">
        <v>2022</v>
      </c>
      <c r="B4">
        <f>historic!$D$88+(($B$32-historic!$D$88)/($A$32-historic!$A$88)*(A4-historic!$A$88))</f>
        <v>113452.05367168103</v>
      </c>
      <c r="C4">
        <f>historic!$D$88+(($C$32-historic!$D$88)/($A$32-historic!$A$88)*(A4-historic!$A$88))</f>
        <v>112952.19787302459</v>
      </c>
      <c r="D4">
        <f>historic!$D$88+(($D$32-historic!$D$88)/($A$32-historic!$A$88)*(A4-historic!$A$88))</f>
        <v>112689.90351818588</v>
      </c>
      <c r="E4">
        <f>historic!$D$88+(($E$32-historic!$D$88)/($A$32-historic!$A$88)*(A4-historic!$A$88))</f>
        <v>113004.65674399232</v>
      </c>
      <c r="G4">
        <f>LS_historic!$D$88+(($G$32-LS_historic!$D$88)/($A$32-LS_historic!$A$88)*(A4-LS_historic!$A$88))</f>
        <v>229570.12486173733</v>
      </c>
      <c r="H4">
        <f>LS_historic!$D$88+(($H$32-LS_historic!$D$88)/($A$32-LS_historic!$A$88)*(A4-LS_historic!$A$88))</f>
        <v>228367.39355701645</v>
      </c>
      <c r="I4">
        <f>LS_historic!$D$88+(($I$32-LS_historic!$D$88)/($A$32-LS_historic!$A$88)*(A4-LS_historic!$A$88))</f>
        <v>227940.36968604871</v>
      </c>
      <c r="J4">
        <f>LS_historic!$D$88+(($J$32-LS_historic!$D$88)/($A$32-LS_historic!$A$88)*(A4-LS_historic!$A$88))</f>
        <v>228108.82441243203</v>
      </c>
    </row>
    <row r="5" spans="1:10">
      <c r="A5">
        <v>2023</v>
      </c>
      <c r="B5">
        <f>historic!$D$88+(($B$32-historic!$D$88)/($A$32-historic!$A$88)*(A5-historic!$A$88))</f>
        <v>115131.07156224136</v>
      </c>
      <c r="C5">
        <f>historic!$D$88+(($C$32-historic!$D$88)/($A$32-historic!$A$88)*(A5-historic!$A$88))</f>
        <v>114464.59716403278</v>
      </c>
      <c r="D5">
        <f>historic!$D$88+(($D$32-historic!$D$88)/($A$32-historic!$A$88)*(A5-historic!$A$88))</f>
        <v>114114.87135758116</v>
      </c>
      <c r="E5">
        <f>historic!$D$88+(($E$32-historic!$D$88)/($A$32-historic!$A$88)*(A5-historic!$A$88))</f>
        <v>114534.5423253231</v>
      </c>
      <c r="G5">
        <f>LS_historic!$D$88+(($G$32-LS_historic!$D$88)/($A$32-LS_historic!$A$88)*(A5-LS_historic!$A$88))</f>
        <v>232550.49981564979</v>
      </c>
      <c r="H5">
        <f>LS_historic!$D$88+(($H$32-LS_historic!$D$88)/($A$32-LS_historic!$A$88)*(A5-LS_historic!$A$88))</f>
        <v>230946.85807602192</v>
      </c>
      <c r="I5">
        <f>LS_historic!$D$88+(($I$32-LS_historic!$D$88)/($A$32-LS_historic!$A$88)*(A5-LS_historic!$A$88))</f>
        <v>230377.49291473159</v>
      </c>
      <c r="J5">
        <f>LS_historic!$D$88+(($J$32-LS_historic!$D$88)/($A$32-LS_historic!$A$88)*(A5-LS_historic!$A$88))</f>
        <v>230602.09921657605</v>
      </c>
    </row>
    <row r="6" spans="1:10">
      <c r="A6">
        <v>2024</v>
      </c>
      <c r="B6">
        <f>historic!$D$88+(($B$32-historic!$D$88)/($A$32-historic!$A$88)*(A6-historic!$A$88))</f>
        <v>116810.08945280169</v>
      </c>
      <c r="C6">
        <f>historic!$D$88+(($C$32-historic!$D$88)/($A$32-historic!$A$88)*(A6-historic!$A$88))</f>
        <v>115976.99645504096</v>
      </c>
      <c r="D6">
        <f>historic!$D$88+(($D$32-historic!$D$88)/($A$32-historic!$A$88)*(A6-historic!$A$88))</f>
        <v>115539.83919697645</v>
      </c>
      <c r="E6">
        <f>historic!$D$88+(($E$32-historic!$D$88)/($A$32-historic!$A$88)*(A6-historic!$A$88))</f>
        <v>116064.42790665387</v>
      </c>
      <c r="G6">
        <f>LS_historic!$D$88+(($G$32-LS_historic!$D$88)/($A$32-LS_historic!$A$88)*(A6-LS_historic!$A$88))</f>
        <v>235530.87476956222</v>
      </c>
      <c r="H6">
        <f>LS_historic!$D$88+(($H$32-LS_historic!$D$88)/($A$32-LS_historic!$A$88)*(A6-LS_historic!$A$88))</f>
        <v>233526.32259502739</v>
      </c>
      <c r="I6">
        <f>LS_historic!$D$88+(($I$32-LS_historic!$D$88)/($A$32-LS_historic!$A$88)*(A6-LS_historic!$A$88))</f>
        <v>232814.61614341449</v>
      </c>
      <c r="J6">
        <f>LS_historic!$D$88+(($J$32-LS_historic!$D$88)/($A$32-LS_historic!$A$88)*(A6-LS_historic!$A$88))</f>
        <v>233095.37402072005</v>
      </c>
    </row>
    <row r="7" spans="1:10">
      <c r="A7">
        <v>2025</v>
      </c>
      <c r="B7">
        <f>historic!$D$88+(($B$32-historic!$D$88)/($A$32-historic!$A$88)*(A7-historic!$A$88))</f>
        <v>118489.10734336203</v>
      </c>
      <c r="C7">
        <f>historic!$D$88+(($C$32-historic!$D$88)/($A$32-historic!$A$88)*(A7-historic!$A$88))</f>
        <v>117489.39574604915</v>
      </c>
      <c r="D7">
        <f>historic!$D$88+(($D$32-historic!$D$88)/($A$32-historic!$A$88)*(A7-historic!$A$88))</f>
        <v>116964.80703637173</v>
      </c>
      <c r="E7">
        <f>historic!$D$88+(($E$32-historic!$D$88)/($A$32-historic!$A$88)*(A7-historic!$A$88))</f>
        <v>117594.31348798463</v>
      </c>
      <c r="G7">
        <f>LS_historic!$D$88+(($G$32-LS_historic!$D$88)/($A$32-LS_historic!$A$88)*(A7-LS_historic!$A$88))</f>
        <v>238511.24972347467</v>
      </c>
      <c r="H7">
        <f>LS_historic!$D$88+(($H$32-LS_historic!$D$88)/($A$32-LS_historic!$A$88)*(A7-LS_historic!$A$88))</f>
        <v>236105.78711403286</v>
      </c>
      <c r="I7">
        <f>LS_historic!$D$88+(($I$32-LS_historic!$D$88)/($A$32-LS_historic!$A$88)*(A7-LS_historic!$A$88))</f>
        <v>235251.73937209736</v>
      </c>
      <c r="J7">
        <f>LS_historic!$D$88+(($J$32-LS_historic!$D$88)/($A$32-LS_historic!$A$88)*(A7-LS_historic!$A$88))</f>
        <v>235588.64882486407</v>
      </c>
    </row>
    <row r="8" spans="1:10">
      <c r="A8">
        <v>2026</v>
      </c>
      <c r="B8">
        <f>historic!$D$88+(($B$32-historic!$D$88)/($A$32-historic!$A$88)*(A8-historic!$A$88))</f>
        <v>120168.12523392237</v>
      </c>
      <c r="C8">
        <f>historic!$D$88+(($C$32-historic!$D$88)/($A$32-historic!$A$88)*(A8-historic!$A$88))</f>
        <v>119001.79503705734</v>
      </c>
      <c r="D8">
        <f>historic!$D$88+(($D$32-historic!$D$88)/($A$32-historic!$A$88)*(A8-historic!$A$88))</f>
        <v>118389.77487576702</v>
      </c>
      <c r="E8">
        <f>historic!$D$88+(($E$32-historic!$D$88)/($A$32-historic!$A$88)*(A8-historic!$A$88))</f>
        <v>119124.19906931541</v>
      </c>
      <c r="G8">
        <f>LS_historic!$D$88+(($G$32-LS_historic!$D$88)/($A$32-LS_historic!$A$88)*(A8-LS_historic!$A$88))</f>
        <v>241491.6246773871</v>
      </c>
      <c r="H8">
        <f>LS_historic!$D$88+(($H$32-LS_historic!$D$88)/($A$32-LS_historic!$A$88)*(A8-LS_historic!$A$88))</f>
        <v>238685.25163303834</v>
      </c>
      <c r="I8">
        <f>LS_historic!$D$88+(($I$32-LS_historic!$D$88)/($A$32-LS_historic!$A$88)*(A8-LS_historic!$A$88))</f>
        <v>237688.86260078027</v>
      </c>
      <c r="J8">
        <f>LS_historic!$D$88+(($J$32-LS_historic!$D$88)/($A$32-LS_historic!$A$88)*(A8-LS_historic!$A$88))</f>
        <v>238081.92362900806</v>
      </c>
    </row>
    <row r="9" spans="1:10">
      <c r="A9">
        <v>2027</v>
      </c>
      <c r="B9">
        <f>historic!$D$88+(($B$32-historic!$D$88)/($A$32-historic!$A$88)*(A9-historic!$A$88))</f>
        <v>121847.14312448271</v>
      </c>
      <c r="C9">
        <f>historic!$D$88+(($C$32-historic!$D$88)/($A$32-historic!$A$88)*(A9-historic!$A$88))</f>
        <v>120514.19432806554</v>
      </c>
      <c r="D9">
        <f>historic!$D$88+(($D$32-historic!$D$88)/($A$32-historic!$A$88)*(A9-historic!$A$88))</f>
        <v>119814.7427151623</v>
      </c>
      <c r="E9">
        <f>historic!$D$88+(($E$32-historic!$D$88)/($A$32-historic!$A$88)*(A9-historic!$A$88))</f>
        <v>120654.08465064618</v>
      </c>
      <c r="G9">
        <f>LS_historic!$D$88+(($G$32-LS_historic!$D$88)/($A$32-LS_historic!$A$88)*(A9-LS_historic!$A$88))</f>
        <v>244471.99963129955</v>
      </c>
      <c r="H9">
        <f>LS_historic!$D$88+(($H$32-LS_historic!$D$88)/($A$32-LS_historic!$A$88)*(A9-LS_historic!$A$88))</f>
        <v>241264.71615204378</v>
      </c>
      <c r="I9">
        <f>LS_historic!$D$88+(($I$32-LS_historic!$D$88)/($A$32-LS_historic!$A$88)*(A9-LS_historic!$A$88))</f>
        <v>240125.98582946314</v>
      </c>
      <c r="J9">
        <f>LS_historic!$D$88+(($J$32-LS_historic!$D$88)/($A$32-LS_historic!$A$88)*(A9-LS_historic!$A$88))</f>
        <v>240575.19843315208</v>
      </c>
    </row>
    <row r="10" spans="1:10">
      <c r="A10">
        <v>2028</v>
      </c>
      <c r="B10">
        <f>historic!$D$88+(($B$32-historic!$D$88)/($A$32-historic!$A$88)*(A10-historic!$A$88))</f>
        <v>123526.16101504305</v>
      </c>
      <c r="C10">
        <f>historic!$D$88+(($C$32-historic!$D$88)/($A$32-historic!$A$88)*(A10-historic!$A$88))</f>
        <v>122026.59361907373</v>
      </c>
      <c r="D10">
        <f>historic!$D$88+(($D$32-historic!$D$88)/($A$32-historic!$A$88)*(A10-historic!$A$88))</f>
        <v>121239.71055455759</v>
      </c>
      <c r="E10">
        <f>historic!$D$88+(($E$32-historic!$D$88)/($A$32-historic!$A$88)*(A10-historic!$A$88))</f>
        <v>122183.97023197694</v>
      </c>
      <c r="G10">
        <f>LS_historic!$D$88+(($G$32-LS_historic!$D$88)/($A$32-LS_historic!$A$88)*(A10-LS_historic!$A$88))</f>
        <v>247452.37458521198</v>
      </c>
      <c r="H10">
        <f>LS_historic!$D$88+(($H$32-LS_historic!$D$88)/($A$32-LS_historic!$A$88)*(A10-LS_historic!$A$88))</f>
        <v>243844.18067104928</v>
      </c>
      <c r="I10">
        <f>LS_historic!$D$88+(($I$32-LS_historic!$D$88)/($A$32-LS_historic!$A$88)*(A10-LS_historic!$A$88))</f>
        <v>242563.10905814604</v>
      </c>
      <c r="J10">
        <f>LS_historic!$D$88+(($J$32-LS_historic!$D$88)/($A$32-LS_historic!$A$88)*(A10-LS_historic!$A$88))</f>
        <v>243068.47323729607</v>
      </c>
    </row>
    <row r="11" spans="1:10">
      <c r="A11">
        <v>2029</v>
      </c>
      <c r="B11">
        <f>historic!$D$88+(($B$32-historic!$D$88)/($A$32-historic!$A$88)*(A11-historic!$A$88))</f>
        <v>125205.17890560339</v>
      </c>
      <c r="C11">
        <f>historic!$D$88+(($C$32-historic!$D$88)/($A$32-historic!$A$88)*(A11-historic!$A$88))</f>
        <v>123538.99291008191</v>
      </c>
      <c r="D11">
        <f>historic!$D$88+(($D$32-historic!$D$88)/($A$32-historic!$A$88)*(A11-historic!$A$88))</f>
        <v>122664.67839395287</v>
      </c>
      <c r="E11">
        <f>historic!$D$88+(($E$32-historic!$D$88)/($A$32-historic!$A$88)*(A11-historic!$A$88))</f>
        <v>123713.85581330772</v>
      </c>
      <c r="G11">
        <f>LS_historic!$D$88+(($G$32-LS_historic!$D$88)/($A$32-LS_historic!$A$88)*(A11-LS_historic!$A$88))</f>
        <v>250432.74953912443</v>
      </c>
      <c r="H11">
        <f>LS_historic!$D$88+(($H$32-LS_historic!$D$88)/($A$32-LS_historic!$A$88)*(A11-LS_historic!$A$88))</f>
        <v>246423.64519005473</v>
      </c>
      <c r="I11">
        <f>LS_historic!$D$88+(($I$32-LS_historic!$D$88)/($A$32-LS_historic!$A$88)*(A11-LS_historic!$A$88))</f>
        <v>245000.23228682892</v>
      </c>
      <c r="J11">
        <f>LS_historic!$D$88+(($J$32-LS_historic!$D$88)/($A$32-LS_historic!$A$88)*(A11-LS_historic!$A$88))</f>
        <v>245561.74804144009</v>
      </c>
    </row>
    <row r="12" spans="1:10">
      <c r="A12">
        <v>2030</v>
      </c>
      <c r="B12">
        <f>historic!$D$88+(($B$32-historic!$D$88)/($A$32-historic!$A$88)*(A12-historic!$A$88))</f>
        <v>126884.19679616371</v>
      </c>
      <c r="C12">
        <f>historic!$D$88+(($C$32-historic!$D$88)/($A$32-historic!$A$88)*(A12-historic!$A$88))</f>
        <v>125051.39220109012</v>
      </c>
      <c r="D12">
        <f>historic!$D$88+(($D$32-historic!$D$88)/($A$32-historic!$A$88)*(A12-historic!$A$88))</f>
        <v>124089.64623334816</v>
      </c>
      <c r="E12">
        <f>historic!$D$88+(($E$32-historic!$D$88)/($A$32-historic!$A$88)*(A12-historic!$A$88))</f>
        <v>125243.74139463849</v>
      </c>
      <c r="G12">
        <f>LS_historic!$D$88+(($G$32-LS_historic!$D$88)/($A$32-LS_historic!$A$88)*(A12-LS_historic!$A$88))</f>
        <v>253413.12449303686</v>
      </c>
      <c r="H12">
        <f>LS_historic!$D$88+(($H$32-LS_historic!$D$88)/($A$32-LS_historic!$A$88)*(A12-LS_historic!$A$88))</f>
        <v>249003.1097090602</v>
      </c>
      <c r="I12">
        <f>LS_historic!$D$88+(($I$32-LS_historic!$D$88)/($A$32-LS_historic!$A$88)*(A12-LS_historic!$A$88))</f>
        <v>247437.35551551182</v>
      </c>
      <c r="J12">
        <f>LS_historic!$D$88+(($J$32-LS_historic!$D$88)/($A$32-LS_historic!$A$88)*(A12-LS_historic!$A$88))</f>
        <v>248055.02284558408</v>
      </c>
    </row>
    <row r="13" spans="1:10">
      <c r="A13">
        <v>2031</v>
      </c>
      <c r="B13">
        <f>historic!$D$88+(($B$32-historic!$D$88)/($A$32-historic!$A$88)*(A13-historic!$A$88))</f>
        <v>128563.21468672407</v>
      </c>
      <c r="C13">
        <f>historic!$D$88+(($C$32-historic!$D$88)/($A$32-historic!$A$88)*(A13-historic!$A$88))</f>
        <v>126563.7914920983</v>
      </c>
      <c r="D13">
        <f>historic!$D$88+(($D$32-historic!$D$88)/($A$32-historic!$A$88)*(A13-historic!$A$88))</f>
        <v>125514.61407274345</v>
      </c>
      <c r="E13">
        <f>historic!$D$88+(($E$32-historic!$D$88)/($A$32-historic!$A$88)*(A13-historic!$A$88))</f>
        <v>126773.62697596927</v>
      </c>
      <c r="G13">
        <f>LS_historic!$D$88+(($G$32-LS_historic!$D$88)/($A$32-LS_historic!$A$88)*(A13-LS_historic!$A$88))</f>
        <v>256393.49944694928</v>
      </c>
      <c r="H13">
        <f>LS_historic!$D$88+(($H$32-LS_historic!$D$88)/($A$32-LS_historic!$A$88)*(A13-LS_historic!$A$88))</f>
        <v>251582.57422806567</v>
      </c>
      <c r="I13">
        <f>LS_historic!$D$88+(($I$32-LS_historic!$D$88)/($A$32-LS_historic!$A$88)*(A13-LS_historic!$A$88))</f>
        <v>249874.4787441947</v>
      </c>
      <c r="J13">
        <f>LS_historic!$D$88+(($J$32-LS_historic!$D$88)/($A$32-LS_historic!$A$88)*(A13-LS_historic!$A$88))</f>
        <v>250548.29764972811</v>
      </c>
    </row>
    <row r="14" spans="1:10">
      <c r="A14">
        <v>2032</v>
      </c>
      <c r="B14">
        <f>historic!$D$88+(($B$32-historic!$D$88)/($A$32-historic!$A$88)*(A14-historic!$A$88))</f>
        <v>130242.23257728439</v>
      </c>
      <c r="C14">
        <f>historic!$D$88+(($C$32-historic!$D$88)/($A$32-historic!$A$88)*(A14-historic!$A$88))</f>
        <v>128076.19078310649</v>
      </c>
      <c r="D14">
        <f>historic!$D$88+(($D$32-historic!$D$88)/($A$32-historic!$A$88)*(A14-historic!$A$88))</f>
        <v>126939.58191213873</v>
      </c>
      <c r="E14">
        <f>historic!$D$88+(($E$32-historic!$D$88)/($A$32-historic!$A$88)*(A14-historic!$A$88))</f>
        <v>128303.51255730003</v>
      </c>
      <c r="G14">
        <f>LS_historic!$D$88+(($G$32-LS_historic!$D$88)/($A$32-LS_historic!$A$88)*(A14-LS_historic!$A$88))</f>
        <v>259373.87440086174</v>
      </c>
      <c r="H14">
        <f>LS_historic!$D$88+(($H$32-LS_historic!$D$88)/($A$32-LS_historic!$A$88)*(A14-LS_historic!$A$88))</f>
        <v>254162.03874707114</v>
      </c>
      <c r="I14">
        <f>LS_historic!$D$88+(($I$32-LS_historic!$D$88)/($A$32-LS_historic!$A$88)*(A14-LS_historic!$A$88))</f>
        <v>252311.6019728776</v>
      </c>
      <c r="J14">
        <f>LS_historic!$D$88+(($J$32-LS_historic!$D$88)/($A$32-LS_historic!$A$88)*(A14-LS_historic!$A$88))</f>
        <v>253041.5724538721</v>
      </c>
    </row>
    <row r="15" spans="1:10">
      <c r="A15">
        <v>2033</v>
      </c>
      <c r="B15">
        <f>historic!$D$88+(($B$32-historic!$D$88)/($A$32-historic!$A$88)*(A15-historic!$A$88))</f>
        <v>131921.25046784474</v>
      </c>
      <c r="C15">
        <f>historic!$D$88+(($C$32-historic!$D$88)/($A$32-historic!$A$88)*(A15-historic!$A$88))</f>
        <v>129588.59007411468</v>
      </c>
      <c r="D15">
        <f>historic!$D$88+(($D$32-historic!$D$88)/($A$32-historic!$A$88)*(A15-historic!$A$88))</f>
        <v>128364.54975153402</v>
      </c>
      <c r="E15">
        <f>historic!$D$88+(($E$32-historic!$D$88)/($A$32-historic!$A$88)*(A15-historic!$A$88))</f>
        <v>129833.3981386308</v>
      </c>
      <c r="G15">
        <f>LS_historic!$D$88+(($G$32-LS_historic!$D$88)/($A$32-LS_historic!$A$88)*(A15-LS_historic!$A$88))</f>
        <v>262354.24935477419</v>
      </c>
      <c r="H15">
        <f>LS_historic!$D$88+(($H$32-LS_historic!$D$88)/($A$32-LS_historic!$A$88)*(A15-LS_historic!$A$88))</f>
        <v>256741.50326607662</v>
      </c>
      <c r="I15">
        <f>LS_historic!$D$88+(($I$32-LS_historic!$D$88)/($A$32-LS_historic!$A$88)*(A15-LS_historic!$A$88))</f>
        <v>254748.72520156048</v>
      </c>
      <c r="J15">
        <f>LS_historic!$D$88+(($J$32-LS_historic!$D$88)/($A$32-LS_historic!$A$88)*(A15-LS_historic!$A$88))</f>
        <v>255534.84725801612</v>
      </c>
    </row>
    <row r="16" spans="1:10">
      <c r="A16">
        <v>2034</v>
      </c>
      <c r="B16">
        <f>historic!$D$88+(($B$32-historic!$D$88)/($A$32-historic!$A$88)*(A16-historic!$A$88))</f>
        <v>133600.26835840507</v>
      </c>
      <c r="C16">
        <f>historic!$D$88+(($C$32-historic!$D$88)/($A$32-historic!$A$88)*(A16-historic!$A$88))</f>
        <v>131100.98936512286</v>
      </c>
      <c r="D16">
        <f>historic!$D$88+(($D$32-historic!$D$88)/($A$32-historic!$A$88)*(A16-historic!$A$88))</f>
        <v>129789.5175909293</v>
      </c>
      <c r="E16">
        <f>historic!$D$88+(($E$32-historic!$D$88)/($A$32-historic!$A$88)*(A16-historic!$A$88))</f>
        <v>131363.28371996156</v>
      </c>
      <c r="G16">
        <f>LS_historic!$D$88+(($G$32-LS_historic!$D$88)/($A$32-LS_historic!$A$88)*(A16-LS_historic!$A$88))</f>
        <v>265334.62430868659</v>
      </c>
      <c r="H16">
        <f>LS_historic!$D$88+(($H$32-LS_historic!$D$88)/($A$32-LS_historic!$A$88)*(A16-LS_historic!$A$88))</f>
        <v>259320.96778508209</v>
      </c>
      <c r="I16">
        <f>LS_historic!$D$88+(($I$32-LS_historic!$D$88)/($A$32-LS_historic!$A$88)*(A16-LS_historic!$A$88))</f>
        <v>257185.84843024338</v>
      </c>
      <c r="J16">
        <f>LS_historic!$D$88+(($J$32-LS_historic!$D$88)/($A$32-LS_historic!$A$88)*(A16-LS_historic!$A$88))</f>
        <v>258028.12206216011</v>
      </c>
    </row>
    <row r="17" spans="1:10">
      <c r="A17">
        <v>2035</v>
      </c>
      <c r="B17">
        <f>historic!$D$88+(($B$32-historic!$D$88)/($A$32-historic!$A$88)*(A17-historic!$A$88))</f>
        <v>135279.28624896542</v>
      </c>
      <c r="C17">
        <f>historic!$D$88+(($C$32-historic!$D$88)/($A$32-historic!$A$88)*(A17-historic!$A$88))</f>
        <v>132613.38865613105</v>
      </c>
      <c r="D17">
        <f>historic!$D$88+(($D$32-historic!$D$88)/($A$32-historic!$A$88)*(A17-historic!$A$88))</f>
        <v>131214.4854303246</v>
      </c>
      <c r="E17">
        <f>historic!$D$88+(($E$32-historic!$D$88)/($A$32-historic!$A$88)*(A17-historic!$A$88))</f>
        <v>132893.16930129234</v>
      </c>
      <c r="G17">
        <f>LS_historic!$D$88+(($G$32-LS_historic!$D$88)/($A$32-LS_historic!$A$88)*(A17-LS_historic!$A$88))</f>
        <v>268314.99926259904</v>
      </c>
      <c r="H17">
        <f>LS_historic!$D$88+(($H$32-LS_historic!$D$88)/($A$32-LS_historic!$A$88)*(A17-LS_historic!$A$88))</f>
        <v>261900.43230408756</v>
      </c>
      <c r="I17">
        <f>LS_historic!$D$88+(($I$32-LS_historic!$D$88)/($A$32-LS_historic!$A$88)*(A17-LS_historic!$A$88))</f>
        <v>259622.97165892625</v>
      </c>
      <c r="J17">
        <f>LS_historic!$D$88+(($J$32-LS_historic!$D$88)/($A$32-LS_historic!$A$88)*(A17-LS_historic!$A$88))</f>
        <v>260521.39686630413</v>
      </c>
    </row>
    <row r="18" spans="1:10">
      <c r="A18">
        <v>2036</v>
      </c>
      <c r="B18">
        <f>historic!$D$88+(($B$32-historic!$D$88)/($A$32-historic!$A$88)*(A18-historic!$A$88))</f>
        <v>136958.30413952575</v>
      </c>
      <c r="C18">
        <f>historic!$D$88+(($C$32-historic!$D$88)/($A$32-historic!$A$88)*(A18-historic!$A$88))</f>
        <v>134125.78794713924</v>
      </c>
      <c r="D18">
        <f>historic!$D$88+(($D$32-historic!$D$88)/($A$32-historic!$A$88)*(A18-historic!$A$88))</f>
        <v>132639.45326971987</v>
      </c>
      <c r="E18">
        <f>historic!$D$88+(($E$32-historic!$D$88)/($A$32-historic!$A$88)*(A18-historic!$A$88))</f>
        <v>134423.05488262311</v>
      </c>
      <c r="G18">
        <f>LS_historic!$D$88+(($G$32-LS_historic!$D$88)/($A$32-LS_historic!$A$88)*(A18-LS_historic!$A$88))</f>
        <v>271295.3742165115</v>
      </c>
      <c r="H18">
        <f>LS_historic!$D$88+(($H$32-LS_historic!$D$88)/($A$32-LS_historic!$A$88)*(A18-LS_historic!$A$88))</f>
        <v>264479.89682309306</v>
      </c>
      <c r="I18">
        <f>LS_historic!$D$88+(($I$32-LS_historic!$D$88)/($A$32-LS_historic!$A$88)*(A18-LS_historic!$A$88))</f>
        <v>262060.09488760916</v>
      </c>
      <c r="J18">
        <f>LS_historic!$D$88+(($J$32-LS_historic!$D$88)/($A$32-LS_historic!$A$88)*(A18-LS_historic!$A$88))</f>
        <v>263014.67167044815</v>
      </c>
    </row>
    <row r="19" spans="1:10">
      <c r="A19">
        <v>2037</v>
      </c>
      <c r="B19">
        <f>historic!$D$88+(($B$32-historic!$D$88)/($A$32-historic!$A$88)*(A19-historic!$A$88))</f>
        <v>138637.32203008607</v>
      </c>
      <c r="C19">
        <f>historic!$D$88+(($C$32-historic!$D$88)/($A$32-historic!$A$88)*(A19-historic!$A$88))</f>
        <v>135638.18723814742</v>
      </c>
      <c r="D19">
        <f>historic!$D$88+(($D$32-historic!$D$88)/($A$32-historic!$A$88)*(A19-historic!$A$88))</f>
        <v>134064.42110911515</v>
      </c>
      <c r="E19">
        <f>historic!$D$88+(($E$32-historic!$D$88)/($A$32-historic!$A$88)*(A19-historic!$A$88))</f>
        <v>135952.94046395388</v>
      </c>
      <c r="G19">
        <f>LS_historic!$D$88+(($G$32-LS_historic!$D$88)/($A$32-LS_historic!$A$88)*(A19-LS_historic!$A$88))</f>
        <v>274275.74917042395</v>
      </c>
      <c r="H19">
        <f>LS_historic!$D$88+(($H$32-LS_historic!$D$88)/($A$32-LS_historic!$A$88)*(A19-LS_historic!$A$88))</f>
        <v>267059.36134209851</v>
      </c>
      <c r="I19">
        <f>LS_historic!$D$88+(($I$32-LS_historic!$D$88)/($A$32-LS_historic!$A$88)*(A19-LS_historic!$A$88))</f>
        <v>264497.21811629203</v>
      </c>
      <c r="J19">
        <f>LS_historic!$D$88+(($J$32-LS_historic!$D$88)/($A$32-LS_historic!$A$88)*(A19-LS_historic!$A$88))</f>
        <v>265507.94647459214</v>
      </c>
    </row>
    <row r="20" spans="1:10">
      <c r="A20">
        <v>2038</v>
      </c>
      <c r="B20">
        <f>historic!$D$88+(($B$32-historic!$D$88)/($A$32-historic!$A$88)*(A20-historic!$A$88))</f>
        <v>140316.33992064642</v>
      </c>
      <c r="C20">
        <f>historic!$D$88+(($C$32-historic!$D$88)/($A$32-historic!$A$88)*(A20-historic!$A$88))</f>
        <v>137150.58652915564</v>
      </c>
      <c r="D20">
        <f>historic!$D$88+(($D$32-historic!$D$88)/($A$32-historic!$A$88)*(A20-historic!$A$88))</f>
        <v>135489.38894851046</v>
      </c>
      <c r="E20">
        <f>historic!$D$88+(($E$32-historic!$D$88)/($A$32-historic!$A$88)*(A20-historic!$A$88))</f>
        <v>137482.82604528466</v>
      </c>
      <c r="G20">
        <f>LS_historic!$D$88+(($G$32-LS_historic!$D$88)/($A$32-LS_historic!$A$88)*(A20-LS_historic!$A$88))</f>
        <v>277256.12412433635</v>
      </c>
      <c r="H20">
        <f>LS_historic!$D$88+(($H$32-LS_historic!$D$88)/($A$32-LS_historic!$A$88)*(A20-LS_historic!$A$88))</f>
        <v>269638.82586110395</v>
      </c>
      <c r="I20">
        <f>LS_historic!$D$88+(($I$32-LS_historic!$D$88)/($A$32-LS_historic!$A$88)*(A20-LS_historic!$A$88))</f>
        <v>266934.34134497494</v>
      </c>
      <c r="J20">
        <f>LS_historic!$D$88+(($J$32-LS_historic!$D$88)/($A$32-LS_historic!$A$88)*(A20-LS_historic!$A$88))</f>
        <v>268001.22127873613</v>
      </c>
    </row>
    <row r="21" spans="1:10">
      <c r="A21">
        <v>2039</v>
      </c>
      <c r="B21">
        <f>historic!$D$88+(($B$32-historic!$D$88)/($A$32-historic!$A$88)*(A21-historic!$A$88))</f>
        <v>141995.35781120675</v>
      </c>
      <c r="C21">
        <f>historic!$D$88+(($C$32-historic!$D$88)/($A$32-historic!$A$88)*(A21-historic!$A$88))</f>
        <v>138662.98582016383</v>
      </c>
      <c r="D21">
        <f>historic!$D$88+(($D$32-historic!$D$88)/($A$32-historic!$A$88)*(A21-historic!$A$88))</f>
        <v>136914.35678790574</v>
      </c>
      <c r="E21">
        <f>historic!$D$88+(($E$32-historic!$D$88)/($A$32-historic!$A$88)*(A21-historic!$A$88))</f>
        <v>139012.71162661543</v>
      </c>
      <c r="G21">
        <f>LS_historic!$D$88+(($G$32-LS_historic!$D$88)/($A$32-LS_historic!$A$88)*(A21-LS_historic!$A$88))</f>
        <v>280236.4990782488</v>
      </c>
      <c r="H21">
        <f>LS_historic!$D$88+(($H$32-LS_historic!$D$88)/($A$32-LS_historic!$A$88)*(A21-LS_historic!$A$88))</f>
        <v>272218.29038010945</v>
      </c>
      <c r="I21">
        <f>LS_historic!$D$88+(($I$32-LS_historic!$D$88)/($A$32-LS_historic!$A$88)*(A21-LS_historic!$A$88))</f>
        <v>269371.46457365784</v>
      </c>
      <c r="J21">
        <f>LS_historic!$D$88+(($J$32-LS_historic!$D$88)/($A$32-LS_historic!$A$88)*(A21-LS_historic!$A$88))</f>
        <v>270494.49608288013</v>
      </c>
    </row>
    <row r="22" spans="1:10">
      <c r="A22">
        <v>2040</v>
      </c>
      <c r="B22">
        <f>historic!$D$88+(($B$32-historic!$D$88)/($A$32-historic!$A$88)*(A22-historic!$A$88))</f>
        <v>143674.3757017671</v>
      </c>
      <c r="C22">
        <f>historic!$D$88+(($C$32-historic!$D$88)/($A$32-historic!$A$88)*(A22-historic!$A$88))</f>
        <v>140175.38511117201</v>
      </c>
      <c r="D22">
        <f>historic!$D$88+(($D$32-historic!$D$88)/($A$32-historic!$A$88)*(A22-historic!$A$88))</f>
        <v>138339.32462730102</v>
      </c>
      <c r="E22">
        <f>historic!$D$88+(($E$32-historic!$D$88)/($A$32-historic!$A$88)*(A22-historic!$A$88))</f>
        <v>140542.59720794618</v>
      </c>
      <c r="G22">
        <f>LS_historic!$D$88+(($G$32-LS_historic!$D$88)/($A$32-LS_historic!$A$88)*(A22-LS_historic!$A$88))</f>
        <v>283216.87403216126</v>
      </c>
      <c r="H22">
        <f>LS_historic!$D$88+(($H$32-LS_historic!$D$88)/($A$32-LS_historic!$A$88)*(A22-LS_historic!$A$88))</f>
        <v>274797.75489911489</v>
      </c>
      <c r="I22">
        <f>LS_historic!$D$88+(($I$32-LS_historic!$D$88)/($A$32-LS_historic!$A$88)*(A22-LS_historic!$A$88))</f>
        <v>271808.58780234068</v>
      </c>
      <c r="J22">
        <f>LS_historic!$D$88+(($J$32-LS_historic!$D$88)/($A$32-LS_historic!$A$88)*(A22-LS_historic!$A$88))</f>
        <v>272987.77088702418</v>
      </c>
    </row>
    <row r="23" spans="1:10">
      <c r="A23">
        <v>2041</v>
      </c>
      <c r="B23">
        <f>historic!$D$88+(($B$32-historic!$D$88)/($A$32-historic!$A$88)*(A23-historic!$A$88))</f>
        <v>145353.39359232743</v>
      </c>
      <c r="C23">
        <f>historic!$D$88+(($C$32-historic!$D$88)/($A$32-historic!$A$88)*(A23-historic!$A$88))</f>
        <v>141687.7844021802</v>
      </c>
      <c r="D23">
        <f>historic!$D$88+(($D$32-historic!$D$88)/($A$32-historic!$A$88)*(A23-historic!$A$88))</f>
        <v>139764.29246669629</v>
      </c>
      <c r="E23">
        <f>historic!$D$88+(($E$32-historic!$D$88)/($A$32-historic!$A$88)*(A23-historic!$A$88))</f>
        <v>142072.48278927695</v>
      </c>
      <c r="G23">
        <f>LS_historic!$D$88+(($G$32-LS_historic!$D$88)/($A$32-LS_historic!$A$88)*(A23-LS_historic!$A$88))</f>
        <v>286197.24898607365</v>
      </c>
      <c r="H23">
        <f>LS_historic!$D$88+(($H$32-LS_historic!$D$88)/($A$32-LS_historic!$A$88)*(A23-LS_historic!$A$88))</f>
        <v>277377.2194181204</v>
      </c>
      <c r="I23">
        <f>LS_historic!$D$88+(($I$32-LS_historic!$D$88)/($A$32-LS_historic!$A$88)*(A23-LS_historic!$A$88))</f>
        <v>274245.71103102359</v>
      </c>
      <c r="J23">
        <f>LS_historic!$D$88+(($J$32-LS_historic!$D$88)/($A$32-LS_historic!$A$88)*(A23-LS_historic!$A$88))</f>
        <v>275481.04569116817</v>
      </c>
    </row>
    <row r="24" spans="1:10">
      <c r="A24">
        <v>2042</v>
      </c>
      <c r="B24">
        <f>historic!$D$88+(($B$32-historic!$D$88)/($A$32-historic!$A$88)*(A24-historic!$A$88))</f>
        <v>147032.41148288775</v>
      </c>
      <c r="C24">
        <f>historic!$D$88+(($C$32-historic!$D$88)/($A$32-historic!$A$88)*(A24-historic!$A$88))</f>
        <v>143200.18369318839</v>
      </c>
      <c r="D24">
        <f>historic!$D$88+(($D$32-historic!$D$88)/($A$32-historic!$A$88)*(A24-historic!$A$88))</f>
        <v>141189.2603060916</v>
      </c>
      <c r="E24">
        <f>historic!$D$88+(($E$32-historic!$D$88)/($A$32-historic!$A$88)*(A24-historic!$A$88))</f>
        <v>143602.36837060773</v>
      </c>
      <c r="G24">
        <f>LS_historic!$D$88+(($G$32-LS_historic!$D$88)/($A$32-LS_historic!$A$88)*(A24-LS_historic!$A$88))</f>
        <v>289177.62393998611</v>
      </c>
      <c r="H24">
        <f>LS_historic!$D$88+(($H$32-LS_historic!$D$88)/($A$32-LS_historic!$A$88)*(A24-LS_historic!$A$88))</f>
        <v>279956.68393712584</v>
      </c>
      <c r="I24">
        <f>LS_historic!$D$88+(($I$32-LS_historic!$D$88)/($A$32-LS_historic!$A$88)*(A24-LS_historic!$A$88))</f>
        <v>276682.83425970649</v>
      </c>
      <c r="J24">
        <f>LS_historic!$D$88+(($J$32-LS_historic!$D$88)/($A$32-LS_historic!$A$88)*(A24-LS_historic!$A$88))</f>
        <v>277974.32049531216</v>
      </c>
    </row>
    <row r="25" spans="1:10">
      <c r="A25">
        <v>2043</v>
      </c>
      <c r="B25">
        <f>historic!$D$88+(($B$32-historic!$D$88)/($A$32-historic!$A$88)*(A25-historic!$A$88))</f>
        <v>148711.4293734481</v>
      </c>
      <c r="C25">
        <f>historic!$D$88+(($C$32-historic!$D$88)/($A$32-historic!$A$88)*(A25-historic!$A$88))</f>
        <v>144712.58298419658</v>
      </c>
      <c r="D25">
        <f>historic!$D$88+(($D$32-historic!$D$88)/($A$32-historic!$A$88)*(A25-historic!$A$88))</f>
        <v>142614.22814548688</v>
      </c>
      <c r="E25">
        <f>historic!$D$88+(($E$32-historic!$D$88)/($A$32-historic!$A$88)*(A25-historic!$A$88))</f>
        <v>145132.2539519385</v>
      </c>
      <c r="G25">
        <f>LS_historic!$D$88+(($G$32-LS_historic!$D$88)/($A$32-LS_historic!$A$88)*(A25-LS_historic!$A$88))</f>
        <v>292157.99889389856</v>
      </c>
      <c r="H25">
        <f>LS_historic!$D$88+(($H$32-LS_historic!$D$88)/($A$32-LS_historic!$A$88)*(A25-LS_historic!$A$88))</f>
        <v>282536.14845613134</v>
      </c>
      <c r="I25">
        <f>LS_historic!$D$88+(($I$32-LS_historic!$D$88)/($A$32-LS_historic!$A$88)*(A25-LS_historic!$A$88))</f>
        <v>279119.95748838939</v>
      </c>
      <c r="J25">
        <f>LS_historic!$D$88+(($J$32-LS_historic!$D$88)/($A$32-LS_historic!$A$88)*(A25-LS_historic!$A$88))</f>
        <v>280467.59529945615</v>
      </c>
    </row>
    <row r="26" spans="1:10">
      <c r="A26">
        <v>2044</v>
      </c>
      <c r="B26">
        <f>historic!$D$88+(($B$32-historic!$D$88)/($A$32-historic!$A$88)*(A26-historic!$A$88))</f>
        <v>150390.44726400846</v>
      </c>
      <c r="C26">
        <f>historic!$D$88+(($C$32-historic!$D$88)/($A$32-historic!$A$88)*(A26-historic!$A$88))</f>
        <v>146224.98227520476</v>
      </c>
      <c r="D26">
        <f>historic!$D$88+(($D$32-historic!$D$88)/($A$32-historic!$A$88)*(A26-historic!$A$88))</f>
        <v>144039.19598488216</v>
      </c>
      <c r="E26">
        <f>historic!$D$88+(($E$32-historic!$D$88)/($A$32-historic!$A$88)*(A26-historic!$A$88))</f>
        <v>146662.13953326928</v>
      </c>
      <c r="G26">
        <f>LS_historic!$D$88+(($G$32-LS_historic!$D$88)/($A$32-LS_historic!$A$88)*(A26-LS_historic!$A$88))</f>
        <v>295138.37384781102</v>
      </c>
      <c r="H26">
        <f>LS_historic!$D$88+(($H$32-LS_historic!$D$88)/($A$32-LS_historic!$A$88)*(A26-LS_historic!$A$88))</f>
        <v>285115.61297513678</v>
      </c>
      <c r="I26">
        <f>LS_historic!$D$88+(($I$32-LS_historic!$D$88)/($A$32-LS_historic!$A$88)*(A26-LS_historic!$A$88))</f>
        <v>281557.08071707224</v>
      </c>
      <c r="J26">
        <f>LS_historic!$D$88+(($J$32-LS_historic!$D$88)/($A$32-LS_historic!$A$88)*(A26-LS_historic!$A$88))</f>
        <v>282960.8701036002</v>
      </c>
    </row>
    <row r="27" spans="1:10">
      <c r="A27">
        <v>2045</v>
      </c>
      <c r="B27">
        <f>historic!$D$88+(($B$32-historic!$D$88)/($A$32-historic!$A$88)*(A27-historic!$A$88))</f>
        <v>152069.46515456878</v>
      </c>
      <c r="C27">
        <f>historic!$D$88+(($C$32-historic!$D$88)/($A$32-historic!$A$88)*(A27-historic!$A$88))</f>
        <v>147737.38156621295</v>
      </c>
      <c r="D27">
        <f>historic!$D$88+(($D$32-historic!$D$88)/($A$32-historic!$A$88)*(A27-historic!$A$88))</f>
        <v>145464.16382427746</v>
      </c>
      <c r="E27">
        <f>historic!$D$88+(($E$32-historic!$D$88)/($A$32-historic!$A$88)*(A27-historic!$A$88))</f>
        <v>148192.02511460005</v>
      </c>
      <c r="G27">
        <f>LS_historic!$D$88+(($G$32-LS_historic!$D$88)/($A$32-LS_historic!$A$88)*(A27-LS_historic!$A$88))</f>
        <v>298118.74880172347</v>
      </c>
      <c r="H27">
        <f>LS_historic!$D$88+(($H$32-LS_historic!$D$88)/($A$32-LS_historic!$A$88)*(A27-LS_historic!$A$88))</f>
        <v>287695.07749414229</v>
      </c>
      <c r="I27">
        <f>LS_historic!$D$88+(($I$32-LS_historic!$D$88)/($A$32-LS_historic!$A$88)*(A27-LS_historic!$A$88))</f>
        <v>283994.20394575514</v>
      </c>
      <c r="J27">
        <f>LS_historic!$D$88+(($J$32-LS_historic!$D$88)/($A$32-LS_historic!$A$88)*(A27-LS_historic!$A$88))</f>
        <v>285454.14490774419</v>
      </c>
    </row>
    <row r="28" spans="1:10">
      <c r="A28">
        <v>2046</v>
      </c>
      <c r="B28">
        <f>historic!$D$88+(($B$32-historic!$D$88)/($A$32-historic!$A$88)*(A28-historic!$A$88))</f>
        <v>153748.48304512911</v>
      </c>
      <c r="C28">
        <f>historic!$D$88+(($C$32-historic!$D$88)/($A$32-historic!$A$88)*(A28-historic!$A$88))</f>
        <v>149249.78085722117</v>
      </c>
      <c r="D28">
        <f>historic!$D$88+(($D$32-historic!$D$88)/($A$32-historic!$A$88)*(A28-historic!$A$88))</f>
        <v>146889.13166367274</v>
      </c>
      <c r="E28">
        <f>historic!$D$88+(($E$32-historic!$D$88)/($A$32-historic!$A$88)*(A28-historic!$A$88))</f>
        <v>149721.91069593083</v>
      </c>
      <c r="G28">
        <f>LS_historic!$D$88+(($G$32-LS_historic!$D$88)/($A$32-LS_historic!$A$88)*(A28-LS_historic!$A$88))</f>
        <v>301099.12375563587</v>
      </c>
      <c r="H28">
        <f>LS_historic!$D$88+(($H$32-LS_historic!$D$88)/($A$32-LS_historic!$A$88)*(A28-LS_historic!$A$88))</f>
        <v>290274.54201314773</v>
      </c>
      <c r="I28">
        <f>LS_historic!$D$88+(($I$32-LS_historic!$D$88)/($A$32-LS_historic!$A$88)*(A28-LS_historic!$A$88))</f>
        <v>286431.32717443805</v>
      </c>
      <c r="J28">
        <f>LS_historic!$D$88+(($J$32-LS_historic!$D$88)/($A$32-LS_historic!$A$88)*(A28-LS_historic!$A$88))</f>
        <v>287947.41971188819</v>
      </c>
    </row>
    <row r="29" spans="1:10">
      <c r="A29">
        <v>2047</v>
      </c>
      <c r="B29">
        <f>historic!$D$88+(($B$32-historic!$D$88)/($A$32-historic!$A$88)*(A29-historic!$A$88))</f>
        <v>155427.50093568946</v>
      </c>
      <c r="C29">
        <f>historic!$D$88+(($C$32-historic!$D$88)/($A$32-historic!$A$88)*(A29-historic!$A$88))</f>
        <v>150762.18014822935</v>
      </c>
      <c r="D29">
        <f>historic!$D$88+(($D$32-historic!$D$88)/($A$32-historic!$A$88)*(A29-historic!$A$88))</f>
        <v>148314.09950306802</v>
      </c>
      <c r="E29">
        <f>historic!$D$88+(($E$32-historic!$D$88)/($A$32-historic!$A$88)*(A29-historic!$A$88))</f>
        <v>151251.79627726157</v>
      </c>
      <c r="G29">
        <f>LS_historic!$D$88+(($G$32-LS_historic!$D$88)/($A$32-LS_historic!$A$88)*(A29-LS_historic!$A$88))</f>
        <v>304079.49870954832</v>
      </c>
      <c r="H29">
        <f>LS_historic!$D$88+(($H$32-LS_historic!$D$88)/($A$32-LS_historic!$A$88)*(A29-LS_historic!$A$88))</f>
        <v>292854.00653215323</v>
      </c>
      <c r="I29">
        <f>LS_historic!$D$88+(($I$32-LS_historic!$D$88)/($A$32-LS_historic!$A$88)*(A29-LS_historic!$A$88))</f>
        <v>288868.45040312095</v>
      </c>
      <c r="J29">
        <f>LS_historic!$D$88+(($J$32-LS_historic!$D$88)/($A$32-LS_historic!$A$88)*(A29-LS_historic!$A$88))</f>
        <v>290440.69451603218</v>
      </c>
    </row>
    <row r="30" spans="1:10">
      <c r="A30">
        <v>2048</v>
      </c>
      <c r="B30">
        <f>historic!$D$88+(($B$32-historic!$D$88)/($A$32-historic!$A$88)*(A30-historic!$A$88))</f>
        <v>157106.51882624978</v>
      </c>
      <c r="C30">
        <f>historic!$D$88+(($C$32-historic!$D$88)/($A$32-historic!$A$88)*(A30-historic!$A$88))</f>
        <v>152274.57943923754</v>
      </c>
      <c r="D30">
        <f>historic!$D$88+(($D$32-historic!$D$88)/($A$32-historic!$A$88)*(A30-historic!$A$88))</f>
        <v>149739.0673424633</v>
      </c>
      <c r="E30">
        <f>historic!$D$88+(($E$32-historic!$D$88)/($A$32-historic!$A$88)*(A30-historic!$A$88))</f>
        <v>152781.68185859235</v>
      </c>
      <c r="G30">
        <f>LS_historic!$D$88+(($G$32-LS_historic!$D$88)/($A$32-LS_historic!$A$88)*(A30-LS_historic!$A$88))</f>
        <v>307059.87366346072</v>
      </c>
      <c r="H30">
        <f>LS_historic!$D$88+(($H$32-LS_historic!$D$88)/($A$32-LS_historic!$A$88)*(A30-LS_historic!$A$88))</f>
        <v>295433.47105115867</v>
      </c>
      <c r="I30">
        <f>LS_historic!$D$88+(($I$32-LS_historic!$D$88)/($A$32-LS_historic!$A$88)*(A30-LS_historic!$A$88))</f>
        <v>291305.57363180385</v>
      </c>
      <c r="J30">
        <f>LS_historic!$D$88+(($J$32-LS_historic!$D$88)/($A$32-LS_historic!$A$88)*(A30-LS_historic!$A$88))</f>
        <v>292933.96932017617</v>
      </c>
    </row>
    <row r="31" spans="1:10">
      <c r="A31">
        <v>2049</v>
      </c>
      <c r="B31">
        <f>historic!$D$88+(($B$32-historic!$D$88)/($A$32-historic!$A$88)*(A31-historic!$A$88))</f>
        <v>158785.53671681014</v>
      </c>
      <c r="C31">
        <f>historic!$D$88+(($C$32-historic!$D$88)/($A$32-historic!$A$88)*(A31-historic!$A$88))</f>
        <v>153786.97873024573</v>
      </c>
      <c r="D31">
        <f>historic!$D$88+(($D$32-historic!$D$88)/($A$32-historic!$A$88)*(A31-historic!$A$88))</f>
        <v>151164.03518185861</v>
      </c>
      <c r="E31">
        <f>historic!$D$88+(($E$32-historic!$D$88)/($A$32-historic!$A$88)*(A31-historic!$A$88))</f>
        <v>154311.56743992312</v>
      </c>
      <c r="G31">
        <f>LS_historic!$D$88+(($G$32-LS_historic!$D$88)/($A$32-LS_historic!$A$88)*(A31-LS_historic!$A$88))</f>
        <v>310040.24861737317</v>
      </c>
      <c r="H31">
        <f>LS_historic!$D$88+(($H$32-LS_historic!$D$88)/($A$32-LS_historic!$A$88)*(A31-LS_historic!$A$88))</f>
        <v>298012.93557016412</v>
      </c>
      <c r="I31">
        <f>LS_historic!$D$88+(($I$32-LS_historic!$D$88)/($A$32-LS_historic!$A$88)*(A31-LS_historic!$A$88))</f>
        <v>293742.6968604867</v>
      </c>
      <c r="J31">
        <f>LS_historic!$D$88+(($J$32-LS_historic!$D$88)/($A$32-LS_historic!$A$88)*(A31-LS_historic!$A$88))</f>
        <v>295427.24412432022</v>
      </c>
    </row>
    <row r="32" spans="1:10">
      <c r="A32">
        <v>2050</v>
      </c>
      <c r="B32" s="17">
        <f>historic!D88*(1+'average bottlenecks'!B4)</f>
        <v>160464.55460737046</v>
      </c>
      <c r="C32" s="17">
        <f>historic!D88*(1+'average bottlenecks'!C4)</f>
        <v>155299.37802125391</v>
      </c>
      <c r="D32" s="17">
        <f>historic!D88*(1+'average bottlenecks'!D4)</f>
        <v>152589.00302125388</v>
      </c>
      <c r="E32" s="17">
        <f>historic!$D$88*(1+'average bottlenecks'!E4)</f>
        <v>155841.4530212539</v>
      </c>
      <c r="G32">
        <f>LS_historic!$D$88*(1+'average bottlenecks'!B8)</f>
        <v>313020.62357128563</v>
      </c>
      <c r="H32">
        <f>LS_historic!$D$88*(1+'average bottlenecks'!C8)</f>
        <v>300592.40008916962</v>
      </c>
      <c r="I32">
        <f>LS_historic!$D$88*(1+'average bottlenecks'!D8)</f>
        <v>296179.8200891696</v>
      </c>
      <c r="J32">
        <f>LS_historic!$D$88*(1+'average bottlenecks'!E8)</f>
        <v>297920.51892846421</v>
      </c>
    </row>
    <row r="34" spans="3:10">
      <c r="C34" s="30">
        <f>C32-C2</f>
        <v>45371.978730245712</v>
      </c>
      <c r="D34" s="30">
        <f t="shared" ref="D34:J34" si="0">D32-D2</f>
        <v>42749.035181858577</v>
      </c>
      <c r="E34" s="30">
        <f t="shared" si="0"/>
        <v>45896.567439923107</v>
      </c>
      <c r="F34" s="30"/>
      <c r="G34" s="30">
        <f>G32-G2</f>
        <v>89411.248617373174</v>
      </c>
      <c r="H34" s="30">
        <f t="shared" si="0"/>
        <v>77383.935570164118</v>
      </c>
      <c r="I34" s="30">
        <f t="shared" si="0"/>
        <v>73113.696860486671</v>
      </c>
      <c r="J34" s="30">
        <f t="shared" si="0"/>
        <v>74798.24412432019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9"/>
  <sheetViews>
    <sheetView workbookViewId="0">
      <selection activeCell="H79" sqref="H79:J88"/>
    </sheetView>
  </sheetViews>
  <sheetFormatPr defaultRowHeight="14.4"/>
  <cols>
    <col min="2" max="2" width="17.7890625" customWidth="1"/>
    <col min="3" max="3" width="17.1015625" customWidth="1"/>
    <col min="4" max="4" width="20.89453125" customWidth="1"/>
    <col min="5" max="5" width="19.3125" customWidth="1"/>
    <col min="7" max="7" width="16.1015625" customWidth="1"/>
    <col min="8" max="8" width="16.68359375" customWidth="1"/>
    <col min="9" max="9" width="20.7890625" customWidth="1"/>
    <col min="10" max="10" width="17.3125" customWidth="1"/>
  </cols>
  <sheetData>
    <row r="1" spans="1:10">
      <c r="A1" t="s">
        <v>45</v>
      </c>
      <c r="B1" t="s">
        <v>109</v>
      </c>
      <c r="C1" t="s">
        <v>116</v>
      </c>
      <c r="D1" t="s">
        <v>117</v>
      </c>
      <c r="E1" t="s">
        <v>118</v>
      </c>
      <c r="G1" t="s">
        <v>108</v>
      </c>
      <c r="H1" t="s">
        <v>124</v>
      </c>
      <c r="I1" t="s">
        <v>125</v>
      </c>
      <c r="J1" t="s">
        <v>126</v>
      </c>
    </row>
    <row r="2" spans="1:10">
      <c r="A2">
        <v>1933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1934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1935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1936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1937</v>
      </c>
      <c r="B6">
        <v>0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1938</v>
      </c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1939</v>
      </c>
      <c r="B8">
        <v>0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1940</v>
      </c>
      <c r="B9">
        <v>0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1941</v>
      </c>
      <c r="B10">
        <v>0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1942</v>
      </c>
      <c r="B11">
        <v>0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1943</v>
      </c>
      <c r="B12">
        <v>0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1944</v>
      </c>
      <c r="B13">
        <v>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1945</v>
      </c>
      <c r="B14">
        <v>0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1946</v>
      </c>
      <c r="B15">
        <v>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1947</v>
      </c>
      <c r="B16">
        <v>0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1948</v>
      </c>
      <c r="B17">
        <v>0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1949</v>
      </c>
      <c r="B18">
        <v>0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1950</v>
      </c>
      <c r="B19">
        <v>0</v>
      </c>
      <c r="C19">
        <v>0</v>
      </c>
      <c r="D19">
        <v>0</v>
      </c>
      <c r="E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1951</v>
      </c>
      <c r="B20">
        <v>0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1952</v>
      </c>
      <c r="B21">
        <v>0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1953</v>
      </c>
      <c r="B22">
        <v>0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1954</v>
      </c>
      <c r="B23">
        <v>0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1955</v>
      </c>
      <c r="B24">
        <v>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1956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1957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1958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</row>
    <row r="28" spans="1:10">
      <c r="A28">
        <v>1959</v>
      </c>
      <c r="B28">
        <v>0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1960</v>
      </c>
      <c r="B29">
        <v>0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J29">
        <v>0</v>
      </c>
    </row>
    <row r="30" spans="1:10">
      <c r="A30">
        <v>1961</v>
      </c>
      <c r="B30">
        <v>0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J30">
        <v>0</v>
      </c>
    </row>
    <row r="31" spans="1:10">
      <c r="A31">
        <v>1962</v>
      </c>
      <c r="B31">
        <v>0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J31">
        <v>0</v>
      </c>
    </row>
    <row r="32" spans="1:10">
      <c r="A32">
        <v>1963</v>
      </c>
      <c r="B32">
        <v>0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</row>
    <row r="33" spans="1:10">
      <c r="A33">
        <v>1964</v>
      </c>
      <c r="B33">
        <v>0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J33">
        <v>0</v>
      </c>
    </row>
    <row r="34" spans="1:10">
      <c r="A34">
        <v>1965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>
      <c r="A35">
        <v>1966</v>
      </c>
      <c r="B35">
        <v>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>
      <c r="A36">
        <v>1967</v>
      </c>
      <c r="B36">
        <v>0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</row>
    <row r="37" spans="1:10">
      <c r="A37">
        <v>1968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</row>
    <row r="38" spans="1:10">
      <c r="A38">
        <v>1969</v>
      </c>
      <c r="B38">
        <v>0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>
      <c r="A39">
        <v>1970</v>
      </c>
      <c r="B39">
        <v>0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>
      <c r="A40">
        <v>1971</v>
      </c>
      <c r="B40">
        <v>0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J40">
        <v>0</v>
      </c>
    </row>
    <row r="41" spans="1:10">
      <c r="A41">
        <v>1972</v>
      </c>
      <c r="B41">
        <v>0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J41">
        <v>0</v>
      </c>
    </row>
    <row r="42" spans="1:10">
      <c r="A42">
        <v>1973</v>
      </c>
      <c r="B42">
        <v>0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1974</v>
      </c>
      <c r="B43">
        <v>0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1975</v>
      </c>
      <c r="B44">
        <v>0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>
      <c r="A45">
        <v>1976</v>
      </c>
      <c r="B45">
        <v>0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J45">
        <v>0</v>
      </c>
    </row>
    <row r="46" spans="1:10">
      <c r="A46">
        <v>1977</v>
      </c>
      <c r="B46">
        <v>0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1978</v>
      </c>
      <c r="B47">
        <v>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J47">
        <v>0</v>
      </c>
    </row>
    <row r="48" spans="1:10">
      <c r="A48">
        <v>1979</v>
      </c>
      <c r="B48">
        <v>0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J48">
        <v>0</v>
      </c>
    </row>
    <row r="49" spans="1:10">
      <c r="A49">
        <v>1980</v>
      </c>
      <c r="B49">
        <v>0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J49">
        <v>0</v>
      </c>
    </row>
    <row r="50" spans="1:10">
      <c r="A50">
        <v>1981</v>
      </c>
      <c r="B50">
        <v>0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>
      <c r="A51">
        <v>1982</v>
      </c>
      <c r="B51">
        <v>0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>
      <c r="A52">
        <v>1983</v>
      </c>
      <c r="B52">
        <v>0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1984</v>
      </c>
      <c r="B53">
        <v>0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1985</v>
      </c>
      <c r="B54">
        <v>0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1986</v>
      </c>
      <c r="B55">
        <v>0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J55">
        <v>0</v>
      </c>
    </row>
    <row r="56" spans="1:10">
      <c r="A56">
        <v>1987</v>
      </c>
      <c r="B56">
        <v>0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1988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1989</v>
      </c>
      <c r="B58">
        <v>0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>
      <c r="A59">
        <v>1990</v>
      </c>
      <c r="B59">
        <v>0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1991</v>
      </c>
      <c r="B60">
        <v>0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>
      <c r="A61">
        <v>1992</v>
      </c>
      <c r="B61">
        <v>0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J61">
        <v>0</v>
      </c>
    </row>
    <row r="62" spans="1:10">
      <c r="A62">
        <v>1993</v>
      </c>
      <c r="B62">
        <v>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J62">
        <v>0</v>
      </c>
    </row>
    <row r="63" spans="1:10">
      <c r="A63">
        <v>1994</v>
      </c>
      <c r="B63">
        <v>0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J63">
        <v>0</v>
      </c>
    </row>
    <row r="64" spans="1:10">
      <c r="A64">
        <v>1995</v>
      </c>
      <c r="B64">
        <v>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1996</v>
      </c>
      <c r="B65">
        <v>0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1997</v>
      </c>
      <c r="B66">
        <v>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1998</v>
      </c>
      <c r="B67">
        <v>0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J67">
        <v>0</v>
      </c>
    </row>
    <row r="68" spans="1:10">
      <c r="A68">
        <v>1999</v>
      </c>
      <c r="B68">
        <v>0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</row>
    <row r="69" spans="1:10">
      <c r="A69">
        <v>2000</v>
      </c>
      <c r="B69">
        <v>0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</row>
    <row r="70" spans="1:10">
      <c r="A70">
        <v>2001</v>
      </c>
      <c r="B70">
        <v>0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J70">
        <v>0</v>
      </c>
    </row>
    <row r="71" spans="1:10">
      <c r="A71">
        <v>2002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</row>
    <row r="72" spans="1:10">
      <c r="A72">
        <v>2003</v>
      </c>
      <c r="B72">
        <v>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2004</v>
      </c>
      <c r="B73">
        <v>0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J73">
        <v>0</v>
      </c>
    </row>
    <row r="74" spans="1:10">
      <c r="A74">
        <v>2005</v>
      </c>
      <c r="B74">
        <v>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v>2006</v>
      </c>
      <c r="B75">
        <v>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J75">
        <v>0</v>
      </c>
    </row>
    <row r="76" spans="1:10">
      <c r="A76">
        <v>2007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</row>
    <row r="77" spans="1:10">
      <c r="A77">
        <v>2008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</row>
    <row r="78" spans="1:10">
      <c r="A78">
        <v>2009</v>
      </c>
      <c r="B78">
        <v>0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>
      <c r="A79">
        <v>2010</v>
      </c>
      <c r="B79">
        <f>historic!$C$79</f>
        <v>1022.1481202388479</v>
      </c>
      <c r="C79">
        <f>historic!C79</f>
        <v>1022.1481202388479</v>
      </c>
      <c r="D79">
        <f>historic!C79</f>
        <v>1022.1481202388479</v>
      </c>
      <c r="E79">
        <f>historic!C79</f>
        <v>1022.1481202388479</v>
      </c>
      <c r="G79">
        <f>historic!F79</f>
        <v>2080.1136154607461</v>
      </c>
      <c r="H79">
        <f>historic!F79</f>
        <v>2080.1136154607461</v>
      </c>
      <c r="I79">
        <f>historic!F79</f>
        <v>2080.1136154607461</v>
      </c>
      <c r="J79">
        <f>historic!F79</f>
        <v>2080.1136154607461</v>
      </c>
    </row>
    <row r="80" spans="1:10">
      <c r="A80">
        <v>2011</v>
      </c>
      <c r="B80">
        <f>historic!C80</f>
        <v>2335.8153747312908</v>
      </c>
      <c r="C80">
        <f>historic!C80</f>
        <v>2335.8153747312908</v>
      </c>
      <c r="D80">
        <f>historic!C80</f>
        <v>2335.8153747312908</v>
      </c>
      <c r="E80">
        <f>historic!C80</f>
        <v>2335.8153747312908</v>
      </c>
      <c r="G80">
        <f>historic!F80</f>
        <v>4753.4807020392927</v>
      </c>
      <c r="H80">
        <f>historic!F80</f>
        <v>4753.4807020392927</v>
      </c>
      <c r="I80">
        <f>historic!F80</f>
        <v>4753.4807020392927</v>
      </c>
      <c r="J80">
        <f>historic!F80</f>
        <v>4753.4807020392927</v>
      </c>
    </row>
    <row r="81" spans="1:10">
      <c r="A81">
        <v>2012</v>
      </c>
      <c r="B81">
        <f>historic!C81</f>
        <v>1893.1946299564738</v>
      </c>
      <c r="C81">
        <f>historic!C81</f>
        <v>1893.1946299564738</v>
      </c>
      <c r="D81">
        <f>historic!C81</f>
        <v>1893.1946299564738</v>
      </c>
      <c r="E81">
        <f>historic!C81</f>
        <v>1893.1946299564738</v>
      </c>
      <c r="G81">
        <f>historic!F81</f>
        <v>3852.7292165536769</v>
      </c>
      <c r="H81">
        <f>historic!F81</f>
        <v>3852.7292165536769</v>
      </c>
      <c r="I81">
        <f>historic!F81</f>
        <v>3852.7292165536769</v>
      </c>
      <c r="J81">
        <f>historic!F81</f>
        <v>3852.7292165536769</v>
      </c>
    </row>
    <row r="82" spans="1:10">
      <c r="A82">
        <v>2013</v>
      </c>
      <c r="B82">
        <f>historic!C82</f>
        <v>1147.802380954101</v>
      </c>
      <c r="C82">
        <f>historic!C82</f>
        <v>1147.802380954101</v>
      </c>
      <c r="D82">
        <f>historic!C82</f>
        <v>1147.802380954101</v>
      </c>
      <c r="E82">
        <f>historic!C82</f>
        <v>1147.802380954101</v>
      </c>
      <c r="G82">
        <f>historic!F82</f>
        <v>2335.8252225939432</v>
      </c>
      <c r="H82">
        <f>historic!F82</f>
        <v>2335.8252225939432</v>
      </c>
      <c r="I82">
        <f>historic!F82</f>
        <v>2335.8252225939432</v>
      </c>
      <c r="J82">
        <f>historic!F82</f>
        <v>2335.8252225939432</v>
      </c>
    </row>
    <row r="83" spans="1:10">
      <c r="A83">
        <v>2014</v>
      </c>
      <c r="B83">
        <f>historic!C83</f>
        <v>2619.210322079588</v>
      </c>
      <c r="C83">
        <f>historic!C83</f>
        <v>2619.210322079588</v>
      </c>
      <c r="D83">
        <f>historic!C83</f>
        <v>2619.210322079588</v>
      </c>
      <c r="E83">
        <f>historic!C83</f>
        <v>2619.210322079588</v>
      </c>
      <c r="G83">
        <f>historic!F83</f>
        <v>5330.2011174661939</v>
      </c>
      <c r="H83">
        <f>historic!F83</f>
        <v>5330.2011174661939</v>
      </c>
      <c r="I83">
        <f>historic!F83</f>
        <v>5330.2011174661939</v>
      </c>
      <c r="J83">
        <f>historic!F83</f>
        <v>5330.2011174661939</v>
      </c>
    </row>
    <row r="84" spans="1:10">
      <c r="A84">
        <v>2015</v>
      </c>
      <c r="B84">
        <f>historic!C84</f>
        <v>470.9804452003014</v>
      </c>
      <c r="C84">
        <f>historic!C84</f>
        <v>470.9804452003014</v>
      </c>
      <c r="D84">
        <f>historic!C84</f>
        <v>470.9804452003014</v>
      </c>
      <c r="E84">
        <f>historic!C84</f>
        <v>470.9804452003014</v>
      </c>
      <c r="G84">
        <f>historic!F84</f>
        <v>958.46464644281048</v>
      </c>
      <c r="H84">
        <f>historic!F84</f>
        <v>958.46464644281048</v>
      </c>
      <c r="I84">
        <f>historic!F84</f>
        <v>958.46464644281048</v>
      </c>
      <c r="J84">
        <f>historic!F84</f>
        <v>958.46464644281048</v>
      </c>
    </row>
    <row r="85" spans="1:10">
      <c r="A85">
        <v>2016</v>
      </c>
      <c r="B85">
        <f>historic!C85</f>
        <v>1665.954835996145</v>
      </c>
      <c r="C85">
        <f>historic!C85</f>
        <v>1665.954835996145</v>
      </c>
      <c r="D85">
        <f>historic!C85</f>
        <v>1665.954835996145</v>
      </c>
      <c r="E85">
        <f>historic!C85</f>
        <v>1665.954835996145</v>
      </c>
      <c r="G85">
        <f>historic!F85</f>
        <v>3390.2868561637547</v>
      </c>
      <c r="H85">
        <f>historic!F85</f>
        <v>3390.2868561637547</v>
      </c>
      <c r="I85">
        <f>historic!F85</f>
        <v>3390.2868561637547</v>
      </c>
      <c r="J85">
        <f>historic!F85</f>
        <v>3390.2868561637547</v>
      </c>
    </row>
    <row r="86" spans="1:10">
      <c r="A86">
        <v>2017</v>
      </c>
      <c r="B86">
        <f>historic!C86</f>
        <v>1160.011384893988</v>
      </c>
      <c r="C86">
        <f>historic!C86</f>
        <v>1160.011384893988</v>
      </c>
      <c r="D86">
        <f>historic!C86</f>
        <v>1160.011384893988</v>
      </c>
      <c r="E86">
        <f>historic!C86</f>
        <v>1160.011384893988</v>
      </c>
      <c r="G86">
        <f>historic!F86</f>
        <v>2360.6710495574935</v>
      </c>
      <c r="H86">
        <f>historic!F86</f>
        <v>2360.6710495574935</v>
      </c>
      <c r="I86">
        <f>historic!F86</f>
        <v>2360.6710495574935</v>
      </c>
      <c r="J86">
        <f>historic!F86</f>
        <v>2360.6710495574935</v>
      </c>
    </row>
    <row r="87" spans="1:10">
      <c r="A87">
        <v>2018</v>
      </c>
      <c r="B87">
        <f>historic!C87</f>
        <v>522.79950940276501</v>
      </c>
      <c r="C87">
        <f>historic!C87</f>
        <v>522.79950940276501</v>
      </c>
      <c r="D87">
        <f>historic!C87</f>
        <v>522.79950940276501</v>
      </c>
      <c r="E87">
        <f>historic!C87</f>
        <v>522.79950940276501</v>
      </c>
      <c r="G87">
        <f>historic!F87</f>
        <v>1063.9185810083718</v>
      </c>
      <c r="H87">
        <f>historic!F87</f>
        <v>1063.9185810083718</v>
      </c>
      <c r="I87">
        <f>historic!F87</f>
        <v>1063.9185810083718</v>
      </c>
      <c r="J87">
        <f>historic!F87</f>
        <v>1063.9185810083718</v>
      </c>
    </row>
    <row r="88" spans="1:10">
      <c r="A88">
        <v>2019</v>
      </c>
      <c r="B88">
        <f>historic!C88</f>
        <v>726.70796104312501</v>
      </c>
      <c r="C88">
        <f>historic!C88</f>
        <v>726.70796104312501</v>
      </c>
      <c r="D88">
        <f>historic!C88</f>
        <v>726.70796104312501</v>
      </c>
      <c r="E88">
        <f>historic!C88</f>
        <v>726.70796104312501</v>
      </c>
      <c r="G88">
        <f>historic!F88</f>
        <v>1478.88069673923</v>
      </c>
      <c r="H88">
        <f>historic!F88</f>
        <v>1478.88069673923</v>
      </c>
      <c r="I88">
        <f>historic!F88</f>
        <v>1478.88069673923</v>
      </c>
      <c r="J88">
        <f>historic!F88</f>
        <v>1478.88069673923</v>
      </c>
    </row>
    <row r="89" spans="1:10">
      <c r="A89">
        <v>2020</v>
      </c>
      <c r="B89">
        <f>future_stocks!B2-historic!$D$88</f>
        <v>1679.0178905603389</v>
      </c>
      <c r="C89">
        <f>future_stocks!C2-historic!$D$88</f>
        <v>1512.399291008187</v>
      </c>
      <c r="D89">
        <f>future_stocks!D2-historic!$D$88</f>
        <v>1424.9678393952927</v>
      </c>
      <c r="E89">
        <f>future_stocks!E2-historic!$D$88</f>
        <v>1529.8855813307746</v>
      </c>
      <c r="G89">
        <f>LS_future!B2-LS_historic!$D$88</f>
        <v>2980.3749539124256</v>
      </c>
      <c r="H89">
        <f>LS_future!C2-LS_historic!$D$88</f>
        <v>2579.4645190054725</v>
      </c>
      <c r="I89">
        <f>LS_future!D2-LS_historic!$D$88</f>
        <v>2437.1232286829036</v>
      </c>
      <c r="J89">
        <f>LS_future!E2-LS_historic!$D$88</f>
        <v>2493.2748041439918</v>
      </c>
    </row>
    <row r="90" spans="1:10">
      <c r="A90">
        <v>2021</v>
      </c>
      <c r="B90">
        <f>future_stocks!B3-future_stocks!B2</f>
        <v>1679.0178905603389</v>
      </c>
      <c r="C90">
        <f>future_stocks!C3-future_stocks!C2</f>
        <v>1512.399291008187</v>
      </c>
      <c r="D90">
        <f>future_stocks!D3-future_stocks!D2</f>
        <v>1424.9678393952781</v>
      </c>
      <c r="E90">
        <f>future_stocks!E3-future_stocks!E2</f>
        <v>1529.88558133076</v>
      </c>
      <c r="G90">
        <f>LS_future!B3-LS_future!B2</f>
        <v>2980.3749539124547</v>
      </c>
      <c r="H90">
        <f>LS_future!C3-LS_future!C2</f>
        <v>2579.4645190054725</v>
      </c>
      <c r="I90">
        <f>LS_future!D3-LS_future!D2</f>
        <v>2437.1232286828745</v>
      </c>
      <c r="J90">
        <f>LS_future!E3-LS_future!E2</f>
        <v>2493.2748041440209</v>
      </c>
    </row>
    <row r="91" spans="1:10">
      <c r="A91">
        <v>2022</v>
      </c>
      <c r="B91">
        <f>future_stocks!B4-future_stocks!B3</f>
        <v>1679.0178905603389</v>
      </c>
      <c r="C91">
        <f>future_stocks!C4-future_stocks!C3</f>
        <v>1512.3992910082015</v>
      </c>
      <c r="D91">
        <f>future_stocks!D4-future_stocks!D3</f>
        <v>1424.9678393952927</v>
      </c>
      <c r="E91">
        <f>future_stocks!E4-future_stocks!E3</f>
        <v>1529.8855813307746</v>
      </c>
      <c r="G91">
        <f>LS_future!B4-LS_future!B3</f>
        <v>2980.3749539124256</v>
      </c>
      <c r="H91">
        <f>LS_future!C4-LS_future!C3</f>
        <v>2579.4645190054725</v>
      </c>
      <c r="I91">
        <f>LS_future!D4-LS_future!D3</f>
        <v>2437.1232286829036</v>
      </c>
      <c r="J91">
        <f>LS_future!E4-LS_future!E3</f>
        <v>2493.2748041439918</v>
      </c>
    </row>
    <row r="92" spans="1:10">
      <c r="A92">
        <v>2023</v>
      </c>
      <c r="B92">
        <f>future_stocks!B5-future_stocks!B4</f>
        <v>1679.0178905603243</v>
      </c>
      <c r="C92">
        <f>future_stocks!C5-future_stocks!C4</f>
        <v>1512.399291008187</v>
      </c>
      <c r="D92">
        <f>future_stocks!D5-future_stocks!D4</f>
        <v>1424.9678393952781</v>
      </c>
      <c r="E92">
        <f>future_stocks!E5-future_stocks!E4</f>
        <v>1529.8855813307746</v>
      </c>
      <c r="G92">
        <f>LS_future!B5-LS_future!B4</f>
        <v>2980.3749539124547</v>
      </c>
      <c r="H92">
        <f>LS_future!C5-LS_future!C4</f>
        <v>2579.4645190054725</v>
      </c>
      <c r="I92">
        <f>LS_future!D5-LS_future!D4</f>
        <v>2437.1232286828745</v>
      </c>
      <c r="J92">
        <f>LS_future!E5-LS_future!E4</f>
        <v>2493.2748041440209</v>
      </c>
    </row>
    <row r="93" spans="1:10">
      <c r="A93">
        <v>2024</v>
      </c>
      <c r="B93">
        <f>future_stocks!B6-future_stocks!B5</f>
        <v>1679.0178905603389</v>
      </c>
      <c r="C93">
        <f>future_stocks!C6-future_stocks!C5</f>
        <v>1512.399291008187</v>
      </c>
      <c r="D93">
        <f>future_stocks!D6-future_stocks!D5</f>
        <v>1424.9678393952927</v>
      </c>
      <c r="E93">
        <f>future_stocks!E6-future_stocks!E5</f>
        <v>1529.8855813307746</v>
      </c>
      <c r="G93">
        <f>LS_future!B6-LS_future!B5</f>
        <v>2980.3749539124256</v>
      </c>
      <c r="H93">
        <f>LS_future!C6-LS_future!C5</f>
        <v>2579.4645190054725</v>
      </c>
      <c r="I93">
        <f>LS_future!D6-LS_future!D5</f>
        <v>2437.1232286829036</v>
      </c>
      <c r="J93">
        <f>LS_future!E6-LS_future!E5</f>
        <v>2493.2748041439918</v>
      </c>
    </row>
    <row r="94" spans="1:10">
      <c r="A94">
        <v>2025</v>
      </c>
      <c r="B94">
        <f>future_stocks!B7-future_stocks!B6</f>
        <v>1679.0178905603389</v>
      </c>
      <c r="C94">
        <f>future_stocks!C7-future_stocks!C6</f>
        <v>1512.399291008187</v>
      </c>
      <c r="D94">
        <f>future_stocks!D7-future_stocks!D6</f>
        <v>1424.9678393952781</v>
      </c>
      <c r="E94">
        <f>future_stocks!E7-future_stocks!E6</f>
        <v>1529.88558133076</v>
      </c>
      <c r="G94">
        <f>LS_future!B7-LS_future!B6</f>
        <v>2980.3749539124547</v>
      </c>
      <c r="H94">
        <f>LS_future!C7-LS_future!C6</f>
        <v>2579.4645190054725</v>
      </c>
      <c r="I94">
        <f>LS_future!D7-LS_future!D6</f>
        <v>2437.1232286828745</v>
      </c>
      <c r="J94">
        <f>LS_future!E7-LS_future!E6</f>
        <v>2493.2748041440209</v>
      </c>
    </row>
    <row r="95" spans="1:10">
      <c r="A95">
        <v>2026</v>
      </c>
      <c r="B95">
        <f>future_stocks!B8-future_stocks!B7</f>
        <v>1679.0178905603389</v>
      </c>
      <c r="C95">
        <f>future_stocks!C8-future_stocks!C7</f>
        <v>1512.399291008187</v>
      </c>
      <c r="D95">
        <f>future_stocks!D8-future_stocks!D7</f>
        <v>1424.9678393952927</v>
      </c>
      <c r="E95">
        <f>future_stocks!E8-future_stocks!E7</f>
        <v>1529.8855813307746</v>
      </c>
      <c r="G95">
        <f>LS_future!B8-LS_future!B7</f>
        <v>2980.3749539124256</v>
      </c>
      <c r="H95">
        <f>LS_future!C8-LS_future!C7</f>
        <v>2579.4645190054725</v>
      </c>
      <c r="I95">
        <f>LS_future!D8-LS_future!D7</f>
        <v>2437.1232286829036</v>
      </c>
      <c r="J95">
        <f>LS_future!E8-LS_future!E7</f>
        <v>2493.2748041439918</v>
      </c>
    </row>
    <row r="96" spans="1:10">
      <c r="A96">
        <v>2027</v>
      </c>
      <c r="B96">
        <f>future_stocks!B9-future_stocks!B8</f>
        <v>1679.0178905603389</v>
      </c>
      <c r="C96">
        <f>future_stocks!C9-future_stocks!C8</f>
        <v>1512.3992910082015</v>
      </c>
      <c r="D96">
        <f>future_stocks!D9-future_stocks!D8</f>
        <v>1424.9678393952781</v>
      </c>
      <c r="E96">
        <f>future_stocks!E9-future_stocks!E8</f>
        <v>1529.8855813307746</v>
      </c>
      <c r="G96">
        <f>LS_future!B9-LS_future!B8</f>
        <v>2980.3749539124547</v>
      </c>
      <c r="H96">
        <f>LS_future!C9-LS_future!C8</f>
        <v>2579.4645190054434</v>
      </c>
      <c r="I96">
        <f>LS_future!D9-LS_future!D8</f>
        <v>2437.1232286828745</v>
      </c>
      <c r="J96">
        <f>LS_future!E9-LS_future!E8</f>
        <v>2493.2748041440209</v>
      </c>
    </row>
    <row r="97" spans="1:10">
      <c r="A97">
        <v>2028</v>
      </c>
      <c r="B97">
        <f>future_stocks!B10-future_stocks!B9</f>
        <v>1679.0178905603389</v>
      </c>
      <c r="C97">
        <f>future_stocks!C10-future_stocks!C9</f>
        <v>1512.399291008187</v>
      </c>
      <c r="D97">
        <f>future_stocks!D10-future_stocks!D9</f>
        <v>1424.9678393952927</v>
      </c>
      <c r="E97">
        <f>future_stocks!E10-future_stocks!E9</f>
        <v>1529.88558133076</v>
      </c>
      <c r="G97">
        <f>LS_future!B10-LS_future!B9</f>
        <v>2980.3749539124256</v>
      </c>
      <c r="H97">
        <f>LS_future!C10-LS_future!C9</f>
        <v>2579.4645190055016</v>
      </c>
      <c r="I97">
        <f>LS_future!D10-LS_future!D9</f>
        <v>2437.1232286829036</v>
      </c>
      <c r="J97">
        <f>LS_future!E10-LS_future!E9</f>
        <v>2493.2748041439918</v>
      </c>
    </row>
    <row r="98" spans="1:10">
      <c r="A98">
        <v>2029</v>
      </c>
      <c r="B98">
        <f>future_stocks!B11-future_stocks!B10</f>
        <v>1679.0178905603389</v>
      </c>
      <c r="C98">
        <f>future_stocks!C11-future_stocks!C10</f>
        <v>1512.399291008187</v>
      </c>
      <c r="D98">
        <f>future_stocks!D11-future_stocks!D10</f>
        <v>1424.9678393952781</v>
      </c>
      <c r="E98">
        <f>future_stocks!E11-future_stocks!E10</f>
        <v>1529.8855813307746</v>
      </c>
      <c r="G98">
        <f>LS_future!B11-LS_future!B10</f>
        <v>2980.3749539124547</v>
      </c>
      <c r="H98">
        <f>LS_future!C11-LS_future!C10</f>
        <v>2579.4645190054434</v>
      </c>
      <c r="I98">
        <f>LS_future!D11-LS_future!D10</f>
        <v>2437.1232286828745</v>
      </c>
      <c r="J98">
        <f>LS_future!E11-LS_future!E10</f>
        <v>2493.2748041440209</v>
      </c>
    </row>
    <row r="99" spans="1:10">
      <c r="A99">
        <v>2030</v>
      </c>
      <c r="B99">
        <f>future_stocks!B12-future_stocks!B11</f>
        <v>1679.0178905603243</v>
      </c>
      <c r="C99">
        <f>future_stocks!C12-future_stocks!C11</f>
        <v>1512.3992910082015</v>
      </c>
      <c r="D99">
        <f>future_stocks!D12-future_stocks!D11</f>
        <v>1424.9678393952927</v>
      </c>
      <c r="E99">
        <f>future_stocks!E12-future_stocks!E11</f>
        <v>1529.8855813307746</v>
      </c>
      <c r="G99">
        <f>LS_future!B12-LS_future!B11</f>
        <v>2980.3749539124256</v>
      </c>
      <c r="H99">
        <f>LS_future!C12-LS_future!C11</f>
        <v>2579.4645190054725</v>
      </c>
      <c r="I99">
        <f>LS_future!D12-LS_future!D11</f>
        <v>2437.1232286829036</v>
      </c>
      <c r="J99">
        <f>LS_future!E12-LS_future!E11</f>
        <v>2493.2748041439918</v>
      </c>
    </row>
    <row r="100" spans="1:10">
      <c r="A100">
        <v>2031</v>
      </c>
      <c r="B100">
        <f>future_stocks!B13-future_stocks!B12</f>
        <v>1679.0178905603534</v>
      </c>
      <c r="C100">
        <f>future_stocks!C13-future_stocks!C12</f>
        <v>1512.399291008187</v>
      </c>
      <c r="D100">
        <f>future_stocks!D13-future_stocks!D12</f>
        <v>1424.9678393952927</v>
      </c>
      <c r="E100">
        <f>future_stocks!E13-future_stocks!E12</f>
        <v>1529.8855813307746</v>
      </c>
      <c r="G100">
        <f>LS_future!B13-LS_future!B12</f>
        <v>2980.3749539124256</v>
      </c>
      <c r="H100">
        <f>LS_future!C13-LS_future!C12</f>
        <v>2579.4645190054725</v>
      </c>
      <c r="I100">
        <f>LS_future!D13-LS_future!D12</f>
        <v>2437.1232286828745</v>
      </c>
      <c r="J100">
        <f>LS_future!E13-LS_future!E12</f>
        <v>2493.2748041440209</v>
      </c>
    </row>
    <row r="101" spans="1:10">
      <c r="A101">
        <v>2032</v>
      </c>
      <c r="B101">
        <f>future_stocks!B14-future_stocks!B13</f>
        <v>1679.0178905603243</v>
      </c>
      <c r="C101">
        <f>future_stocks!C14-future_stocks!C13</f>
        <v>1512.399291008187</v>
      </c>
      <c r="D101">
        <f>future_stocks!D14-future_stocks!D13</f>
        <v>1424.9678393952781</v>
      </c>
      <c r="E101">
        <f>future_stocks!E14-future_stocks!E13</f>
        <v>1529.88558133076</v>
      </c>
      <c r="G101">
        <f>LS_future!B14-LS_future!B13</f>
        <v>2980.3749539124547</v>
      </c>
      <c r="H101">
        <f>LS_future!C14-LS_future!C13</f>
        <v>2579.4645190054725</v>
      </c>
      <c r="I101">
        <f>LS_future!D14-LS_future!D13</f>
        <v>2437.1232286829036</v>
      </c>
      <c r="J101">
        <f>LS_future!E14-LS_future!E13</f>
        <v>2493.2748041439918</v>
      </c>
    </row>
    <row r="102" spans="1:10">
      <c r="A102">
        <v>2033</v>
      </c>
      <c r="B102">
        <f>future_stocks!B15-future_stocks!B14</f>
        <v>1679.0178905603534</v>
      </c>
      <c r="C102">
        <f>future_stocks!C15-future_stocks!C14</f>
        <v>1512.399291008187</v>
      </c>
      <c r="D102">
        <f>future_stocks!D15-future_stocks!D14</f>
        <v>1424.9678393952927</v>
      </c>
      <c r="E102">
        <f>future_stocks!E15-future_stocks!E14</f>
        <v>1529.8855813307746</v>
      </c>
      <c r="G102">
        <f>LS_future!B15-LS_future!B14</f>
        <v>2980.3749539124547</v>
      </c>
      <c r="H102">
        <f>LS_future!C15-LS_future!C14</f>
        <v>2579.4645190054725</v>
      </c>
      <c r="I102">
        <f>LS_future!D15-LS_future!D14</f>
        <v>2437.1232286828745</v>
      </c>
      <c r="J102">
        <f>LS_future!E15-LS_future!E14</f>
        <v>2493.2748041440209</v>
      </c>
    </row>
    <row r="103" spans="1:10">
      <c r="A103">
        <v>2034</v>
      </c>
      <c r="B103">
        <f>future_stocks!B16-future_stocks!B15</f>
        <v>1679.0178905603243</v>
      </c>
      <c r="C103">
        <f>future_stocks!C16-future_stocks!C15</f>
        <v>1512.399291008187</v>
      </c>
      <c r="D103">
        <f>future_stocks!D16-future_stocks!D15</f>
        <v>1424.9678393952781</v>
      </c>
      <c r="E103">
        <f>future_stocks!E16-future_stocks!E15</f>
        <v>1529.88558133076</v>
      </c>
      <c r="G103">
        <f>LS_future!B16-LS_future!B15</f>
        <v>2980.3749539123964</v>
      </c>
      <c r="H103">
        <f>LS_future!C16-LS_future!C15</f>
        <v>2579.4645190054725</v>
      </c>
      <c r="I103">
        <f>LS_future!D16-LS_future!D15</f>
        <v>2437.1232286829036</v>
      </c>
      <c r="J103">
        <f>LS_future!E16-LS_future!E15</f>
        <v>2493.2748041439918</v>
      </c>
    </row>
    <row r="104" spans="1:10">
      <c r="A104">
        <v>2035</v>
      </c>
      <c r="B104">
        <f>future_stocks!B17-future_stocks!B16</f>
        <v>1679.0178905603534</v>
      </c>
      <c r="C104">
        <f>future_stocks!C17-future_stocks!C16</f>
        <v>1512.399291008187</v>
      </c>
      <c r="D104">
        <f>future_stocks!D17-future_stocks!D16</f>
        <v>1424.9678393952927</v>
      </c>
      <c r="E104">
        <f>future_stocks!E17-future_stocks!E16</f>
        <v>1529.8855813307746</v>
      </c>
      <c r="G104">
        <f>LS_future!B17-LS_future!B16</f>
        <v>2980.3749539124547</v>
      </c>
      <c r="H104">
        <f>LS_future!C17-LS_future!C16</f>
        <v>2579.4645190054725</v>
      </c>
      <c r="I104">
        <f>LS_future!D17-LS_future!D16</f>
        <v>2437.1232286828745</v>
      </c>
      <c r="J104">
        <f>LS_future!E17-LS_future!E16</f>
        <v>2493.2748041440209</v>
      </c>
    </row>
    <row r="105" spans="1:10">
      <c r="A105">
        <v>2036</v>
      </c>
      <c r="B105">
        <f>future_stocks!B18-future_stocks!B17</f>
        <v>1679.0178905603243</v>
      </c>
      <c r="C105">
        <f>future_stocks!C18-future_stocks!C17</f>
        <v>1512.399291008187</v>
      </c>
      <c r="D105">
        <f>future_stocks!D18-future_stocks!D17</f>
        <v>1424.9678393952781</v>
      </c>
      <c r="E105">
        <f>future_stocks!E18-future_stocks!E17</f>
        <v>1529.8855813307746</v>
      </c>
      <c r="G105">
        <f>LS_future!B18-LS_future!B17</f>
        <v>2980.3749539124547</v>
      </c>
      <c r="H105">
        <f>LS_future!C18-LS_future!C17</f>
        <v>2579.4645190055016</v>
      </c>
      <c r="I105">
        <f>LS_future!D18-LS_future!D17</f>
        <v>2437.1232286829036</v>
      </c>
      <c r="J105">
        <f>LS_future!E18-LS_future!E17</f>
        <v>2493.2748041440209</v>
      </c>
    </row>
    <row r="106" spans="1:10">
      <c r="A106">
        <v>2037</v>
      </c>
      <c r="B106">
        <f>future_stocks!B19-future_stocks!B18</f>
        <v>1679.0178905603243</v>
      </c>
      <c r="C106">
        <f>future_stocks!C19-future_stocks!C18</f>
        <v>1512.399291008187</v>
      </c>
      <c r="D106">
        <f>future_stocks!D19-future_stocks!D18</f>
        <v>1424.9678393952781</v>
      </c>
      <c r="E106">
        <f>future_stocks!E19-future_stocks!E18</f>
        <v>1529.8855813307746</v>
      </c>
      <c r="G106">
        <f>LS_future!B19-LS_future!B18</f>
        <v>2980.3749539124547</v>
      </c>
      <c r="H106">
        <f>LS_future!C19-LS_future!C18</f>
        <v>2579.4645190054434</v>
      </c>
      <c r="I106">
        <f>LS_future!D19-LS_future!D18</f>
        <v>2437.1232286828745</v>
      </c>
      <c r="J106">
        <f>LS_future!E19-LS_future!E18</f>
        <v>2493.2748041439918</v>
      </c>
    </row>
    <row r="107" spans="1:10">
      <c r="A107">
        <v>2038</v>
      </c>
      <c r="B107">
        <f>future_stocks!B20-future_stocks!B19</f>
        <v>1679.0178905603534</v>
      </c>
      <c r="C107">
        <f>future_stocks!C20-future_stocks!C19</f>
        <v>1512.3992910082161</v>
      </c>
      <c r="D107">
        <f>future_stocks!D20-future_stocks!D19</f>
        <v>1424.9678393953072</v>
      </c>
      <c r="E107">
        <f>future_stocks!E20-future_stocks!E19</f>
        <v>1529.8855813307746</v>
      </c>
      <c r="G107">
        <f>LS_future!B20-LS_future!B19</f>
        <v>2980.3749539123964</v>
      </c>
      <c r="H107">
        <f>LS_future!C20-LS_future!C19</f>
        <v>2579.4645190054434</v>
      </c>
      <c r="I107">
        <f>LS_future!D20-LS_future!D19</f>
        <v>2437.1232286829036</v>
      </c>
      <c r="J107">
        <f>LS_future!E20-LS_future!E19</f>
        <v>2493.2748041439918</v>
      </c>
    </row>
    <row r="108" spans="1:10">
      <c r="A108">
        <v>2039</v>
      </c>
      <c r="B108">
        <f>future_stocks!B21-future_stocks!B20</f>
        <v>1679.0178905603243</v>
      </c>
      <c r="C108">
        <f>future_stocks!C21-future_stocks!C20</f>
        <v>1512.399291008187</v>
      </c>
      <c r="D108">
        <f>future_stocks!D21-future_stocks!D20</f>
        <v>1424.9678393952781</v>
      </c>
      <c r="E108">
        <f>future_stocks!E21-future_stocks!E20</f>
        <v>1529.8855813307746</v>
      </c>
      <c r="G108">
        <f>LS_future!B21-LS_future!B20</f>
        <v>2980.3749539124547</v>
      </c>
      <c r="H108">
        <f>LS_future!C21-LS_future!C20</f>
        <v>2579.4645190055016</v>
      </c>
      <c r="I108">
        <f>LS_future!D21-LS_future!D20</f>
        <v>2437.1232286829036</v>
      </c>
      <c r="J108">
        <f>LS_future!E21-LS_future!E20</f>
        <v>2493.2748041439918</v>
      </c>
    </row>
    <row r="109" spans="1:10">
      <c r="A109">
        <v>2040</v>
      </c>
      <c r="B109">
        <f>future_stocks!B22-future_stocks!B21</f>
        <v>1679.0178905603534</v>
      </c>
      <c r="C109">
        <f>future_stocks!C22-future_stocks!C21</f>
        <v>1512.399291008187</v>
      </c>
      <c r="D109">
        <f>future_stocks!D22-future_stocks!D21</f>
        <v>1424.9678393952781</v>
      </c>
      <c r="E109">
        <f>future_stocks!E22-future_stocks!E21</f>
        <v>1529.8855813307455</v>
      </c>
      <c r="G109">
        <f>LS_future!B22-LS_future!B21</f>
        <v>2980.3749539124547</v>
      </c>
      <c r="H109">
        <f>LS_future!C22-LS_future!C21</f>
        <v>2579.4645190054434</v>
      </c>
      <c r="I109">
        <f>LS_future!D22-LS_future!D21</f>
        <v>2437.1232286828454</v>
      </c>
      <c r="J109">
        <f>LS_future!E22-LS_future!E21</f>
        <v>2493.27480414405</v>
      </c>
    </row>
    <row r="110" spans="1:10">
      <c r="A110">
        <v>2041</v>
      </c>
      <c r="B110">
        <f>future_stocks!B23-future_stocks!B22</f>
        <v>1679.0178905603243</v>
      </c>
      <c r="C110">
        <f>future_stocks!C23-future_stocks!C22</f>
        <v>1512.399291008187</v>
      </c>
      <c r="D110">
        <f>future_stocks!D23-future_stocks!D22</f>
        <v>1424.9678393952781</v>
      </c>
      <c r="E110">
        <f>future_stocks!E23-future_stocks!E22</f>
        <v>1529.8855813307746</v>
      </c>
      <c r="G110">
        <f>LS_future!B23-LS_future!B22</f>
        <v>2980.3749539123964</v>
      </c>
      <c r="H110">
        <f>LS_future!C23-LS_future!C22</f>
        <v>2579.4645190055016</v>
      </c>
      <c r="I110">
        <f>LS_future!D23-LS_future!D22</f>
        <v>2437.1232286829036</v>
      </c>
      <c r="J110">
        <f>LS_future!E23-LS_future!E22</f>
        <v>2493.2748041439918</v>
      </c>
    </row>
    <row r="111" spans="1:10">
      <c r="A111">
        <v>2042</v>
      </c>
      <c r="B111">
        <f>future_stocks!B24-future_stocks!B23</f>
        <v>1679.0178905603243</v>
      </c>
      <c r="C111">
        <f>future_stocks!C24-future_stocks!C23</f>
        <v>1512.399291008187</v>
      </c>
      <c r="D111">
        <f>future_stocks!D24-future_stocks!D23</f>
        <v>1424.9678393953072</v>
      </c>
      <c r="E111">
        <f>future_stocks!E24-future_stocks!E23</f>
        <v>1529.8855813307746</v>
      </c>
      <c r="G111">
        <f>LS_future!B24-LS_future!B23</f>
        <v>2980.3749539124547</v>
      </c>
      <c r="H111">
        <f>LS_future!C24-LS_future!C23</f>
        <v>2579.4645190054434</v>
      </c>
      <c r="I111">
        <f>LS_future!D24-LS_future!D23</f>
        <v>2437.1232286829036</v>
      </c>
      <c r="J111">
        <f>LS_future!E24-LS_future!E23</f>
        <v>2493.2748041439918</v>
      </c>
    </row>
    <row r="112" spans="1:10">
      <c r="A112">
        <v>2043</v>
      </c>
      <c r="B112">
        <f>future_stocks!B25-future_stocks!B24</f>
        <v>1679.0178905603534</v>
      </c>
      <c r="C112">
        <f>future_stocks!C25-future_stocks!C24</f>
        <v>1512.399291008187</v>
      </c>
      <c r="D112">
        <f>future_stocks!D25-future_stocks!D24</f>
        <v>1424.9678393952781</v>
      </c>
      <c r="E112">
        <f>future_stocks!E25-future_stocks!E24</f>
        <v>1529.8855813307746</v>
      </c>
      <c r="G112">
        <f>LS_future!B25-LS_future!B24</f>
        <v>2980.3749539124547</v>
      </c>
      <c r="H112">
        <f>LS_future!C25-LS_future!C24</f>
        <v>2579.4645190055016</v>
      </c>
      <c r="I112">
        <f>LS_future!D25-LS_future!D24</f>
        <v>2437.1232286829036</v>
      </c>
      <c r="J112">
        <f>LS_future!E25-LS_future!E24</f>
        <v>2493.2748041439918</v>
      </c>
    </row>
    <row r="113" spans="1:10">
      <c r="A113">
        <v>2044</v>
      </c>
      <c r="B113">
        <f>future_stocks!B26-future_stocks!B25</f>
        <v>1679.0178905603534</v>
      </c>
      <c r="C113">
        <f>future_stocks!C26-future_stocks!C25</f>
        <v>1512.399291008187</v>
      </c>
      <c r="D113">
        <f>future_stocks!D26-future_stocks!D25</f>
        <v>1424.9678393952781</v>
      </c>
      <c r="E113">
        <f>future_stocks!E26-future_stocks!E25</f>
        <v>1529.8855813307746</v>
      </c>
      <c r="G113">
        <f>LS_future!B26-LS_future!B25</f>
        <v>2980.3749539124547</v>
      </c>
      <c r="H113">
        <f>LS_future!C26-LS_future!C25</f>
        <v>2579.4645190054434</v>
      </c>
      <c r="I113">
        <f>LS_future!D26-LS_future!D25</f>
        <v>2437.1232286828454</v>
      </c>
      <c r="J113">
        <f>LS_future!E26-LS_future!E25</f>
        <v>2493.27480414405</v>
      </c>
    </row>
    <row r="114" spans="1:10">
      <c r="A114">
        <v>2045</v>
      </c>
      <c r="B114">
        <f>future_stocks!B27-future_stocks!B26</f>
        <v>1679.0178905603243</v>
      </c>
      <c r="C114">
        <f>future_stocks!C27-future_stocks!C26</f>
        <v>1512.399291008187</v>
      </c>
      <c r="D114">
        <f>future_stocks!D27-future_stocks!D26</f>
        <v>1424.9678393953072</v>
      </c>
      <c r="E114">
        <f>future_stocks!E27-future_stocks!E26</f>
        <v>1529.8855813307746</v>
      </c>
      <c r="G114">
        <f>LS_future!B27-LS_future!B26</f>
        <v>2980.3749539124547</v>
      </c>
      <c r="H114">
        <f>LS_future!C27-LS_future!C26</f>
        <v>2579.4645190055016</v>
      </c>
      <c r="I114">
        <f>LS_future!D27-LS_future!D26</f>
        <v>2437.1232286829036</v>
      </c>
      <c r="J114">
        <f>LS_future!E27-LS_future!E26</f>
        <v>2493.2748041439918</v>
      </c>
    </row>
    <row r="115" spans="1:10">
      <c r="A115">
        <v>2046</v>
      </c>
      <c r="B115">
        <f>future_stocks!B28-future_stocks!B27</f>
        <v>1679.0178905603243</v>
      </c>
      <c r="C115">
        <f>future_stocks!C28-future_stocks!C27</f>
        <v>1512.3992910082161</v>
      </c>
      <c r="D115">
        <f>future_stocks!D28-future_stocks!D27</f>
        <v>1424.9678393952781</v>
      </c>
      <c r="E115">
        <f>future_stocks!E28-future_stocks!E27</f>
        <v>1529.8855813307746</v>
      </c>
      <c r="G115">
        <f>LS_future!B28-LS_future!B27</f>
        <v>2980.3749539123964</v>
      </c>
      <c r="H115">
        <f>LS_future!C28-LS_future!C27</f>
        <v>2579.4645190054434</v>
      </c>
      <c r="I115">
        <f>LS_future!D28-LS_future!D27</f>
        <v>2437.1232286829036</v>
      </c>
      <c r="J115">
        <f>LS_future!E28-LS_future!E27</f>
        <v>2493.2748041439918</v>
      </c>
    </row>
    <row r="116" spans="1:10">
      <c r="A116">
        <v>2047</v>
      </c>
      <c r="B116">
        <f>future_stocks!B29-future_stocks!B28</f>
        <v>1679.0178905603534</v>
      </c>
      <c r="C116">
        <f>future_stocks!C29-future_stocks!C28</f>
        <v>1512.399291008187</v>
      </c>
      <c r="D116">
        <f>future_stocks!D29-future_stocks!D28</f>
        <v>1424.9678393952781</v>
      </c>
      <c r="E116">
        <f>future_stocks!E29-future_stocks!E28</f>
        <v>1529.8855813307455</v>
      </c>
      <c r="G116">
        <f>LS_future!B29-LS_future!B28</f>
        <v>2980.3749539124547</v>
      </c>
      <c r="H116">
        <f>LS_future!C29-LS_future!C28</f>
        <v>2579.4645190055016</v>
      </c>
      <c r="I116">
        <f>LS_future!D29-LS_future!D28</f>
        <v>2437.1232286829036</v>
      </c>
      <c r="J116">
        <f>LS_future!E29-LS_future!E28</f>
        <v>2493.2748041439918</v>
      </c>
    </row>
    <row r="117" spans="1:10">
      <c r="A117">
        <v>2048</v>
      </c>
      <c r="B117">
        <f>future_stocks!B30-future_stocks!B29</f>
        <v>1679.0178905603243</v>
      </c>
      <c r="C117">
        <f>future_stocks!C30-future_stocks!C29</f>
        <v>1512.399291008187</v>
      </c>
      <c r="D117">
        <f>future_stocks!D30-future_stocks!D29</f>
        <v>1424.9678393952781</v>
      </c>
      <c r="E117">
        <f>future_stocks!E30-future_stocks!E29</f>
        <v>1529.8855813307746</v>
      </c>
      <c r="G117">
        <f>LS_future!B30-LS_future!B29</f>
        <v>2980.3749539123964</v>
      </c>
      <c r="H117">
        <f>LS_future!C30-LS_future!C29</f>
        <v>2579.4645190054434</v>
      </c>
      <c r="I117">
        <f>LS_future!D30-LS_future!D29</f>
        <v>2437.1232286829036</v>
      </c>
      <c r="J117">
        <f>LS_future!E30-LS_future!E29</f>
        <v>2493.2748041439918</v>
      </c>
    </row>
    <row r="118" spans="1:10">
      <c r="A118">
        <v>2049</v>
      </c>
      <c r="B118">
        <f>future_stocks!B31-future_stocks!B30</f>
        <v>1679.0178905603534</v>
      </c>
      <c r="C118">
        <f>future_stocks!C31-future_stocks!C30</f>
        <v>1512.399291008187</v>
      </c>
      <c r="D118">
        <f>future_stocks!D31-future_stocks!D30</f>
        <v>1424.9678393953072</v>
      </c>
      <c r="E118">
        <f>future_stocks!E31-future_stocks!E30</f>
        <v>1529.8855813307746</v>
      </c>
      <c r="G118">
        <f>LS_future!B31-LS_future!B30</f>
        <v>2980.3749539124547</v>
      </c>
      <c r="H118">
        <f>LS_future!C31-LS_future!C30</f>
        <v>2579.4645190054434</v>
      </c>
      <c r="I118">
        <f>LS_future!D31-LS_future!D30</f>
        <v>2437.1232286828454</v>
      </c>
      <c r="J118">
        <f>LS_future!E31-LS_future!E30</f>
        <v>2493.27480414405</v>
      </c>
    </row>
    <row r="119" spans="1:10">
      <c r="A119">
        <v>2050</v>
      </c>
      <c r="B119">
        <f>future_stocks!B32-future_stocks!B31</f>
        <v>1679.0178905603243</v>
      </c>
      <c r="C119">
        <f>future_stocks!C32-future_stocks!C31</f>
        <v>1512.399291008187</v>
      </c>
      <c r="D119">
        <f>future_stocks!D32-future_stocks!D31</f>
        <v>1424.9678393952781</v>
      </c>
      <c r="E119">
        <f>future_stocks!E32-future_stocks!E31</f>
        <v>1529.8855813307746</v>
      </c>
      <c r="G119">
        <f>LS_future!B32-LS_future!B31</f>
        <v>2980.3749539124547</v>
      </c>
      <c r="H119">
        <f>LS_future!C32-LS_future!C31</f>
        <v>2579.4645190055016</v>
      </c>
      <c r="I119">
        <f>LS_future!D32-LS_future!D31</f>
        <v>2437.1232286829036</v>
      </c>
      <c r="J119">
        <f>LS_future!E32-LS_future!E31</f>
        <v>2493.2748041439918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2"/>
  <sheetViews>
    <sheetView workbookViewId="0">
      <selection activeCell="B3" sqref="B3"/>
    </sheetView>
  </sheetViews>
  <sheetFormatPr defaultRowHeight="14.4"/>
  <cols>
    <col min="4" max="4" width="12.3125" customWidth="1"/>
  </cols>
  <sheetData>
    <row r="1" spans="1:5">
      <c r="A1" t="s">
        <v>45</v>
      </c>
      <c r="B1" t="s">
        <v>75</v>
      </c>
      <c r="C1" t="s">
        <v>76</v>
      </c>
      <c r="D1" t="s">
        <v>77</v>
      </c>
      <c r="E1" t="s">
        <v>78</v>
      </c>
    </row>
    <row r="2" spans="1:5">
      <c r="A2">
        <v>2020</v>
      </c>
      <c r="B2">
        <f>LS_historic!$D$88+(($B$32-LS_historic!$D$88)/($A$32-LS_historic!$A$88)*(A2-LS_historic!$A$88))</f>
        <v>223609.37495391245</v>
      </c>
      <c r="C2">
        <f>LS_historic!$D$88+(($C$32-LS_historic!$D$88)/($A$32-LS_historic!$A$88)*(A2-LS_historic!$A$88))</f>
        <v>223208.4645190055</v>
      </c>
      <c r="D2">
        <f>LS_historic!$D$88+(($D$32-LS_historic!$D$88)/($A$32-LS_historic!$A$88)*(A2-LS_historic!$A$88))</f>
        <v>223066.12322868293</v>
      </c>
      <c r="E2">
        <f>LS_historic!$D$88+(($E$32-LS_historic!$D$88)/($A$32-LS_historic!$A$88)*(A2-LS_historic!$A$88))</f>
        <v>223122.27480414402</v>
      </c>
    </row>
    <row r="3" spans="1:5">
      <c r="A3">
        <v>2021</v>
      </c>
      <c r="B3">
        <f>LS_historic!$D$88+(($B$32-LS_historic!$D$88)/($A$32-LS_historic!$A$88)*(A3-LS_historic!$A$88))</f>
        <v>226589.74990782491</v>
      </c>
      <c r="C3">
        <f>LS_historic!$D$88+(($C$32-LS_historic!$D$88)/($A$32-LS_historic!$A$88)*(A3-LS_historic!$A$88))</f>
        <v>225787.92903801097</v>
      </c>
      <c r="D3">
        <f>LS_historic!$D$88+(($D$32-LS_historic!$D$88)/($A$32-LS_historic!$A$88)*(A3-LS_historic!$A$88))</f>
        <v>225503.24645736581</v>
      </c>
      <c r="E3">
        <f>LS_historic!$D$88+(($E$32-LS_historic!$D$88)/($A$32-LS_historic!$A$88)*(A3-LS_historic!$A$88))</f>
        <v>225615.54960828804</v>
      </c>
    </row>
    <row r="4" spans="1:5">
      <c r="A4">
        <v>2022</v>
      </c>
      <c r="B4">
        <f>LS_historic!$D$88+(($B$32-LS_historic!$D$88)/($A$32-LS_historic!$A$88)*(A4-LS_historic!$A$88))</f>
        <v>229570.12486173733</v>
      </c>
      <c r="C4">
        <f>LS_historic!$D$88+(($C$32-LS_historic!$D$88)/($A$32-LS_historic!$A$88)*(A4-LS_historic!$A$88))</f>
        <v>228367.39355701645</v>
      </c>
      <c r="D4">
        <f>LS_historic!$D$88+(($D$32-LS_historic!$D$88)/($A$32-LS_historic!$A$88)*(A4-LS_historic!$A$88))</f>
        <v>227940.36968604871</v>
      </c>
      <c r="E4">
        <f>LS_historic!$D$88+(($E$32-LS_historic!$D$88)/($A$32-LS_historic!$A$88)*(A4-LS_historic!$A$88))</f>
        <v>228108.82441243203</v>
      </c>
    </row>
    <row r="5" spans="1:5">
      <c r="A5">
        <v>2023</v>
      </c>
      <c r="B5">
        <f>LS_historic!$D$88+(($B$32-LS_historic!$D$88)/($A$32-LS_historic!$A$88)*(A5-LS_historic!$A$88))</f>
        <v>232550.49981564979</v>
      </c>
      <c r="C5">
        <f>LS_historic!$D$88+(($C$32-LS_historic!$D$88)/($A$32-LS_historic!$A$88)*(A5-LS_historic!$A$88))</f>
        <v>230946.85807602192</v>
      </c>
      <c r="D5">
        <f>LS_historic!$D$88+(($D$32-LS_historic!$D$88)/($A$32-LS_historic!$A$88)*(A5-LS_historic!$A$88))</f>
        <v>230377.49291473159</v>
      </c>
      <c r="E5">
        <f>LS_historic!$D$88+(($E$32-LS_historic!$D$88)/($A$32-LS_historic!$A$88)*(A5-LS_historic!$A$88))</f>
        <v>230602.09921657605</v>
      </c>
    </row>
    <row r="6" spans="1:5">
      <c r="A6">
        <v>2024</v>
      </c>
      <c r="B6">
        <f>LS_historic!$D$88+(($B$32-LS_historic!$D$88)/($A$32-LS_historic!$A$88)*(A6-LS_historic!$A$88))</f>
        <v>235530.87476956222</v>
      </c>
      <c r="C6">
        <f>LS_historic!$D$88+(($C$32-LS_historic!$D$88)/($A$32-LS_historic!$A$88)*(A6-LS_historic!$A$88))</f>
        <v>233526.32259502739</v>
      </c>
      <c r="D6">
        <f>LS_historic!$D$88+(($D$32-LS_historic!$D$88)/($A$32-LS_historic!$A$88)*(A6-LS_historic!$A$88))</f>
        <v>232814.61614341449</v>
      </c>
      <c r="E6">
        <f>LS_historic!$D$88+(($E$32-LS_historic!$D$88)/($A$32-LS_historic!$A$88)*(A6-LS_historic!$A$88))</f>
        <v>233095.37402072005</v>
      </c>
    </row>
    <row r="7" spans="1:5">
      <c r="A7">
        <v>2025</v>
      </c>
      <c r="B7">
        <f>LS_historic!$D$88+(($B$32-LS_historic!$D$88)/($A$32-LS_historic!$A$88)*(A7-LS_historic!$A$88))</f>
        <v>238511.24972347467</v>
      </c>
      <c r="C7">
        <f>LS_historic!$D$88+(($C$32-LS_historic!$D$88)/($A$32-LS_historic!$A$88)*(A7-LS_historic!$A$88))</f>
        <v>236105.78711403286</v>
      </c>
      <c r="D7">
        <f>LS_historic!$D$88+(($D$32-LS_historic!$D$88)/($A$32-LS_historic!$A$88)*(A7-LS_historic!$A$88))</f>
        <v>235251.73937209736</v>
      </c>
      <c r="E7">
        <f>LS_historic!$D$88+(($E$32-LS_historic!$D$88)/($A$32-LS_historic!$A$88)*(A7-LS_historic!$A$88))</f>
        <v>235588.64882486407</v>
      </c>
    </row>
    <row r="8" spans="1:5">
      <c r="A8">
        <v>2026</v>
      </c>
      <c r="B8">
        <f>LS_historic!$D$88+(($B$32-LS_historic!$D$88)/($A$32-LS_historic!$A$88)*(A8-LS_historic!$A$88))</f>
        <v>241491.6246773871</v>
      </c>
      <c r="C8">
        <f>LS_historic!$D$88+(($C$32-LS_historic!$D$88)/($A$32-LS_historic!$A$88)*(A8-LS_historic!$A$88))</f>
        <v>238685.25163303834</v>
      </c>
      <c r="D8">
        <f>LS_historic!$D$88+(($D$32-LS_historic!$D$88)/($A$32-LS_historic!$A$88)*(A8-LS_historic!$A$88))</f>
        <v>237688.86260078027</v>
      </c>
      <c r="E8">
        <f>LS_historic!$D$88+(($E$32-LS_historic!$D$88)/($A$32-LS_historic!$A$88)*(A8-LS_historic!$A$88))</f>
        <v>238081.92362900806</v>
      </c>
    </row>
    <row r="9" spans="1:5">
      <c r="A9">
        <v>2027</v>
      </c>
      <c r="B9">
        <f>LS_historic!$D$88+(($B$32-LS_historic!$D$88)/($A$32-LS_historic!$A$88)*(A9-LS_historic!$A$88))</f>
        <v>244471.99963129955</v>
      </c>
      <c r="C9">
        <f>LS_historic!$D$88+(($C$32-LS_historic!$D$88)/($A$32-LS_historic!$A$88)*(A9-LS_historic!$A$88))</f>
        <v>241264.71615204378</v>
      </c>
      <c r="D9">
        <f>LS_historic!$D$88+(($D$32-LS_historic!$D$88)/($A$32-LS_historic!$A$88)*(A9-LS_historic!$A$88))</f>
        <v>240125.98582946314</v>
      </c>
      <c r="E9">
        <f>LS_historic!$D$88+(($E$32-LS_historic!$D$88)/($A$32-LS_historic!$A$88)*(A9-LS_historic!$A$88))</f>
        <v>240575.19843315208</v>
      </c>
    </row>
    <row r="10" spans="1:5">
      <c r="A10">
        <v>2028</v>
      </c>
      <c r="B10">
        <f>LS_historic!$D$88+(($B$32-LS_historic!$D$88)/($A$32-LS_historic!$A$88)*(A10-LS_historic!$A$88))</f>
        <v>247452.37458521198</v>
      </c>
      <c r="C10">
        <f>LS_historic!$D$88+(($C$32-LS_historic!$D$88)/($A$32-LS_historic!$A$88)*(A10-LS_historic!$A$88))</f>
        <v>243844.18067104928</v>
      </c>
      <c r="D10">
        <f>LS_historic!$D$88+(($D$32-LS_historic!$D$88)/($A$32-LS_historic!$A$88)*(A10-LS_historic!$A$88))</f>
        <v>242563.10905814604</v>
      </c>
      <c r="E10">
        <f>LS_historic!$D$88+(($E$32-LS_historic!$D$88)/($A$32-LS_historic!$A$88)*(A10-LS_historic!$A$88))</f>
        <v>243068.47323729607</v>
      </c>
    </row>
    <row r="11" spans="1:5">
      <c r="A11">
        <v>2029</v>
      </c>
      <c r="B11">
        <f>LS_historic!$D$88+(($B$32-LS_historic!$D$88)/($A$32-LS_historic!$A$88)*(A11-LS_historic!$A$88))</f>
        <v>250432.74953912443</v>
      </c>
      <c r="C11">
        <f>LS_historic!$D$88+(($C$32-LS_historic!$D$88)/($A$32-LS_historic!$A$88)*(A11-LS_historic!$A$88))</f>
        <v>246423.64519005473</v>
      </c>
      <c r="D11">
        <f>LS_historic!$D$88+(($D$32-LS_historic!$D$88)/($A$32-LS_historic!$A$88)*(A11-LS_historic!$A$88))</f>
        <v>245000.23228682892</v>
      </c>
      <c r="E11">
        <f>LS_historic!$D$88+(($E$32-LS_historic!$D$88)/($A$32-LS_historic!$A$88)*(A11-LS_historic!$A$88))</f>
        <v>245561.74804144009</v>
      </c>
    </row>
    <row r="12" spans="1:5">
      <c r="A12">
        <v>2030</v>
      </c>
      <c r="B12">
        <f>LS_historic!$D$88+(($B$32-LS_historic!$D$88)/($A$32-LS_historic!$A$88)*(A12-LS_historic!$A$88))</f>
        <v>253413.12449303686</v>
      </c>
      <c r="C12">
        <f>LS_historic!$D$88+(($C$32-LS_historic!$D$88)/($A$32-LS_historic!$A$88)*(A12-LS_historic!$A$88))</f>
        <v>249003.1097090602</v>
      </c>
      <c r="D12">
        <f>LS_historic!$D$88+(($D$32-LS_historic!$D$88)/($A$32-LS_historic!$A$88)*(A12-LS_historic!$A$88))</f>
        <v>247437.35551551182</v>
      </c>
      <c r="E12">
        <f>LS_historic!$D$88+(($E$32-LS_historic!$D$88)/($A$32-LS_historic!$A$88)*(A12-LS_historic!$A$88))</f>
        <v>248055.02284558408</v>
      </c>
    </row>
    <row r="13" spans="1:5">
      <c r="A13">
        <v>2031</v>
      </c>
      <c r="B13">
        <f>LS_historic!$D$88+(($B$32-LS_historic!$D$88)/($A$32-LS_historic!$A$88)*(A13-LS_historic!$A$88))</f>
        <v>256393.49944694928</v>
      </c>
      <c r="C13">
        <f>LS_historic!$D$88+(($C$32-LS_historic!$D$88)/($A$32-LS_historic!$A$88)*(A13-LS_historic!$A$88))</f>
        <v>251582.57422806567</v>
      </c>
      <c r="D13">
        <f>LS_historic!$D$88+(($D$32-LS_historic!$D$88)/($A$32-LS_historic!$A$88)*(A13-LS_historic!$A$88))</f>
        <v>249874.4787441947</v>
      </c>
      <c r="E13">
        <f>LS_historic!$D$88+(($E$32-LS_historic!$D$88)/($A$32-LS_historic!$A$88)*(A13-LS_historic!$A$88))</f>
        <v>250548.29764972811</v>
      </c>
    </row>
    <row r="14" spans="1:5">
      <c r="A14">
        <v>2032</v>
      </c>
      <c r="B14">
        <f>LS_historic!$D$88+(($B$32-LS_historic!$D$88)/($A$32-LS_historic!$A$88)*(A14-LS_historic!$A$88))</f>
        <v>259373.87440086174</v>
      </c>
      <c r="C14">
        <f>LS_historic!$D$88+(($C$32-LS_historic!$D$88)/($A$32-LS_historic!$A$88)*(A14-LS_historic!$A$88))</f>
        <v>254162.03874707114</v>
      </c>
      <c r="D14">
        <f>LS_historic!$D$88+(($D$32-LS_historic!$D$88)/($A$32-LS_historic!$A$88)*(A14-LS_historic!$A$88))</f>
        <v>252311.6019728776</v>
      </c>
      <c r="E14">
        <f>LS_historic!$D$88+(($E$32-LS_historic!$D$88)/($A$32-LS_historic!$A$88)*(A14-LS_historic!$A$88))</f>
        <v>253041.5724538721</v>
      </c>
    </row>
    <row r="15" spans="1:5">
      <c r="A15">
        <v>2033</v>
      </c>
      <c r="B15">
        <f>LS_historic!$D$88+(($B$32-LS_historic!$D$88)/($A$32-LS_historic!$A$88)*(A15-LS_historic!$A$88))</f>
        <v>262354.24935477419</v>
      </c>
      <c r="C15">
        <f>LS_historic!$D$88+(($C$32-LS_historic!$D$88)/($A$32-LS_historic!$A$88)*(A15-LS_historic!$A$88))</f>
        <v>256741.50326607662</v>
      </c>
      <c r="D15">
        <f>LS_historic!$D$88+(($D$32-LS_historic!$D$88)/($A$32-LS_historic!$A$88)*(A15-LS_historic!$A$88))</f>
        <v>254748.72520156048</v>
      </c>
      <c r="E15">
        <f>LS_historic!$D$88+(($E$32-LS_historic!$D$88)/($A$32-LS_historic!$A$88)*(A15-LS_historic!$A$88))</f>
        <v>255534.84725801612</v>
      </c>
    </row>
    <row r="16" spans="1:5">
      <c r="A16">
        <v>2034</v>
      </c>
      <c r="B16">
        <f>LS_historic!$D$88+(($B$32-LS_historic!$D$88)/($A$32-LS_historic!$A$88)*(A16-LS_historic!$A$88))</f>
        <v>265334.62430868659</v>
      </c>
      <c r="C16">
        <f>LS_historic!$D$88+(($C$32-LS_historic!$D$88)/($A$32-LS_historic!$A$88)*(A16-LS_historic!$A$88))</f>
        <v>259320.96778508209</v>
      </c>
      <c r="D16">
        <f>LS_historic!$D$88+(($D$32-LS_historic!$D$88)/($A$32-LS_historic!$A$88)*(A16-LS_historic!$A$88))</f>
        <v>257185.84843024338</v>
      </c>
      <c r="E16">
        <f>LS_historic!$D$88+(($E$32-LS_historic!$D$88)/($A$32-LS_historic!$A$88)*(A16-LS_historic!$A$88))</f>
        <v>258028.12206216011</v>
      </c>
    </row>
    <row r="17" spans="1:5">
      <c r="A17">
        <v>2035</v>
      </c>
      <c r="B17">
        <f>LS_historic!$D$88+(($B$32-LS_historic!$D$88)/($A$32-LS_historic!$A$88)*(A17-LS_historic!$A$88))</f>
        <v>268314.99926259904</v>
      </c>
      <c r="C17">
        <f>LS_historic!$D$88+(($C$32-LS_historic!$D$88)/($A$32-LS_historic!$A$88)*(A17-LS_historic!$A$88))</f>
        <v>261900.43230408756</v>
      </c>
      <c r="D17">
        <f>LS_historic!$D$88+(($D$32-LS_historic!$D$88)/($A$32-LS_historic!$A$88)*(A17-LS_historic!$A$88))</f>
        <v>259622.97165892625</v>
      </c>
      <c r="E17">
        <f>LS_historic!$D$88+(($E$32-LS_historic!$D$88)/($A$32-LS_historic!$A$88)*(A17-LS_historic!$A$88))</f>
        <v>260521.39686630413</v>
      </c>
    </row>
    <row r="18" spans="1:5">
      <c r="A18">
        <v>2036</v>
      </c>
      <c r="B18">
        <f>LS_historic!$D$88+(($B$32-LS_historic!$D$88)/($A$32-LS_historic!$A$88)*(A18-LS_historic!$A$88))</f>
        <v>271295.3742165115</v>
      </c>
      <c r="C18">
        <f>LS_historic!$D$88+(($C$32-LS_historic!$D$88)/($A$32-LS_historic!$A$88)*(A18-LS_historic!$A$88))</f>
        <v>264479.89682309306</v>
      </c>
      <c r="D18">
        <f>LS_historic!$D$88+(($D$32-LS_historic!$D$88)/($A$32-LS_historic!$A$88)*(A18-LS_historic!$A$88))</f>
        <v>262060.09488760916</v>
      </c>
      <c r="E18">
        <f>LS_historic!$D$88+(($E$32-LS_historic!$D$88)/($A$32-LS_historic!$A$88)*(A18-LS_historic!$A$88))</f>
        <v>263014.67167044815</v>
      </c>
    </row>
    <row r="19" spans="1:5">
      <c r="A19">
        <v>2037</v>
      </c>
      <c r="B19">
        <f>LS_historic!$D$88+(($B$32-LS_historic!$D$88)/($A$32-LS_historic!$A$88)*(A19-LS_historic!$A$88))</f>
        <v>274275.74917042395</v>
      </c>
      <c r="C19">
        <f>LS_historic!$D$88+(($C$32-LS_historic!$D$88)/($A$32-LS_historic!$A$88)*(A19-LS_historic!$A$88))</f>
        <v>267059.36134209851</v>
      </c>
      <c r="D19">
        <f>LS_historic!$D$88+(($D$32-LS_historic!$D$88)/($A$32-LS_historic!$A$88)*(A19-LS_historic!$A$88))</f>
        <v>264497.21811629203</v>
      </c>
      <c r="E19">
        <f>LS_historic!$D$88+(($E$32-LS_historic!$D$88)/($A$32-LS_historic!$A$88)*(A19-LS_historic!$A$88))</f>
        <v>265507.94647459214</v>
      </c>
    </row>
    <row r="20" spans="1:5">
      <c r="A20">
        <v>2038</v>
      </c>
      <c r="B20">
        <f>LS_historic!$D$88+(($B$32-LS_historic!$D$88)/($A$32-LS_historic!$A$88)*(A20-LS_historic!$A$88))</f>
        <v>277256.12412433635</v>
      </c>
      <c r="C20">
        <f>LS_historic!$D$88+(($C$32-LS_historic!$D$88)/($A$32-LS_historic!$A$88)*(A20-LS_historic!$A$88))</f>
        <v>269638.82586110395</v>
      </c>
      <c r="D20">
        <f>LS_historic!$D$88+(($D$32-LS_historic!$D$88)/($A$32-LS_historic!$A$88)*(A20-LS_historic!$A$88))</f>
        <v>266934.34134497494</v>
      </c>
      <c r="E20">
        <f>LS_historic!$D$88+(($E$32-LS_historic!$D$88)/($A$32-LS_historic!$A$88)*(A20-LS_historic!$A$88))</f>
        <v>268001.22127873613</v>
      </c>
    </row>
    <row r="21" spans="1:5">
      <c r="A21">
        <v>2039</v>
      </c>
      <c r="B21">
        <f>LS_historic!$D$88+(($B$32-LS_historic!$D$88)/($A$32-LS_historic!$A$88)*(A21-LS_historic!$A$88))</f>
        <v>280236.4990782488</v>
      </c>
      <c r="C21">
        <f>LS_historic!$D$88+(($C$32-LS_historic!$D$88)/($A$32-LS_historic!$A$88)*(A21-LS_historic!$A$88))</f>
        <v>272218.29038010945</v>
      </c>
      <c r="D21">
        <f>LS_historic!$D$88+(($D$32-LS_historic!$D$88)/($A$32-LS_historic!$A$88)*(A21-LS_historic!$A$88))</f>
        <v>269371.46457365784</v>
      </c>
      <c r="E21">
        <f>LS_historic!$D$88+(($E$32-LS_historic!$D$88)/($A$32-LS_historic!$A$88)*(A21-LS_historic!$A$88))</f>
        <v>270494.49608288013</v>
      </c>
    </row>
    <row r="22" spans="1:5">
      <c r="A22">
        <v>2040</v>
      </c>
      <c r="B22">
        <f>LS_historic!$D$88+(($B$32-LS_historic!$D$88)/($A$32-LS_historic!$A$88)*(A22-LS_historic!$A$88))</f>
        <v>283216.87403216126</v>
      </c>
      <c r="C22">
        <f>LS_historic!$D$88+(($C$32-LS_historic!$D$88)/($A$32-LS_historic!$A$88)*(A22-LS_historic!$A$88))</f>
        <v>274797.75489911489</v>
      </c>
      <c r="D22">
        <f>LS_historic!$D$88+(($D$32-LS_historic!$D$88)/($A$32-LS_historic!$A$88)*(A22-LS_historic!$A$88))</f>
        <v>271808.58780234068</v>
      </c>
      <c r="E22">
        <f>LS_historic!$D$88+(($E$32-LS_historic!$D$88)/($A$32-LS_historic!$A$88)*(A22-LS_historic!$A$88))</f>
        <v>272987.77088702418</v>
      </c>
    </row>
    <row r="23" spans="1:5">
      <c r="A23">
        <v>2041</v>
      </c>
      <c r="B23">
        <f>LS_historic!$D$88+(($B$32-LS_historic!$D$88)/($A$32-LS_historic!$A$88)*(A23-LS_historic!$A$88))</f>
        <v>286197.24898607365</v>
      </c>
      <c r="C23">
        <f>LS_historic!$D$88+(($C$32-LS_historic!$D$88)/($A$32-LS_historic!$A$88)*(A23-LS_historic!$A$88))</f>
        <v>277377.2194181204</v>
      </c>
      <c r="D23">
        <f>LS_historic!$D$88+(($D$32-LS_historic!$D$88)/($A$32-LS_historic!$A$88)*(A23-LS_historic!$A$88))</f>
        <v>274245.71103102359</v>
      </c>
      <c r="E23">
        <f>LS_historic!$D$88+(($E$32-LS_historic!$D$88)/($A$32-LS_historic!$A$88)*(A23-LS_historic!$A$88))</f>
        <v>275481.04569116817</v>
      </c>
    </row>
    <row r="24" spans="1:5">
      <c r="A24">
        <v>2042</v>
      </c>
      <c r="B24">
        <f>LS_historic!$D$88+(($B$32-LS_historic!$D$88)/($A$32-LS_historic!$A$88)*(A24-LS_historic!$A$88))</f>
        <v>289177.62393998611</v>
      </c>
      <c r="C24">
        <f>LS_historic!$D$88+(($C$32-LS_historic!$D$88)/($A$32-LS_historic!$A$88)*(A24-LS_historic!$A$88))</f>
        <v>279956.68393712584</v>
      </c>
      <c r="D24">
        <f>LS_historic!$D$88+(($D$32-LS_historic!$D$88)/($A$32-LS_historic!$A$88)*(A24-LS_historic!$A$88))</f>
        <v>276682.83425970649</v>
      </c>
      <c r="E24">
        <f>LS_historic!$D$88+(($E$32-LS_historic!$D$88)/($A$32-LS_historic!$A$88)*(A24-LS_historic!$A$88))</f>
        <v>277974.32049531216</v>
      </c>
    </row>
    <row r="25" spans="1:5">
      <c r="A25">
        <v>2043</v>
      </c>
      <c r="B25">
        <f>LS_historic!$D$88+(($B$32-LS_historic!$D$88)/($A$32-LS_historic!$A$88)*(A25-LS_historic!$A$88))</f>
        <v>292157.99889389856</v>
      </c>
      <c r="C25">
        <f>LS_historic!$D$88+(($C$32-LS_historic!$D$88)/($A$32-LS_historic!$A$88)*(A25-LS_historic!$A$88))</f>
        <v>282536.14845613134</v>
      </c>
      <c r="D25">
        <f>LS_historic!$D$88+(($D$32-LS_historic!$D$88)/($A$32-LS_historic!$A$88)*(A25-LS_historic!$A$88))</f>
        <v>279119.95748838939</v>
      </c>
      <c r="E25">
        <f>LS_historic!$D$88+(($E$32-LS_historic!$D$88)/($A$32-LS_historic!$A$88)*(A25-LS_historic!$A$88))</f>
        <v>280467.59529945615</v>
      </c>
    </row>
    <row r="26" spans="1:5">
      <c r="A26">
        <v>2044</v>
      </c>
      <c r="B26">
        <f>LS_historic!$D$88+(($B$32-LS_historic!$D$88)/($A$32-LS_historic!$A$88)*(A26-LS_historic!$A$88))</f>
        <v>295138.37384781102</v>
      </c>
      <c r="C26">
        <f>LS_historic!$D$88+(($C$32-LS_historic!$D$88)/($A$32-LS_historic!$A$88)*(A26-LS_historic!$A$88))</f>
        <v>285115.61297513678</v>
      </c>
      <c r="D26">
        <f>LS_historic!$D$88+(($D$32-LS_historic!$D$88)/($A$32-LS_historic!$A$88)*(A26-LS_historic!$A$88))</f>
        <v>281557.08071707224</v>
      </c>
      <c r="E26">
        <f>LS_historic!$D$88+(($E$32-LS_historic!$D$88)/($A$32-LS_historic!$A$88)*(A26-LS_historic!$A$88))</f>
        <v>282960.8701036002</v>
      </c>
    </row>
    <row r="27" spans="1:5">
      <c r="A27">
        <v>2045</v>
      </c>
      <c r="B27">
        <f>LS_historic!$D$88+(($B$32-LS_historic!$D$88)/($A$32-LS_historic!$A$88)*(A27-LS_historic!$A$88))</f>
        <v>298118.74880172347</v>
      </c>
      <c r="C27">
        <f>LS_historic!$D$88+(($C$32-LS_historic!$D$88)/($A$32-LS_historic!$A$88)*(A27-LS_historic!$A$88))</f>
        <v>287695.07749414229</v>
      </c>
      <c r="D27">
        <f>LS_historic!$D$88+(($D$32-LS_historic!$D$88)/($A$32-LS_historic!$A$88)*(A27-LS_historic!$A$88))</f>
        <v>283994.20394575514</v>
      </c>
      <c r="E27">
        <f>LS_historic!$D$88+(($E$32-LS_historic!$D$88)/($A$32-LS_historic!$A$88)*(A27-LS_historic!$A$88))</f>
        <v>285454.14490774419</v>
      </c>
    </row>
    <row r="28" spans="1:5">
      <c r="A28">
        <v>2046</v>
      </c>
      <c r="B28">
        <f>LS_historic!$D$88+(($B$32-LS_historic!$D$88)/($A$32-LS_historic!$A$88)*(A28-LS_historic!$A$88))</f>
        <v>301099.12375563587</v>
      </c>
      <c r="C28">
        <f>LS_historic!$D$88+(($C$32-LS_historic!$D$88)/($A$32-LS_historic!$A$88)*(A28-LS_historic!$A$88))</f>
        <v>290274.54201314773</v>
      </c>
      <c r="D28">
        <f>LS_historic!$D$88+(($D$32-LS_historic!$D$88)/($A$32-LS_historic!$A$88)*(A28-LS_historic!$A$88))</f>
        <v>286431.32717443805</v>
      </c>
      <c r="E28">
        <f>LS_historic!$D$88+(($E$32-LS_historic!$D$88)/($A$32-LS_historic!$A$88)*(A28-LS_historic!$A$88))</f>
        <v>287947.41971188819</v>
      </c>
    </row>
    <row r="29" spans="1:5">
      <c r="A29">
        <v>2047</v>
      </c>
      <c r="B29">
        <f>LS_historic!$D$88+(($B$32-LS_historic!$D$88)/($A$32-LS_historic!$A$88)*(A29-LS_historic!$A$88))</f>
        <v>304079.49870954832</v>
      </c>
      <c r="C29">
        <f>LS_historic!$D$88+(($C$32-LS_historic!$D$88)/($A$32-LS_historic!$A$88)*(A29-LS_historic!$A$88))</f>
        <v>292854.00653215323</v>
      </c>
      <c r="D29">
        <f>LS_historic!$D$88+(($D$32-LS_historic!$D$88)/($A$32-LS_historic!$A$88)*(A29-LS_historic!$A$88))</f>
        <v>288868.45040312095</v>
      </c>
      <c r="E29">
        <f>LS_historic!$D$88+(($E$32-LS_historic!$D$88)/($A$32-LS_historic!$A$88)*(A29-LS_historic!$A$88))</f>
        <v>290440.69451603218</v>
      </c>
    </row>
    <row r="30" spans="1:5">
      <c r="A30">
        <v>2048</v>
      </c>
      <c r="B30">
        <f>LS_historic!$D$88+(($B$32-LS_historic!$D$88)/($A$32-LS_historic!$A$88)*(A30-LS_historic!$A$88))</f>
        <v>307059.87366346072</v>
      </c>
      <c r="C30">
        <f>LS_historic!$D$88+(($C$32-LS_historic!$D$88)/($A$32-LS_historic!$A$88)*(A30-LS_historic!$A$88))</f>
        <v>295433.47105115867</v>
      </c>
      <c r="D30">
        <f>LS_historic!$D$88+(($D$32-LS_historic!$D$88)/($A$32-LS_historic!$A$88)*(A30-LS_historic!$A$88))</f>
        <v>291305.57363180385</v>
      </c>
      <c r="E30">
        <f>LS_historic!$D$88+(($E$32-LS_historic!$D$88)/($A$32-LS_historic!$A$88)*(A30-LS_historic!$A$88))</f>
        <v>292933.96932017617</v>
      </c>
    </row>
    <row r="31" spans="1:5">
      <c r="A31">
        <v>2049</v>
      </c>
      <c r="B31">
        <f>LS_historic!$D$88+(($B$32-LS_historic!$D$88)/($A$32-LS_historic!$A$88)*(A31-LS_historic!$A$88))</f>
        <v>310040.24861737317</v>
      </c>
      <c r="C31">
        <f>LS_historic!$D$88+(($C$32-LS_historic!$D$88)/($A$32-LS_historic!$A$88)*(A31-LS_historic!$A$88))</f>
        <v>298012.93557016412</v>
      </c>
      <c r="D31">
        <f>LS_historic!$D$88+(($D$32-LS_historic!$D$88)/($A$32-LS_historic!$A$88)*(A31-LS_historic!$A$88))</f>
        <v>293742.6968604867</v>
      </c>
      <c r="E31">
        <f>LS_historic!$D$88+(($E$32-LS_historic!$D$88)/($A$32-LS_historic!$A$88)*(A31-LS_historic!$A$88))</f>
        <v>295427.24412432022</v>
      </c>
    </row>
    <row r="32" spans="1:5">
      <c r="A32">
        <v>2050</v>
      </c>
      <c r="B32">
        <f>LS_historic!$D$88*(1+'average bottlenecks'!B8)</f>
        <v>313020.62357128563</v>
      </c>
      <c r="C32">
        <f>LS_historic!$D$88*(1+'average bottlenecks'!C8)</f>
        <v>300592.40008916962</v>
      </c>
      <c r="D32">
        <f>LS_historic!$D$88*(1+'average bottlenecks'!D8)</f>
        <v>296179.8200891696</v>
      </c>
      <c r="E32">
        <f>LS_historic!$D$88*(1+'average bottlenecks'!E8)</f>
        <v>297920.51892846421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9"/>
  <sheetViews>
    <sheetView topLeftCell="A16" workbookViewId="0">
      <selection activeCell="D37" sqref="D37"/>
    </sheetView>
  </sheetViews>
  <sheetFormatPr defaultRowHeight="14.4"/>
  <cols>
    <col min="2" max="2" width="16.1015625" customWidth="1"/>
    <col min="3" max="3" width="16.68359375" customWidth="1"/>
    <col min="4" max="4" width="20.7890625" customWidth="1"/>
    <col min="5" max="5" width="17.3125" customWidth="1"/>
  </cols>
  <sheetData>
    <row r="1" spans="1:5">
      <c r="A1" t="s">
        <v>45</v>
      </c>
      <c r="B1" t="s">
        <v>104</v>
      </c>
      <c r="C1" t="s">
        <v>105</v>
      </c>
      <c r="D1" t="s">
        <v>106</v>
      </c>
      <c r="E1" t="s">
        <v>107</v>
      </c>
    </row>
    <row r="2" spans="1:5">
      <c r="A2">
        <v>1933</v>
      </c>
      <c r="B2">
        <v>0</v>
      </c>
      <c r="C2">
        <v>0</v>
      </c>
      <c r="D2">
        <v>0</v>
      </c>
      <c r="E2">
        <v>0</v>
      </c>
    </row>
    <row r="3" spans="1:5">
      <c r="A3">
        <v>1934</v>
      </c>
      <c r="B3">
        <v>0</v>
      </c>
      <c r="C3">
        <v>0</v>
      </c>
      <c r="D3">
        <v>0</v>
      </c>
      <c r="E3">
        <v>0</v>
      </c>
    </row>
    <row r="4" spans="1:5">
      <c r="A4">
        <v>1935</v>
      </c>
      <c r="B4">
        <v>0</v>
      </c>
      <c r="C4">
        <v>0</v>
      </c>
      <c r="D4">
        <v>0</v>
      </c>
      <c r="E4">
        <v>0</v>
      </c>
    </row>
    <row r="5" spans="1:5">
      <c r="A5">
        <v>1936</v>
      </c>
      <c r="B5">
        <v>0</v>
      </c>
      <c r="C5">
        <v>0</v>
      </c>
      <c r="D5">
        <v>0</v>
      </c>
      <c r="E5">
        <v>0</v>
      </c>
    </row>
    <row r="6" spans="1:5">
      <c r="A6">
        <v>1937</v>
      </c>
      <c r="B6">
        <v>0</v>
      </c>
      <c r="C6">
        <v>0</v>
      </c>
      <c r="D6">
        <v>0</v>
      </c>
      <c r="E6">
        <v>0</v>
      </c>
    </row>
    <row r="7" spans="1:5">
      <c r="A7">
        <v>1938</v>
      </c>
      <c r="B7">
        <v>0</v>
      </c>
      <c r="C7">
        <v>0</v>
      </c>
      <c r="D7">
        <v>0</v>
      </c>
      <c r="E7">
        <v>0</v>
      </c>
    </row>
    <row r="8" spans="1:5">
      <c r="A8">
        <v>1939</v>
      </c>
      <c r="B8">
        <v>0</v>
      </c>
      <c r="C8">
        <v>0</v>
      </c>
      <c r="D8">
        <v>0</v>
      </c>
      <c r="E8">
        <v>0</v>
      </c>
    </row>
    <row r="9" spans="1:5">
      <c r="A9">
        <v>1940</v>
      </c>
      <c r="B9">
        <v>0</v>
      </c>
      <c r="C9">
        <v>0</v>
      </c>
      <c r="D9">
        <v>0</v>
      </c>
      <c r="E9">
        <v>0</v>
      </c>
    </row>
    <row r="10" spans="1:5">
      <c r="A10">
        <v>1941</v>
      </c>
      <c r="B10">
        <v>0</v>
      </c>
      <c r="C10">
        <v>0</v>
      </c>
      <c r="D10">
        <v>0</v>
      </c>
      <c r="E10">
        <v>0</v>
      </c>
    </row>
    <row r="11" spans="1:5">
      <c r="A11">
        <v>1942</v>
      </c>
      <c r="B11">
        <v>0</v>
      </c>
      <c r="C11">
        <v>0</v>
      </c>
      <c r="D11">
        <v>0</v>
      </c>
      <c r="E11">
        <v>0</v>
      </c>
    </row>
    <row r="12" spans="1:5">
      <c r="A12">
        <v>1943</v>
      </c>
      <c r="B12">
        <v>0</v>
      </c>
      <c r="C12">
        <v>0</v>
      </c>
      <c r="D12">
        <v>0</v>
      </c>
      <c r="E12">
        <v>0</v>
      </c>
    </row>
    <row r="13" spans="1:5">
      <c r="A13">
        <v>1944</v>
      </c>
      <c r="B13">
        <v>0</v>
      </c>
      <c r="C13">
        <v>0</v>
      </c>
      <c r="D13">
        <v>0</v>
      </c>
      <c r="E13">
        <v>0</v>
      </c>
    </row>
    <row r="14" spans="1:5">
      <c r="A14">
        <v>1945</v>
      </c>
      <c r="B14">
        <v>0</v>
      </c>
      <c r="C14">
        <v>0</v>
      </c>
      <c r="D14">
        <v>0</v>
      </c>
      <c r="E14">
        <v>0</v>
      </c>
    </row>
    <row r="15" spans="1:5">
      <c r="A15">
        <v>1946</v>
      </c>
      <c r="B15">
        <v>0</v>
      </c>
      <c r="C15">
        <v>0</v>
      </c>
      <c r="D15">
        <v>0</v>
      </c>
      <c r="E15">
        <v>0</v>
      </c>
    </row>
    <row r="16" spans="1:5">
      <c r="A16">
        <v>1947</v>
      </c>
      <c r="B16">
        <v>0</v>
      </c>
      <c r="C16">
        <v>0</v>
      </c>
      <c r="D16">
        <v>0</v>
      </c>
      <c r="E16">
        <v>0</v>
      </c>
    </row>
    <row r="17" spans="1:5">
      <c r="A17">
        <v>1948</v>
      </c>
      <c r="B17">
        <v>0</v>
      </c>
      <c r="C17">
        <v>0</v>
      </c>
      <c r="D17">
        <v>0</v>
      </c>
      <c r="E17">
        <v>0</v>
      </c>
    </row>
    <row r="18" spans="1:5">
      <c r="A18">
        <v>1949</v>
      </c>
      <c r="B18">
        <v>0</v>
      </c>
      <c r="C18">
        <v>0</v>
      </c>
      <c r="D18">
        <v>0</v>
      </c>
      <c r="E18">
        <v>0</v>
      </c>
    </row>
    <row r="19" spans="1:5">
      <c r="A19">
        <v>1950</v>
      </c>
      <c r="B19">
        <v>0</v>
      </c>
      <c r="C19">
        <v>0</v>
      </c>
      <c r="D19">
        <v>0</v>
      </c>
      <c r="E19">
        <v>0</v>
      </c>
    </row>
    <row r="20" spans="1:5">
      <c r="A20">
        <v>1951</v>
      </c>
      <c r="B20">
        <v>0</v>
      </c>
      <c r="C20">
        <v>0</v>
      </c>
      <c r="D20">
        <v>0</v>
      </c>
      <c r="E20">
        <v>0</v>
      </c>
    </row>
    <row r="21" spans="1:5">
      <c r="A21">
        <v>1952</v>
      </c>
      <c r="B21">
        <v>0</v>
      </c>
      <c r="C21">
        <v>0</v>
      </c>
      <c r="D21">
        <v>0</v>
      </c>
      <c r="E21">
        <v>0</v>
      </c>
    </row>
    <row r="22" spans="1:5">
      <c r="A22">
        <v>1953</v>
      </c>
      <c r="B22">
        <v>0</v>
      </c>
      <c r="C22">
        <v>0</v>
      </c>
      <c r="D22">
        <v>0</v>
      </c>
      <c r="E22">
        <v>0</v>
      </c>
    </row>
    <row r="23" spans="1:5">
      <c r="A23">
        <v>1954</v>
      </c>
      <c r="B23">
        <v>0</v>
      </c>
      <c r="C23">
        <v>0</v>
      </c>
      <c r="D23">
        <v>0</v>
      </c>
      <c r="E23">
        <v>0</v>
      </c>
    </row>
    <row r="24" spans="1:5">
      <c r="A24">
        <v>1955</v>
      </c>
      <c r="B24">
        <v>0</v>
      </c>
      <c r="C24">
        <v>0</v>
      </c>
      <c r="D24">
        <v>0</v>
      </c>
      <c r="E24">
        <v>0</v>
      </c>
    </row>
    <row r="25" spans="1:5">
      <c r="A25">
        <v>1956</v>
      </c>
      <c r="B25">
        <v>0</v>
      </c>
      <c r="C25">
        <v>0</v>
      </c>
      <c r="D25">
        <v>0</v>
      </c>
      <c r="E25">
        <v>0</v>
      </c>
    </row>
    <row r="26" spans="1:5">
      <c r="A26">
        <v>1957</v>
      </c>
      <c r="B26">
        <v>0</v>
      </c>
      <c r="C26">
        <v>0</v>
      </c>
      <c r="D26">
        <v>0</v>
      </c>
      <c r="E26">
        <v>0</v>
      </c>
    </row>
    <row r="27" spans="1:5">
      <c r="A27">
        <v>1958</v>
      </c>
      <c r="B27">
        <v>0</v>
      </c>
      <c r="C27">
        <v>0</v>
      </c>
      <c r="D27">
        <v>0</v>
      </c>
      <c r="E27">
        <v>0</v>
      </c>
    </row>
    <row r="28" spans="1:5">
      <c r="A28">
        <v>1959</v>
      </c>
      <c r="B28">
        <v>0</v>
      </c>
      <c r="C28">
        <v>0</v>
      </c>
      <c r="D28">
        <v>0</v>
      </c>
      <c r="E28">
        <v>0</v>
      </c>
    </row>
    <row r="29" spans="1:5">
      <c r="A29">
        <v>1960</v>
      </c>
      <c r="B29">
        <v>0</v>
      </c>
      <c r="C29">
        <v>0</v>
      </c>
      <c r="D29">
        <v>0</v>
      </c>
      <c r="E29">
        <v>0</v>
      </c>
    </row>
    <row r="30" spans="1:5">
      <c r="A30">
        <v>1961</v>
      </c>
      <c r="B30">
        <v>0</v>
      </c>
      <c r="C30">
        <v>0</v>
      </c>
      <c r="D30">
        <v>0</v>
      </c>
      <c r="E30">
        <v>0</v>
      </c>
    </row>
    <row r="31" spans="1:5">
      <c r="A31">
        <v>1962</v>
      </c>
      <c r="B31">
        <v>0</v>
      </c>
      <c r="C31">
        <v>0</v>
      </c>
      <c r="D31">
        <v>0</v>
      </c>
      <c r="E31">
        <v>0</v>
      </c>
    </row>
    <row r="32" spans="1:5">
      <c r="A32">
        <v>1963</v>
      </c>
      <c r="B32">
        <v>0</v>
      </c>
      <c r="C32">
        <v>0</v>
      </c>
      <c r="D32">
        <v>0</v>
      </c>
      <c r="E32">
        <v>0</v>
      </c>
    </row>
    <row r="33" spans="1:5">
      <c r="A33">
        <v>1964</v>
      </c>
      <c r="B33">
        <v>0</v>
      </c>
      <c r="C33">
        <v>0</v>
      </c>
      <c r="D33">
        <v>0</v>
      </c>
      <c r="E33">
        <v>0</v>
      </c>
    </row>
    <row r="34" spans="1:5">
      <c r="A34">
        <v>1965</v>
      </c>
      <c r="B34">
        <v>0</v>
      </c>
      <c r="C34">
        <v>0</v>
      </c>
      <c r="D34">
        <v>0</v>
      </c>
      <c r="E34">
        <v>0</v>
      </c>
    </row>
    <row r="35" spans="1:5">
      <c r="A35">
        <v>1966</v>
      </c>
      <c r="B35">
        <v>0</v>
      </c>
      <c r="C35">
        <v>0</v>
      </c>
      <c r="D35">
        <v>0</v>
      </c>
      <c r="E35">
        <v>0</v>
      </c>
    </row>
    <row r="36" spans="1:5">
      <c r="A36">
        <v>1967</v>
      </c>
      <c r="B36">
        <v>0</v>
      </c>
      <c r="C36">
        <v>0</v>
      </c>
      <c r="D36">
        <v>0</v>
      </c>
      <c r="E36">
        <v>0</v>
      </c>
    </row>
    <row r="37" spans="1:5">
      <c r="A37">
        <v>1968</v>
      </c>
      <c r="B37">
        <v>0</v>
      </c>
      <c r="C37">
        <v>0</v>
      </c>
      <c r="D37">
        <v>0</v>
      </c>
      <c r="E37">
        <v>0</v>
      </c>
    </row>
    <row r="38" spans="1:5">
      <c r="A38">
        <v>1969</v>
      </c>
      <c r="B38">
        <v>0</v>
      </c>
      <c r="C38">
        <v>0</v>
      </c>
      <c r="D38">
        <v>0</v>
      </c>
      <c r="E38">
        <v>0</v>
      </c>
    </row>
    <row r="39" spans="1:5">
      <c r="A39">
        <v>1970</v>
      </c>
      <c r="B39">
        <v>0</v>
      </c>
      <c r="C39">
        <v>0</v>
      </c>
      <c r="D39">
        <v>0</v>
      </c>
      <c r="E39">
        <v>0</v>
      </c>
    </row>
    <row r="40" spans="1:5">
      <c r="A40">
        <v>1971</v>
      </c>
      <c r="B40">
        <v>0</v>
      </c>
      <c r="C40">
        <v>0</v>
      </c>
      <c r="D40">
        <v>0</v>
      </c>
      <c r="E40">
        <v>0</v>
      </c>
    </row>
    <row r="41" spans="1:5">
      <c r="A41">
        <v>1972</v>
      </c>
      <c r="B41">
        <v>0</v>
      </c>
      <c r="C41">
        <v>0</v>
      </c>
      <c r="D41">
        <v>0</v>
      </c>
      <c r="E41">
        <v>0</v>
      </c>
    </row>
    <row r="42" spans="1:5">
      <c r="A42">
        <v>1973</v>
      </c>
      <c r="B42">
        <v>0</v>
      </c>
      <c r="C42">
        <v>0</v>
      </c>
      <c r="D42">
        <v>0</v>
      </c>
      <c r="E42">
        <v>0</v>
      </c>
    </row>
    <row r="43" spans="1:5">
      <c r="A43">
        <v>1974</v>
      </c>
      <c r="B43">
        <v>0</v>
      </c>
      <c r="C43">
        <v>0</v>
      </c>
      <c r="D43">
        <v>0</v>
      </c>
      <c r="E43">
        <v>0</v>
      </c>
    </row>
    <row r="44" spans="1:5">
      <c r="A44">
        <v>1975</v>
      </c>
      <c r="B44">
        <v>0</v>
      </c>
      <c r="C44">
        <v>0</v>
      </c>
      <c r="D44">
        <v>0</v>
      </c>
      <c r="E44">
        <v>0</v>
      </c>
    </row>
    <row r="45" spans="1:5">
      <c r="A45">
        <v>1976</v>
      </c>
      <c r="B45">
        <v>0</v>
      </c>
      <c r="C45">
        <v>0</v>
      </c>
      <c r="D45">
        <v>0</v>
      </c>
      <c r="E45">
        <v>0</v>
      </c>
    </row>
    <row r="46" spans="1:5">
      <c r="A46">
        <v>1977</v>
      </c>
      <c r="B46">
        <v>0</v>
      </c>
      <c r="C46">
        <v>0</v>
      </c>
      <c r="D46">
        <v>0</v>
      </c>
      <c r="E46">
        <v>0</v>
      </c>
    </row>
    <row r="47" spans="1:5">
      <c r="A47">
        <v>1978</v>
      </c>
      <c r="B47">
        <v>0</v>
      </c>
      <c r="C47">
        <v>0</v>
      </c>
      <c r="D47">
        <v>0</v>
      </c>
      <c r="E47">
        <v>0</v>
      </c>
    </row>
    <row r="48" spans="1:5">
      <c r="A48">
        <v>1979</v>
      </c>
      <c r="B48">
        <v>0</v>
      </c>
      <c r="C48">
        <v>0</v>
      </c>
      <c r="D48">
        <v>0</v>
      </c>
      <c r="E48">
        <v>0</v>
      </c>
    </row>
    <row r="49" spans="1:5">
      <c r="A49">
        <v>1980</v>
      </c>
      <c r="B49">
        <v>0</v>
      </c>
      <c r="C49">
        <v>0</v>
      </c>
      <c r="D49">
        <v>0</v>
      </c>
      <c r="E49">
        <v>0</v>
      </c>
    </row>
    <row r="50" spans="1:5">
      <c r="A50">
        <v>1981</v>
      </c>
      <c r="B50">
        <v>0</v>
      </c>
      <c r="C50">
        <v>0</v>
      </c>
      <c r="D50">
        <v>0</v>
      </c>
      <c r="E50">
        <v>0</v>
      </c>
    </row>
    <row r="51" spans="1:5">
      <c r="A51">
        <v>1982</v>
      </c>
      <c r="B51">
        <v>0</v>
      </c>
      <c r="C51">
        <v>0</v>
      </c>
      <c r="D51">
        <v>0</v>
      </c>
      <c r="E51">
        <v>0</v>
      </c>
    </row>
    <row r="52" spans="1:5">
      <c r="A52">
        <v>1983</v>
      </c>
      <c r="B52">
        <v>0</v>
      </c>
      <c r="C52">
        <v>0</v>
      </c>
      <c r="D52">
        <v>0</v>
      </c>
      <c r="E52">
        <v>0</v>
      </c>
    </row>
    <row r="53" spans="1:5">
      <c r="A53">
        <v>1984</v>
      </c>
      <c r="B53">
        <v>0</v>
      </c>
      <c r="C53">
        <v>0</v>
      </c>
      <c r="D53">
        <v>0</v>
      </c>
      <c r="E53">
        <v>0</v>
      </c>
    </row>
    <row r="54" spans="1:5">
      <c r="A54">
        <v>1985</v>
      </c>
      <c r="B54">
        <v>0</v>
      </c>
      <c r="C54">
        <v>0</v>
      </c>
      <c r="D54">
        <v>0</v>
      </c>
      <c r="E54">
        <v>0</v>
      </c>
    </row>
    <row r="55" spans="1:5">
      <c r="A55">
        <v>1986</v>
      </c>
      <c r="B55">
        <v>0</v>
      </c>
      <c r="C55">
        <v>0</v>
      </c>
      <c r="D55">
        <v>0</v>
      </c>
      <c r="E55">
        <v>0</v>
      </c>
    </row>
    <row r="56" spans="1:5">
      <c r="A56">
        <v>1987</v>
      </c>
      <c r="B56">
        <v>0</v>
      </c>
      <c r="C56">
        <v>0</v>
      </c>
      <c r="D56">
        <v>0</v>
      </c>
      <c r="E56">
        <v>0</v>
      </c>
    </row>
    <row r="57" spans="1:5">
      <c r="A57">
        <v>1988</v>
      </c>
      <c r="B57">
        <v>0</v>
      </c>
      <c r="C57">
        <v>0</v>
      </c>
      <c r="D57">
        <v>0</v>
      </c>
      <c r="E57">
        <v>0</v>
      </c>
    </row>
    <row r="58" spans="1:5">
      <c r="A58">
        <v>1989</v>
      </c>
      <c r="B58">
        <v>0</v>
      </c>
      <c r="C58">
        <v>0</v>
      </c>
      <c r="D58">
        <v>0</v>
      </c>
      <c r="E58">
        <v>0</v>
      </c>
    </row>
    <row r="59" spans="1:5">
      <c r="A59">
        <v>1990</v>
      </c>
      <c r="B59">
        <v>0</v>
      </c>
      <c r="C59">
        <v>0</v>
      </c>
      <c r="D59">
        <v>0</v>
      </c>
      <c r="E59">
        <v>0</v>
      </c>
    </row>
    <row r="60" spans="1:5">
      <c r="A60">
        <v>1991</v>
      </c>
      <c r="B60">
        <v>0</v>
      </c>
      <c r="C60">
        <v>0</v>
      </c>
      <c r="D60">
        <v>0</v>
      </c>
      <c r="E60">
        <v>0</v>
      </c>
    </row>
    <row r="61" spans="1:5">
      <c r="A61">
        <v>1992</v>
      </c>
      <c r="B61">
        <v>0</v>
      </c>
      <c r="C61">
        <v>0</v>
      </c>
      <c r="D61">
        <v>0</v>
      </c>
      <c r="E61">
        <v>0</v>
      </c>
    </row>
    <row r="62" spans="1:5">
      <c r="A62">
        <v>1993</v>
      </c>
      <c r="B62">
        <v>0</v>
      </c>
      <c r="C62">
        <v>0</v>
      </c>
      <c r="D62">
        <v>0</v>
      </c>
      <c r="E62">
        <v>0</v>
      </c>
    </row>
    <row r="63" spans="1:5">
      <c r="A63">
        <v>1994</v>
      </c>
      <c r="B63">
        <v>0</v>
      </c>
      <c r="C63">
        <v>0</v>
      </c>
      <c r="D63">
        <v>0</v>
      </c>
      <c r="E63">
        <v>0</v>
      </c>
    </row>
    <row r="64" spans="1:5">
      <c r="A64">
        <v>1995</v>
      </c>
      <c r="B64">
        <v>0</v>
      </c>
      <c r="C64">
        <v>0</v>
      </c>
      <c r="D64">
        <v>0</v>
      </c>
      <c r="E64">
        <v>0</v>
      </c>
    </row>
    <row r="65" spans="1:5">
      <c r="A65">
        <v>1996</v>
      </c>
      <c r="B65">
        <v>0</v>
      </c>
      <c r="C65">
        <v>0</v>
      </c>
      <c r="D65">
        <v>0</v>
      </c>
      <c r="E65">
        <v>0</v>
      </c>
    </row>
    <row r="66" spans="1:5">
      <c r="A66">
        <v>1997</v>
      </c>
      <c r="B66">
        <v>0</v>
      </c>
      <c r="C66">
        <v>0</v>
      </c>
      <c r="D66">
        <v>0</v>
      </c>
      <c r="E66">
        <v>0</v>
      </c>
    </row>
    <row r="67" spans="1:5">
      <c r="A67">
        <v>1998</v>
      </c>
      <c r="B67">
        <v>0</v>
      </c>
      <c r="C67">
        <v>0</v>
      </c>
      <c r="D67">
        <v>0</v>
      </c>
      <c r="E67">
        <v>0</v>
      </c>
    </row>
    <row r="68" spans="1:5">
      <c r="A68">
        <v>1999</v>
      </c>
      <c r="B68">
        <v>0</v>
      </c>
      <c r="C68">
        <v>0</v>
      </c>
      <c r="D68">
        <v>0</v>
      </c>
      <c r="E68">
        <v>0</v>
      </c>
    </row>
    <row r="69" spans="1:5">
      <c r="A69">
        <v>2000</v>
      </c>
      <c r="B69">
        <v>0</v>
      </c>
      <c r="C69">
        <v>0</v>
      </c>
      <c r="D69">
        <v>0</v>
      </c>
      <c r="E69">
        <v>0</v>
      </c>
    </row>
    <row r="70" spans="1:5">
      <c r="A70">
        <v>2001</v>
      </c>
      <c r="B70">
        <v>0</v>
      </c>
      <c r="C70">
        <v>0</v>
      </c>
      <c r="D70">
        <v>0</v>
      </c>
      <c r="E70">
        <v>0</v>
      </c>
    </row>
    <row r="71" spans="1:5">
      <c r="A71">
        <v>2002</v>
      </c>
      <c r="B71">
        <v>0</v>
      </c>
      <c r="C71">
        <v>0</v>
      </c>
      <c r="D71">
        <v>0</v>
      </c>
      <c r="E71">
        <v>0</v>
      </c>
    </row>
    <row r="72" spans="1:5">
      <c r="A72">
        <v>2003</v>
      </c>
      <c r="B72">
        <v>0</v>
      </c>
      <c r="C72">
        <v>0</v>
      </c>
      <c r="D72">
        <v>0</v>
      </c>
      <c r="E72">
        <v>0</v>
      </c>
    </row>
    <row r="73" spans="1:5">
      <c r="A73">
        <v>2004</v>
      </c>
      <c r="B73">
        <v>0</v>
      </c>
      <c r="C73">
        <v>0</v>
      </c>
      <c r="D73">
        <v>0</v>
      </c>
      <c r="E73">
        <v>0</v>
      </c>
    </row>
    <row r="74" spans="1:5">
      <c r="A74">
        <v>2005</v>
      </c>
      <c r="B74">
        <v>0</v>
      </c>
      <c r="C74">
        <v>0</v>
      </c>
      <c r="D74">
        <v>0</v>
      </c>
      <c r="E74">
        <v>0</v>
      </c>
    </row>
    <row r="75" spans="1:5">
      <c r="A75">
        <v>2006</v>
      </c>
      <c r="B75">
        <v>0</v>
      </c>
      <c r="C75">
        <v>0</v>
      </c>
      <c r="D75">
        <v>0</v>
      </c>
      <c r="E75">
        <v>0</v>
      </c>
    </row>
    <row r="76" spans="1:5">
      <c r="A76">
        <v>2007</v>
      </c>
      <c r="B76">
        <v>0</v>
      </c>
      <c r="C76">
        <v>0</v>
      </c>
      <c r="D76">
        <v>0</v>
      </c>
      <c r="E76">
        <v>0</v>
      </c>
    </row>
    <row r="77" spans="1:5">
      <c r="A77">
        <v>2008</v>
      </c>
      <c r="B77">
        <v>0</v>
      </c>
      <c r="C77">
        <v>0</v>
      </c>
      <c r="D77">
        <v>0</v>
      </c>
      <c r="E77">
        <v>0</v>
      </c>
    </row>
    <row r="78" spans="1:5">
      <c r="A78">
        <v>2009</v>
      </c>
      <c r="B78">
        <v>0</v>
      </c>
      <c r="C78">
        <v>0</v>
      </c>
      <c r="D78">
        <v>0</v>
      </c>
      <c r="E78">
        <v>0</v>
      </c>
    </row>
    <row r="79" spans="1:5">
      <c r="A79">
        <v>2010</v>
      </c>
      <c r="B79">
        <v>0</v>
      </c>
      <c r="C79">
        <v>0</v>
      </c>
      <c r="D79">
        <v>0</v>
      </c>
      <c r="E79">
        <v>0</v>
      </c>
    </row>
    <row r="80" spans="1:5">
      <c r="A80">
        <v>2011</v>
      </c>
      <c r="B80">
        <v>0</v>
      </c>
      <c r="C80">
        <v>0</v>
      </c>
      <c r="D80">
        <v>0</v>
      </c>
      <c r="E80">
        <v>0</v>
      </c>
    </row>
    <row r="81" spans="1:5">
      <c r="A81">
        <v>2012</v>
      </c>
      <c r="B81">
        <v>0</v>
      </c>
      <c r="C81">
        <v>0</v>
      </c>
      <c r="D81">
        <v>0</v>
      </c>
      <c r="E81">
        <v>0</v>
      </c>
    </row>
    <row r="82" spans="1:5">
      <c r="A82">
        <v>2013</v>
      </c>
      <c r="B82">
        <v>0</v>
      </c>
      <c r="C82">
        <v>0</v>
      </c>
      <c r="D82">
        <v>0</v>
      </c>
      <c r="E82">
        <v>0</v>
      </c>
    </row>
    <row r="83" spans="1:5">
      <c r="A83">
        <v>2014</v>
      </c>
      <c r="B83">
        <v>0</v>
      </c>
      <c r="C83">
        <v>0</v>
      </c>
      <c r="D83">
        <v>0</v>
      </c>
      <c r="E83">
        <v>0</v>
      </c>
    </row>
    <row r="84" spans="1:5">
      <c r="A84">
        <v>2015</v>
      </c>
      <c r="B84">
        <v>0</v>
      </c>
      <c r="C84">
        <v>0</v>
      </c>
      <c r="D84">
        <v>0</v>
      </c>
      <c r="E84">
        <v>0</v>
      </c>
    </row>
    <row r="85" spans="1:5">
      <c r="A85">
        <v>2016</v>
      </c>
      <c r="B85">
        <v>0</v>
      </c>
      <c r="C85">
        <v>0</v>
      </c>
      <c r="D85">
        <v>0</v>
      </c>
      <c r="E85">
        <v>0</v>
      </c>
    </row>
    <row r="86" spans="1:5">
      <c r="A86">
        <v>2017</v>
      </c>
      <c r="B86">
        <v>0</v>
      </c>
      <c r="C86">
        <v>0</v>
      </c>
      <c r="D86">
        <v>0</v>
      </c>
      <c r="E86">
        <v>0</v>
      </c>
    </row>
    <row r="87" spans="1:5">
      <c r="A87">
        <v>2018</v>
      </c>
      <c r="B87">
        <v>0</v>
      </c>
      <c r="C87">
        <v>0</v>
      </c>
      <c r="D87">
        <v>0</v>
      </c>
      <c r="E87">
        <v>0</v>
      </c>
    </row>
    <row r="88" spans="1:5">
      <c r="A88">
        <v>2019</v>
      </c>
      <c r="B88">
        <v>0</v>
      </c>
      <c r="C88">
        <v>0</v>
      </c>
      <c r="D88">
        <v>0</v>
      </c>
      <c r="E88">
        <v>0</v>
      </c>
    </row>
    <row r="89" spans="1:5">
      <c r="A89">
        <v>2020</v>
      </c>
      <c r="B89">
        <f>LS_future!B2-LS_historic!$D$88</f>
        <v>2980.3749539124256</v>
      </c>
      <c r="C89">
        <f>LS_future!C2-LS_historic!$D$88</f>
        <v>2579.4645190054725</v>
      </c>
      <c r="D89">
        <f>LS_future!D2-LS_historic!$D$88</f>
        <v>2437.1232286829036</v>
      </c>
      <c r="E89">
        <f>LS_future!E2-LS_historic!$D$88</f>
        <v>2493.2748041439918</v>
      </c>
    </row>
    <row r="90" spans="1:5">
      <c r="A90">
        <v>2021</v>
      </c>
      <c r="B90">
        <f>LS_future!B3-LS_future!B2</f>
        <v>2980.3749539124547</v>
      </c>
      <c r="C90">
        <f>LS_future!C3-LS_future!C2</f>
        <v>2579.4645190054725</v>
      </c>
      <c r="D90">
        <f>LS_future!D3-LS_future!D2</f>
        <v>2437.1232286828745</v>
      </c>
      <c r="E90">
        <f>LS_future!E3-LS_future!E2</f>
        <v>2493.2748041440209</v>
      </c>
    </row>
    <row r="91" spans="1:5">
      <c r="A91">
        <v>2022</v>
      </c>
      <c r="B91">
        <f>LS_future!B4-LS_future!B3</f>
        <v>2980.3749539124256</v>
      </c>
      <c r="C91">
        <f>LS_future!C4-LS_future!C3</f>
        <v>2579.4645190054725</v>
      </c>
      <c r="D91">
        <f>LS_future!D4-LS_future!D3</f>
        <v>2437.1232286829036</v>
      </c>
      <c r="E91">
        <f>LS_future!E4-LS_future!E3</f>
        <v>2493.2748041439918</v>
      </c>
    </row>
    <row r="92" spans="1:5">
      <c r="A92">
        <v>2023</v>
      </c>
      <c r="B92">
        <f>LS_future!B5-LS_future!B4</f>
        <v>2980.3749539124547</v>
      </c>
      <c r="C92">
        <f>LS_future!C5-LS_future!C4</f>
        <v>2579.4645190054725</v>
      </c>
      <c r="D92">
        <f>LS_future!D5-LS_future!D4</f>
        <v>2437.1232286828745</v>
      </c>
      <c r="E92">
        <f>LS_future!E5-LS_future!E4</f>
        <v>2493.2748041440209</v>
      </c>
    </row>
    <row r="93" spans="1:5">
      <c r="A93">
        <v>2024</v>
      </c>
      <c r="B93">
        <f>LS_future!B6-LS_future!B5</f>
        <v>2980.3749539124256</v>
      </c>
      <c r="C93">
        <f>LS_future!C6-LS_future!C5</f>
        <v>2579.4645190054725</v>
      </c>
      <c r="D93">
        <f>LS_future!D6-LS_future!D5</f>
        <v>2437.1232286829036</v>
      </c>
      <c r="E93">
        <f>LS_future!E6-LS_future!E5</f>
        <v>2493.2748041439918</v>
      </c>
    </row>
    <row r="94" spans="1:5">
      <c r="A94">
        <v>2025</v>
      </c>
      <c r="B94">
        <f>LS_future!B7-LS_future!B6</f>
        <v>2980.3749539124547</v>
      </c>
      <c r="C94">
        <f>LS_future!C7-LS_future!C6</f>
        <v>2579.4645190054725</v>
      </c>
      <c r="D94">
        <f>LS_future!D7-LS_future!D6</f>
        <v>2437.1232286828745</v>
      </c>
      <c r="E94">
        <f>LS_future!E7-LS_future!E6</f>
        <v>2493.2748041440209</v>
      </c>
    </row>
    <row r="95" spans="1:5">
      <c r="A95">
        <v>2026</v>
      </c>
      <c r="B95">
        <f>LS_future!B8-LS_future!B7</f>
        <v>2980.3749539124256</v>
      </c>
      <c r="C95">
        <f>LS_future!C8-LS_future!C7</f>
        <v>2579.4645190054725</v>
      </c>
      <c r="D95">
        <f>LS_future!D8-LS_future!D7</f>
        <v>2437.1232286829036</v>
      </c>
      <c r="E95">
        <f>LS_future!E8-LS_future!E7</f>
        <v>2493.2748041439918</v>
      </c>
    </row>
    <row r="96" spans="1:5">
      <c r="A96">
        <v>2027</v>
      </c>
      <c r="B96">
        <f>LS_future!B9-LS_future!B8</f>
        <v>2980.3749539124547</v>
      </c>
      <c r="C96">
        <f>LS_future!C9-LS_future!C8</f>
        <v>2579.4645190054434</v>
      </c>
      <c r="D96">
        <f>LS_future!D9-LS_future!D8</f>
        <v>2437.1232286828745</v>
      </c>
      <c r="E96">
        <f>LS_future!E9-LS_future!E8</f>
        <v>2493.2748041440209</v>
      </c>
    </row>
    <row r="97" spans="1:5">
      <c r="A97">
        <v>2028</v>
      </c>
      <c r="B97">
        <f>LS_future!B10-LS_future!B9</f>
        <v>2980.3749539124256</v>
      </c>
      <c r="C97">
        <f>LS_future!C10-LS_future!C9</f>
        <v>2579.4645190055016</v>
      </c>
      <c r="D97">
        <f>LS_future!D10-LS_future!D9</f>
        <v>2437.1232286829036</v>
      </c>
      <c r="E97">
        <f>LS_future!E10-LS_future!E9</f>
        <v>2493.2748041439918</v>
      </c>
    </row>
    <row r="98" spans="1:5">
      <c r="A98">
        <v>2029</v>
      </c>
      <c r="B98">
        <f>LS_future!B11-LS_future!B10</f>
        <v>2980.3749539124547</v>
      </c>
      <c r="C98">
        <f>LS_future!C11-LS_future!C10</f>
        <v>2579.4645190054434</v>
      </c>
      <c r="D98">
        <f>LS_future!D11-LS_future!D10</f>
        <v>2437.1232286828745</v>
      </c>
      <c r="E98">
        <f>LS_future!E11-LS_future!E10</f>
        <v>2493.2748041440209</v>
      </c>
    </row>
    <row r="99" spans="1:5">
      <c r="A99">
        <v>2030</v>
      </c>
      <c r="B99">
        <f>LS_future!B12-LS_future!B11</f>
        <v>2980.3749539124256</v>
      </c>
      <c r="C99">
        <f>LS_future!C12-LS_future!C11</f>
        <v>2579.4645190054725</v>
      </c>
      <c r="D99">
        <f>LS_future!D12-LS_future!D11</f>
        <v>2437.1232286829036</v>
      </c>
      <c r="E99">
        <f>LS_future!E12-LS_future!E11</f>
        <v>2493.2748041439918</v>
      </c>
    </row>
    <row r="100" spans="1:5">
      <c r="A100">
        <v>2031</v>
      </c>
      <c r="B100">
        <f>LS_future!B13-LS_future!B12</f>
        <v>2980.3749539124256</v>
      </c>
      <c r="C100">
        <f>LS_future!C13-LS_future!C12</f>
        <v>2579.4645190054725</v>
      </c>
      <c r="D100">
        <f>LS_future!D13-LS_future!D12</f>
        <v>2437.1232286828745</v>
      </c>
      <c r="E100">
        <f>LS_future!E13-LS_future!E12</f>
        <v>2493.2748041440209</v>
      </c>
    </row>
    <row r="101" spans="1:5">
      <c r="A101">
        <v>2032</v>
      </c>
      <c r="B101">
        <f>LS_future!B14-LS_future!B13</f>
        <v>2980.3749539124547</v>
      </c>
      <c r="C101">
        <f>LS_future!C14-LS_future!C13</f>
        <v>2579.4645190054725</v>
      </c>
      <c r="D101">
        <f>LS_future!D14-LS_future!D13</f>
        <v>2437.1232286829036</v>
      </c>
      <c r="E101">
        <f>LS_future!E14-LS_future!E13</f>
        <v>2493.2748041439918</v>
      </c>
    </row>
    <row r="102" spans="1:5">
      <c r="A102">
        <v>2033</v>
      </c>
      <c r="B102">
        <f>LS_future!B15-LS_future!B14</f>
        <v>2980.3749539124547</v>
      </c>
      <c r="C102">
        <f>LS_future!C15-LS_future!C14</f>
        <v>2579.4645190054725</v>
      </c>
      <c r="D102">
        <f>LS_future!D15-LS_future!D14</f>
        <v>2437.1232286828745</v>
      </c>
      <c r="E102">
        <f>LS_future!E15-LS_future!E14</f>
        <v>2493.2748041440209</v>
      </c>
    </row>
    <row r="103" spans="1:5">
      <c r="A103">
        <v>2034</v>
      </c>
      <c r="B103">
        <f>LS_future!B16-LS_future!B15</f>
        <v>2980.3749539123964</v>
      </c>
      <c r="C103">
        <f>LS_future!C16-LS_future!C15</f>
        <v>2579.4645190054725</v>
      </c>
      <c r="D103">
        <f>LS_future!D16-LS_future!D15</f>
        <v>2437.1232286829036</v>
      </c>
      <c r="E103">
        <f>LS_future!E16-LS_future!E15</f>
        <v>2493.2748041439918</v>
      </c>
    </row>
    <row r="104" spans="1:5">
      <c r="A104">
        <v>2035</v>
      </c>
      <c r="B104">
        <f>LS_future!B17-LS_future!B16</f>
        <v>2980.3749539124547</v>
      </c>
      <c r="C104">
        <f>LS_future!C17-LS_future!C16</f>
        <v>2579.4645190054725</v>
      </c>
      <c r="D104">
        <f>LS_future!D17-LS_future!D16</f>
        <v>2437.1232286828745</v>
      </c>
      <c r="E104">
        <f>LS_future!E17-LS_future!E16</f>
        <v>2493.2748041440209</v>
      </c>
    </row>
    <row r="105" spans="1:5">
      <c r="A105">
        <v>2036</v>
      </c>
      <c r="B105">
        <f>LS_future!B18-LS_future!B17</f>
        <v>2980.3749539124547</v>
      </c>
      <c r="C105">
        <f>LS_future!C18-LS_future!C17</f>
        <v>2579.4645190055016</v>
      </c>
      <c r="D105">
        <f>LS_future!D18-LS_future!D17</f>
        <v>2437.1232286829036</v>
      </c>
      <c r="E105">
        <f>LS_future!E18-LS_future!E17</f>
        <v>2493.2748041440209</v>
      </c>
    </row>
    <row r="106" spans="1:5">
      <c r="A106">
        <v>2037</v>
      </c>
      <c r="B106">
        <f>LS_future!B19-LS_future!B18</f>
        <v>2980.3749539124547</v>
      </c>
      <c r="C106">
        <f>LS_future!C19-LS_future!C18</f>
        <v>2579.4645190054434</v>
      </c>
      <c r="D106">
        <f>LS_future!D19-LS_future!D18</f>
        <v>2437.1232286828745</v>
      </c>
      <c r="E106">
        <f>LS_future!E19-LS_future!E18</f>
        <v>2493.2748041439918</v>
      </c>
    </row>
    <row r="107" spans="1:5">
      <c r="A107">
        <v>2038</v>
      </c>
      <c r="B107">
        <f>LS_future!B20-LS_future!B19</f>
        <v>2980.3749539123964</v>
      </c>
      <c r="C107">
        <f>LS_future!C20-LS_future!C19</f>
        <v>2579.4645190054434</v>
      </c>
      <c r="D107">
        <f>LS_future!D20-LS_future!D19</f>
        <v>2437.1232286829036</v>
      </c>
      <c r="E107">
        <f>LS_future!E20-LS_future!E19</f>
        <v>2493.2748041439918</v>
      </c>
    </row>
    <row r="108" spans="1:5">
      <c r="A108">
        <v>2039</v>
      </c>
      <c r="B108">
        <f>LS_future!B21-LS_future!B20</f>
        <v>2980.3749539124547</v>
      </c>
      <c r="C108">
        <f>LS_future!C21-LS_future!C20</f>
        <v>2579.4645190055016</v>
      </c>
      <c r="D108">
        <f>LS_future!D21-LS_future!D20</f>
        <v>2437.1232286829036</v>
      </c>
      <c r="E108">
        <f>LS_future!E21-LS_future!E20</f>
        <v>2493.2748041439918</v>
      </c>
    </row>
    <row r="109" spans="1:5">
      <c r="A109">
        <v>2040</v>
      </c>
      <c r="B109">
        <f>LS_future!B22-LS_future!B21</f>
        <v>2980.3749539124547</v>
      </c>
      <c r="C109">
        <f>LS_future!C22-LS_future!C21</f>
        <v>2579.4645190054434</v>
      </c>
      <c r="D109">
        <f>LS_future!D22-LS_future!D21</f>
        <v>2437.1232286828454</v>
      </c>
      <c r="E109">
        <f>LS_future!E22-LS_future!E21</f>
        <v>2493.27480414405</v>
      </c>
    </row>
    <row r="110" spans="1:5">
      <c r="A110">
        <v>2041</v>
      </c>
      <c r="B110">
        <f>LS_future!B23-LS_future!B22</f>
        <v>2980.3749539123964</v>
      </c>
      <c r="C110">
        <f>LS_future!C23-LS_future!C22</f>
        <v>2579.4645190055016</v>
      </c>
      <c r="D110">
        <f>LS_future!D23-LS_future!D22</f>
        <v>2437.1232286829036</v>
      </c>
      <c r="E110">
        <f>LS_future!E23-LS_future!E22</f>
        <v>2493.2748041439918</v>
      </c>
    </row>
    <row r="111" spans="1:5">
      <c r="A111">
        <v>2042</v>
      </c>
      <c r="B111">
        <f>LS_future!B24-LS_future!B23</f>
        <v>2980.3749539124547</v>
      </c>
      <c r="C111">
        <f>LS_future!C24-LS_future!C23</f>
        <v>2579.4645190054434</v>
      </c>
      <c r="D111">
        <f>LS_future!D24-LS_future!D23</f>
        <v>2437.1232286829036</v>
      </c>
      <c r="E111">
        <f>LS_future!E24-LS_future!E23</f>
        <v>2493.2748041439918</v>
      </c>
    </row>
    <row r="112" spans="1:5">
      <c r="A112">
        <v>2043</v>
      </c>
      <c r="B112">
        <f>LS_future!B25-LS_future!B24</f>
        <v>2980.3749539124547</v>
      </c>
      <c r="C112">
        <f>LS_future!C25-LS_future!C24</f>
        <v>2579.4645190055016</v>
      </c>
      <c r="D112">
        <f>LS_future!D25-LS_future!D24</f>
        <v>2437.1232286829036</v>
      </c>
      <c r="E112">
        <f>LS_future!E25-LS_future!E24</f>
        <v>2493.2748041439918</v>
      </c>
    </row>
    <row r="113" spans="1:5">
      <c r="A113">
        <v>2044</v>
      </c>
      <c r="B113">
        <f>LS_future!B26-LS_future!B25</f>
        <v>2980.3749539124547</v>
      </c>
      <c r="C113">
        <f>LS_future!C26-LS_future!C25</f>
        <v>2579.4645190054434</v>
      </c>
      <c r="D113">
        <f>LS_future!D26-LS_future!D25</f>
        <v>2437.1232286828454</v>
      </c>
      <c r="E113">
        <f>LS_future!E26-LS_future!E25</f>
        <v>2493.27480414405</v>
      </c>
    </row>
    <row r="114" spans="1:5">
      <c r="A114">
        <v>2045</v>
      </c>
      <c r="B114">
        <f>LS_future!B27-LS_future!B26</f>
        <v>2980.3749539124547</v>
      </c>
      <c r="C114">
        <f>LS_future!C27-LS_future!C26</f>
        <v>2579.4645190055016</v>
      </c>
      <c r="D114">
        <f>LS_future!D27-LS_future!D26</f>
        <v>2437.1232286829036</v>
      </c>
      <c r="E114">
        <f>LS_future!E27-LS_future!E26</f>
        <v>2493.2748041439918</v>
      </c>
    </row>
    <row r="115" spans="1:5">
      <c r="A115">
        <v>2046</v>
      </c>
      <c r="B115">
        <f>LS_future!B28-LS_future!B27</f>
        <v>2980.3749539123964</v>
      </c>
      <c r="C115">
        <f>LS_future!C28-LS_future!C27</f>
        <v>2579.4645190054434</v>
      </c>
      <c r="D115">
        <f>LS_future!D28-LS_future!D27</f>
        <v>2437.1232286829036</v>
      </c>
      <c r="E115">
        <f>LS_future!E28-LS_future!E27</f>
        <v>2493.2748041439918</v>
      </c>
    </row>
    <row r="116" spans="1:5">
      <c r="A116">
        <v>2047</v>
      </c>
      <c r="B116">
        <f>LS_future!B29-LS_future!B28</f>
        <v>2980.3749539124547</v>
      </c>
      <c r="C116">
        <f>LS_future!C29-LS_future!C28</f>
        <v>2579.4645190055016</v>
      </c>
      <c r="D116">
        <f>LS_future!D29-LS_future!D28</f>
        <v>2437.1232286829036</v>
      </c>
      <c r="E116">
        <f>LS_future!E29-LS_future!E28</f>
        <v>2493.2748041439918</v>
      </c>
    </row>
    <row r="117" spans="1:5">
      <c r="A117">
        <v>2048</v>
      </c>
      <c r="B117">
        <f>LS_future!B30-LS_future!B29</f>
        <v>2980.3749539123964</v>
      </c>
      <c r="C117">
        <f>LS_future!C30-LS_future!C29</f>
        <v>2579.4645190054434</v>
      </c>
      <c r="D117">
        <f>LS_future!D30-LS_future!D29</f>
        <v>2437.1232286829036</v>
      </c>
      <c r="E117">
        <f>LS_future!E30-LS_future!E29</f>
        <v>2493.2748041439918</v>
      </c>
    </row>
    <row r="118" spans="1:5">
      <c r="A118">
        <v>2049</v>
      </c>
      <c r="B118">
        <f>LS_future!B31-LS_future!B30</f>
        <v>2980.3749539124547</v>
      </c>
      <c r="C118">
        <f>LS_future!C31-LS_future!C30</f>
        <v>2579.4645190054434</v>
      </c>
      <c r="D118">
        <f>LS_future!D31-LS_future!D30</f>
        <v>2437.1232286828454</v>
      </c>
      <c r="E118">
        <f>LS_future!E31-LS_future!E30</f>
        <v>2493.27480414405</v>
      </c>
    </row>
    <row r="119" spans="1:5">
      <c r="A119">
        <v>2050</v>
      </c>
      <c r="B119">
        <f>LS_future!B32-LS_future!B31</f>
        <v>2980.3749539124547</v>
      </c>
      <c r="C119">
        <f>LS_future!C32-LS_future!C31</f>
        <v>2579.4645190055016</v>
      </c>
      <c r="D119">
        <f>LS_future!D32-LS_future!D31</f>
        <v>2437.1232286829036</v>
      </c>
      <c r="E119">
        <f>LS_future!E32-LS_future!E31</f>
        <v>2493.2748041439918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5"/>
  <sheetViews>
    <sheetView topLeftCell="B4" workbookViewId="0">
      <selection activeCell="K6" sqref="K6"/>
    </sheetView>
  </sheetViews>
  <sheetFormatPr defaultRowHeight="14.4"/>
  <cols>
    <col min="1" max="1" width="32" customWidth="1"/>
    <col min="2" max="2" width="15.1015625" customWidth="1"/>
    <col min="3" max="3" width="14" customWidth="1"/>
    <col min="4" max="4" width="13.68359375" customWidth="1"/>
    <col min="6" max="6" width="28.5234375" customWidth="1"/>
    <col min="10" max="16" width="12.20703125" customWidth="1"/>
  </cols>
  <sheetData>
    <row r="1" spans="1:17">
      <c r="A1" t="s">
        <v>86</v>
      </c>
    </row>
    <row r="2" spans="1:17">
      <c r="A2" t="s">
        <v>87</v>
      </c>
    </row>
    <row r="3" spans="1:17">
      <c r="A3" t="s">
        <v>99</v>
      </c>
    </row>
    <row r="5" spans="1:17">
      <c r="A5" s="1" t="s">
        <v>79</v>
      </c>
      <c r="B5" t="s">
        <v>89</v>
      </c>
      <c r="C5" t="s">
        <v>90</v>
      </c>
      <c r="D5" t="s">
        <v>131</v>
      </c>
      <c r="E5" t="s">
        <v>130</v>
      </c>
      <c r="F5" t="s">
        <v>140</v>
      </c>
      <c r="G5" t="s">
        <v>139</v>
      </c>
      <c r="J5" t="s">
        <v>132</v>
      </c>
      <c r="K5" t="s">
        <v>133</v>
      </c>
      <c r="L5" t="s">
        <v>136</v>
      </c>
      <c r="M5" t="s">
        <v>137</v>
      </c>
    </row>
    <row r="6" spans="1:17">
      <c r="A6" t="s">
        <v>88</v>
      </c>
      <c r="B6" s="10">
        <f>0.22*0.928</f>
        <v>0.20416000000000001</v>
      </c>
      <c r="C6" s="10">
        <f>0.22*0.072</f>
        <v>1.584E-2</v>
      </c>
      <c r="D6">
        <v>9681925</v>
      </c>
      <c r="E6">
        <v>3803610</v>
      </c>
      <c r="F6">
        <v>445</v>
      </c>
      <c r="G6">
        <f>(J6*F6+K6*F6)</f>
        <v>4428506.5000000009</v>
      </c>
      <c r="J6">
        <f>E21*B6</f>
        <v>9235.1776000000009</v>
      </c>
      <c r="K6">
        <f>E21*C6</f>
        <v>716.52239999999995</v>
      </c>
      <c r="L6">
        <f>D6/J6/1000</f>
        <v>1.0483745326132115</v>
      </c>
      <c r="M6">
        <f>G6/K6/1000</f>
        <v>6.1805555555555571</v>
      </c>
      <c r="Q6" t="s">
        <v>92</v>
      </c>
    </row>
    <row r="7" spans="1:17">
      <c r="A7" t="s">
        <v>138</v>
      </c>
      <c r="B7" s="10">
        <f>0.78*0.346</f>
        <v>0.26988000000000001</v>
      </c>
      <c r="C7" s="10">
        <f>0.78*0.654</f>
        <v>0.51012000000000002</v>
      </c>
      <c r="D7">
        <v>14975984</v>
      </c>
      <c r="E7">
        <v>38504260</v>
      </c>
      <c r="J7">
        <f>E21*B7</f>
        <v>12208.0218</v>
      </c>
      <c r="K7">
        <f>E21*C7</f>
        <v>23075.278200000001</v>
      </c>
      <c r="L7">
        <f>D7/J7/1000</f>
        <v>1.2267330649753589</v>
      </c>
      <c r="M7">
        <f>E7/K7/1000</f>
        <v>1.6686368704321839</v>
      </c>
      <c r="Q7" t="s">
        <v>91</v>
      </c>
    </row>
    <row r="8" spans="1:17">
      <c r="L8">
        <f>(L6+L7)/2</f>
        <v>1.1375537987942852</v>
      </c>
      <c r="M8">
        <f>(M6+M7)/2</f>
        <v>3.9245962129938707</v>
      </c>
    </row>
    <row r="10" spans="1:17">
      <c r="A10" s="1" t="s">
        <v>33</v>
      </c>
      <c r="B10" t="s">
        <v>89</v>
      </c>
      <c r="C10" t="s">
        <v>90</v>
      </c>
      <c r="D10" t="s">
        <v>131</v>
      </c>
      <c r="E10" t="s">
        <v>130</v>
      </c>
      <c r="J10" t="s">
        <v>132</v>
      </c>
      <c r="K10" t="s">
        <v>133</v>
      </c>
      <c r="L10" t="s">
        <v>136</v>
      </c>
      <c r="M10" t="s">
        <v>137</v>
      </c>
    </row>
    <row r="11" spans="1:17">
      <c r="A11" t="s">
        <v>93</v>
      </c>
      <c r="B11" s="10">
        <f>0.69*0.72</f>
        <v>0.49679999999999996</v>
      </c>
      <c r="C11" s="10">
        <f>0.69*0.28</f>
        <v>0.19320000000000001</v>
      </c>
      <c r="D11">
        <v>41745405</v>
      </c>
      <c r="E11">
        <v>24002398</v>
      </c>
      <c r="J11">
        <f>J21*B11</f>
        <v>49373.9712</v>
      </c>
      <c r="K11">
        <f>C11*J21</f>
        <v>19200.988800000003</v>
      </c>
      <c r="L11">
        <f>D11/J11/1000</f>
        <v>0.84549417406392458</v>
      </c>
      <c r="M11">
        <f>E11/K11/1000</f>
        <v>1.2500605177166708</v>
      </c>
      <c r="Q11" t="s">
        <v>92</v>
      </c>
    </row>
    <row r="12" spans="1:17">
      <c r="A12" t="s">
        <v>138</v>
      </c>
      <c r="B12" s="10">
        <f>0.31*0.04</f>
        <v>1.24E-2</v>
      </c>
      <c r="C12" s="10">
        <f>0.31*0.96</f>
        <v>0.29759999999999998</v>
      </c>
      <c r="D12">
        <v>172253</v>
      </c>
      <c r="E12">
        <v>35386721</v>
      </c>
      <c r="J12">
        <f>B12*J21</f>
        <v>1232.3616</v>
      </c>
      <c r="K12">
        <f>C12*J21</f>
        <v>29576.678399999997</v>
      </c>
      <c r="L12">
        <f>D12/J12/1000</f>
        <v>0.13977472196472207</v>
      </c>
      <c r="M12">
        <f>E12/K12/1000</f>
        <v>1.196439996453422</v>
      </c>
      <c r="Q12" t="s">
        <v>94</v>
      </c>
    </row>
    <row r="13" spans="1:17">
      <c r="L13">
        <f>(L11+L12)/2</f>
        <v>0.49263444801432332</v>
      </c>
      <c r="M13">
        <f>(M11+M12)/2</f>
        <v>1.2232502570850463</v>
      </c>
    </row>
    <row r="15" spans="1:17">
      <c r="A15" t="s">
        <v>95</v>
      </c>
    </row>
    <row r="16" spans="1:17">
      <c r="A16" t="s">
        <v>97</v>
      </c>
      <c r="B16" t="s">
        <v>89</v>
      </c>
      <c r="C16" t="s">
        <v>90</v>
      </c>
    </row>
    <row r="17" spans="1:10">
      <c r="A17" t="s">
        <v>79</v>
      </c>
      <c r="B17" s="18">
        <v>94173.15</v>
      </c>
      <c r="C17" s="18">
        <v>61699.649999999994</v>
      </c>
    </row>
    <row r="18" spans="1:10">
      <c r="A18" t="s">
        <v>33</v>
      </c>
      <c r="B18" s="18">
        <v>154440.29999999999</v>
      </c>
      <c r="C18" s="18">
        <v>130171.10999999999</v>
      </c>
    </row>
    <row r="19" spans="1:10">
      <c r="B19" s="18"/>
      <c r="C19" s="18"/>
    </row>
    <row r="20" spans="1:10">
      <c r="A20" t="s">
        <v>96</v>
      </c>
      <c r="B20" t="s">
        <v>79</v>
      </c>
      <c r="C20" t="s">
        <v>33</v>
      </c>
      <c r="E20" t="s">
        <v>134</v>
      </c>
      <c r="J20" t="s">
        <v>135</v>
      </c>
    </row>
    <row r="21" spans="1:10">
      <c r="A21" t="s">
        <v>66</v>
      </c>
      <c r="B21">
        <f>MS!L18</f>
        <v>108415</v>
      </c>
      <c r="C21">
        <f>LS!I17</f>
        <v>220629</v>
      </c>
      <c r="E21">
        <f>MS!L13</f>
        <v>45235</v>
      </c>
      <c r="J21">
        <f>LS!I12</f>
        <v>99384</v>
      </c>
    </row>
    <row r="22" spans="1:10">
      <c r="A22" t="s">
        <v>89</v>
      </c>
      <c r="B22">
        <f>B21*(B6+B7)</f>
        <v>51393.046600000001</v>
      </c>
      <c r="C22">
        <f>C21*(B11+B12)</f>
        <v>112344.2868</v>
      </c>
    </row>
    <row r="23" spans="1:10">
      <c r="A23" t="s">
        <v>90</v>
      </c>
      <c r="B23">
        <f>B21*(C6+C7)</f>
        <v>57021.953399999999</v>
      </c>
      <c r="C23">
        <f>C21*(C11+C12)</f>
        <v>108284.7132</v>
      </c>
    </row>
    <row r="25" spans="1:10">
      <c r="A25" t="s">
        <v>98</v>
      </c>
      <c r="B25" t="s">
        <v>89</v>
      </c>
      <c r="C25" t="s">
        <v>90</v>
      </c>
    </row>
    <row r="26" spans="1:10">
      <c r="A26" t="s">
        <v>79</v>
      </c>
      <c r="B26" s="19">
        <f>B17/B22</f>
        <v>1.8324103401178788</v>
      </c>
      <c r="C26" s="20">
        <f>C17/B23</f>
        <v>1.0820332577382379</v>
      </c>
    </row>
    <row r="27" spans="1:10">
      <c r="A27" t="s">
        <v>33</v>
      </c>
      <c r="B27" s="20">
        <f>B18/C22</f>
        <v>1.3747054202670854</v>
      </c>
      <c r="C27" s="20">
        <f>C18/C23</f>
        <v>1.2021189894050528</v>
      </c>
    </row>
    <row r="30" spans="1:10">
      <c r="A30" t="s">
        <v>141</v>
      </c>
      <c r="B30" t="s">
        <v>142</v>
      </c>
      <c r="C30" t="s">
        <v>143</v>
      </c>
    </row>
    <row r="31" spans="1:10">
      <c r="A31" t="s">
        <v>79</v>
      </c>
      <c r="B31">
        <f>L8</f>
        <v>1.1375537987942852</v>
      </c>
      <c r="C31">
        <f>M8</f>
        <v>3.9245962129938707</v>
      </c>
    </row>
    <row r="32" spans="1:10">
      <c r="A32" t="s">
        <v>33</v>
      </c>
      <c r="B32">
        <f>L13</f>
        <v>0.49263444801432332</v>
      </c>
      <c r="C32">
        <f>M13</f>
        <v>1.2232502570850463</v>
      </c>
    </row>
    <row r="33" spans="1:3">
      <c r="A33" t="s">
        <v>26</v>
      </c>
    </row>
    <row r="34" spans="1:3">
      <c r="A34" t="s">
        <v>79</v>
      </c>
      <c r="B34">
        <v>1.32</v>
      </c>
      <c r="C34">
        <v>1.29</v>
      </c>
    </row>
    <row r="35" spans="1:3">
      <c r="A35" t="s">
        <v>33</v>
      </c>
      <c r="B35">
        <v>1.07</v>
      </c>
      <c r="C35">
        <v>1.22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3" sqref="B3"/>
    </sheetView>
  </sheetViews>
  <sheetFormatPr defaultRowHeight="14.4"/>
  <cols>
    <col min="1" max="1" width="29.3125" customWidth="1"/>
    <col min="2" max="2" width="12.7890625" customWidth="1"/>
    <col min="3" max="3" width="9.5234375" customWidth="1"/>
  </cols>
  <sheetData>
    <row r="1" spans="1:3">
      <c r="A1" t="s">
        <v>98</v>
      </c>
      <c r="B1" t="s">
        <v>101</v>
      </c>
      <c r="C1" t="s">
        <v>100</v>
      </c>
    </row>
    <row r="2" spans="1:3">
      <c r="A2" t="s">
        <v>79</v>
      </c>
      <c r="B2">
        <f>'material intensity calculations'!B26</f>
        <v>1.8324103401178788</v>
      </c>
      <c r="C2">
        <f>'material intensity calculations'!C26</f>
        <v>1.0820332577382379</v>
      </c>
    </row>
    <row r="3" spans="1:3">
      <c r="A3" t="s">
        <v>33</v>
      </c>
      <c r="B3">
        <f>'material intensity calculations'!B27</f>
        <v>1.3747054202670854</v>
      </c>
      <c r="C3">
        <f>'material intensity calculations'!C27</f>
        <v>1.2021189894050528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Normal="100" workbookViewId="0">
      <selection activeCell="C34" sqref="C34"/>
    </sheetView>
  </sheetViews>
  <sheetFormatPr defaultRowHeight="14.4"/>
  <cols>
    <col min="1" max="1" width="18.20703125" customWidth="1"/>
    <col min="2" max="3" width="10.41796875" customWidth="1"/>
    <col min="13" max="13" width="10.417968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>
      <c r="A2" t="s">
        <v>5</v>
      </c>
      <c r="B2">
        <v>108245</v>
      </c>
      <c r="C2">
        <v>0.56999999999999995</v>
      </c>
      <c r="D2">
        <v>0.87</v>
      </c>
      <c r="E2" s="2" t="s">
        <v>6</v>
      </c>
    </row>
    <row r="5" spans="1:14" ht="14.7" thickBot="1">
      <c r="A5" s="3" t="s">
        <v>7</v>
      </c>
    </row>
    <row r="6" spans="1:14" ht="15" customHeight="1" thickBot="1">
      <c r="A6" s="21" t="s">
        <v>8</v>
      </c>
      <c r="B6" s="22"/>
      <c r="C6" s="22"/>
      <c r="D6" s="22"/>
      <c r="E6" s="22"/>
      <c r="F6" s="22"/>
      <c r="G6" s="22"/>
      <c r="H6" s="22"/>
      <c r="I6" s="22"/>
      <c r="J6" s="23"/>
      <c r="K6" s="14"/>
    </row>
    <row r="7" spans="1:14" ht="15" customHeight="1" thickBot="1">
      <c r="A7" s="24" t="s">
        <v>9</v>
      </c>
      <c r="B7" s="27" t="s">
        <v>10</v>
      </c>
      <c r="C7" s="28"/>
      <c r="D7" s="28"/>
      <c r="E7" s="28"/>
      <c r="F7" s="29"/>
      <c r="G7" s="27" t="s">
        <v>11</v>
      </c>
      <c r="H7" s="28"/>
      <c r="I7" s="28"/>
      <c r="J7" s="29"/>
      <c r="K7" s="15"/>
    </row>
    <row r="8" spans="1:14" ht="17.7" thickBot="1">
      <c r="A8" s="25"/>
      <c r="B8" s="4" t="s">
        <v>12</v>
      </c>
      <c r="C8" s="27" t="s">
        <v>13</v>
      </c>
      <c r="D8" s="29"/>
      <c r="E8" s="27" t="s">
        <v>14</v>
      </c>
      <c r="F8" s="29"/>
      <c r="G8" s="4" t="s">
        <v>15</v>
      </c>
      <c r="H8" s="4" t="s">
        <v>16</v>
      </c>
      <c r="I8" s="4" t="s">
        <v>17</v>
      </c>
      <c r="J8" s="4" t="s">
        <v>18</v>
      </c>
      <c r="K8" s="5" t="s">
        <v>72</v>
      </c>
      <c r="L8" s="5" t="s">
        <v>19</v>
      </c>
      <c r="N8" s="6" t="s">
        <v>20</v>
      </c>
    </row>
    <row r="9" spans="1:14" ht="14.7" thickBot="1">
      <c r="A9" s="25"/>
      <c r="B9" s="7"/>
      <c r="C9" s="4" t="s">
        <v>21</v>
      </c>
      <c r="D9" s="4" t="s">
        <v>22</v>
      </c>
      <c r="E9" s="4" t="s">
        <v>21</v>
      </c>
      <c r="F9" s="4" t="s">
        <v>22</v>
      </c>
      <c r="G9" s="7"/>
      <c r="H9" s="7"/>
      <c r="I9" s="7"/>
      <c r="J9" s="7"/>
      <c r="K9" s="16"/>
      <c r="M9" s="4" t="s">
        <v>38</v>
      </c>
    </row>
    <row r="10" spans="1:14" ht="14.7" thickBot="1">
      <c r="A10" s="26"/>
      <c r="B10" s="4" t="s">
        <v>23</v>
      </c>
      <c r="C10" s="4" t="s">
        <v>23</v>
      </c>
      <c r="D10" s="4" t="s">
        <v>23</v>
      </c>
      <c r="E10" s="4" t="s">
        <v>23</v>
      </c>
      <c r="F10" s="4" t="s">
        <v>23</v>
      </c>
      <c r="G10" s="4" t="s">
        <v>24</v>
      </c>
      <c r="H10" s="4" t="s">
        <v>24</v>
      </c>
      <c r="I10" s="4" t="s">
        <v>24</v>
      </c>
      <c r="J10" s="4" t="s">
        <v>24</v>
      </c>
      <c r="K10" s="15" t="s">
        <v>24</v>
      </c>
      <c r="M10" s="4" t="s">
        <v>40</v>
      </c>
    </row>
    <row r="11" spans="1:14" ht="14.7" thickBot="1">
      <c r="A11" s="7" t="s">
        <v>25</v>
      </c>
      <c r="B11" s="4">
        <v>631</v>
      </c>
      <c r="C11" s="4">
        <v>269</v>
      </c>
      <c r="D11" s="4">
        <v>30</v>
      </c>
      <c r="E11" s="4">
        <v>53155</v>
      </c>
      <c r="F11" s="4">
        <v>111</v>
      </c>
      <c r="G11" s="4">
        <v>0</v>
      </c>
      <c r="H11" s="4">
        <v>402</v>
      </c>
      <c r="I11" s="4">
        <v>0</v>
      </c>
      <c r="J11" s="4">
        <v>0</v>
      </c>
      <c r="K11" s="15"/>
      <c r="L11">
        <f>SUM(G11:J11)</f>
        <v>402</v>
      </c>
      <c r="M11" s="4">
        <v>61</v>
      </c>
      <c r="N11">
        <f>L11/M11</f>
        <v>6.5901639344262293</v>
      </c>
    </row>
    <row r="12" spans="1:14" ht="14.7" thickBot="1">
      <c r="A12" s="7" t="s">
        <v>26</v>
      </c>
      <c r="B12" s="4">
        <v>3336</v>
      </c>
      <c r="C12" s="4">
        <v>768</v>
      </c>
      <c r="D12" s="4">
        <v>0</v>
      </c>
      <c r="E12" s="4">
        <v>213280</v>
      </c>
      <c r="F12" s="4">
        <v>0</v>
      </c>
      <c r="G12" s="4">
        <v>0</v>
      </c>
      <c r="H12" s="4">
        <v>4176</v>
      </c>
      <c r="I12" s="4">
        <v>42</v>
      </c>
      <c r="J12" s="4">
        <v>0</v>
      </c>
      <c r="K12" s="15">
        <f>165+32</f>
        <v>197</v>
      </c>
      <c r="L12">
        <f t="shared" ref="L12:L17" si="0">SUM(G12:J12)</f>
        <v>4218</v>
      </c>
      <c r="M12" s="4">
        <v>1785</v>
      </c>
      <c r="N12">
        <f>L12/M12</f>
        <v>2.3630252100840337</v>
      </c>
    </row>
    <row r="13" spans="1:14" ht="14.7" thickBot="1">
      <c r="A13" s="7" t="s">
        <v>27</v>
      </c>
      <c r="B13" s="4">
        <f>48974+1390</f>
        <v>50364</v>
      </c>
      <c r="C13" s="4">
        <f>13754+524</f>
        <v>14278</v>
      </c>
      <c r="D13" s="4">
        <f>1016+34</f>
        <v>1050</v>
      </c>
      <c r="E13" s="4">
        <f>2668934+109413</f>
        <v>2778347</v>
      </c>
      <c r="F13" s="4">
        <f>230853+11</f>
        <v>230864</v>
      </c>
      <c r="G13" s="4">
        <v>1439</v>
      </c>
      <c r="H13" s="4">
        <f>41798+811</f>
        <v>42609</v>
      </c>
      <c r="I13" s="4">
        <v>1187</v>
      </c>
      <c r="J13" s="4">
        <v>0</v>
      </c>
      <c r="K13" s="15">
        <f>52</f>
        <v>52</v>
      </c>
      <c r="L13">
        <f t="shared" si="0"/>
        <v>45235</v>
      </c>
      <c r="M13" s="4">
        <f>17300+89</f>
        <v>17389</v>
      </c>
      <c r="N13">
        <f t="shared" ref="N13:N18" si="1">L13/M13</f>
        <v>2.6013571798263269</v>
      </c>
    </row>
    <row r="14" spans="1:14" ht="14.7" thickBot="1">
      <c r="A14" s="7" t="s">
        <v>28</v>
      </c>
      <c r="B14" s="4">
        <v>45813</v>
      </c>
      <c r="C14" s="4">
        <v>12787</v>
      </c>
      <c r="D14" s="4">
        <v>192</v>
      </c>
      <c r="E14" s="4">
        <v>2950296</v>
      </c>
      <c r="F14" s="4">
        <v>51201</v>
      </c>
      <c r="G14" s="4">
        <v>0</v>
      </c>
      <c r="H14" s="4">
        <v>36482</v>
      </c>
      <c r="I14" s="4">
        <v>0</v>
      </c>
      <c r="J14" s="4">
        <v>0</v>
      </c>
      <c r="K14" s="15">
        <f>1502+157</f>
        <v>1659</v>
      </c>
      <c r="L14">
        <f t="shared" si="0"/>
        <v>36482</v>
      </c>
      <c r="M14" s="4">
        <v>18230</v>
      </c>
      <c r="N14">
        <f t="shared" si="1"/>
        <v>2.0012068019747669</v>
      </c>
    </row>
    <row r="15" spans="1:14" ht="14.7" thickBot="1">
      <c r="A15" s="7" t="s">
        <v>29</v>
      </c>
      <c r="B15" s="4">
        <v>428</v>
      </c>
      <c r="C15" s="4">
        <v>151</v>
      </c>
      <c r="D15" s="4">
        <v>0</v>
      </c>
      <c r="E15" s="4">
        <v>32248</v>
      </c>
      <c r="F15" s="4">
        <v>0</v>
      </c>
      <c r="G15" s="4">
        <v>0</v>
      </c>
      <c r="H15" s="4">
        <v>294</v>
      </c>
      <c r="I15" s="4">
        <v>0</v>
      </c>
      <c r="J15" s="4">
        <v>0</v>
      </c>
      <c r="K15" s="15"/>
      <c r="L15">
        <f t="shared" si="0"/>
        <v>294</v>
      </c>
      <c r="M15" s="4">
        <v>84</v>
      </c>
      <c r="N15">
        <f t="shared" si="1"/>
        <v>3.5</v>
      </c>
    </row>
    <row r="16" spans="1:14" ht="14.7" thickBot="1">
      <c r="A16" s="7" t="s">
        <v>30</v>
      </c>
      <c r="B16" s="4">
        <v>23150</v>
      </c>
      <c r="C16" s="4">
        <v>3837</v>
      </c>
      <c r="D16" s="4">
        <v>4</v>
      </c>
      <c r="E16" s="4">
        <v>2081144</v>
      </c>
      <c r="F16" s="4">
        <v>1841</v>
      </c>
      <c r="G16" s="4">
        <v>281</v>
      </c>
      <c r="H16" s="4">
        <v>14792</v>
      </c>
      <c r="I16" s="4">
        <v>0</v>
      </c>
      <c r="J16" s="4">
        <v>1835</v>
      </c>
      <c r="K16" s="15">
        <f>762+81</f>
        <v>843</v>
      </c>
      <c r="L16">
        <f t="shared" si="0"/>
        <v>16908</v>
      </c>
      <c r="M16" s="4">
        <v>5948</v>
      </c>
      <c r="N16">
        <f t="shared" si="1"/>
        <v>2.8426361802286482</v>
      </c>
    </row>
    <row r="17" spans="1:14" ht="14.7" thickBot="1">
      <c r="A17" s="7" t="s">
        <v>31</v>
      </c>
      <c r="B17" s="4">
        <v>1464</v>
      </c>
      <c r="C17" s="4">
        <v>307</v>
      </c>
      <c r="D17" s="4">
        <v>5</v>
      </c>
      <c r="E17" s="4">
        <v>57224</v>
      </c>
      <c r="F17" s="4">
        <v>15578</v>
      </c>
      <c r="G17" s="4">
        <v>0</v>
      </c>
      <c r="H17" s="4">
        <v>1316</v>
      </c>
      <c r="I17" s="4">
        <v>718</v>
      </c>
      <c r="J17" s="4">
        <v>91</v>
      </c>
      <c r="K17" s="15"/>
      <c r="L17">
        <f t="shared" si="0"/>
        <v>2125</v>
      </c>
      <c r="M17" s="4">
        <v>132</v>
      </c>
      <c r="N17">
        <f t="shared" si="1"/>
        <v>16.098484848484848</v>
      </c>
    </row>
    <row r="18" spans="1:14" ht="14.7" thickBot="1">
      <c r="A18" s="7" t="s">
        <v>32</v>
      </c>
      <c r="B18" s="4">
        <v>125186</v>
      </c>
      <c r="C18" s="4">
        <v>32397</v>
      </c>
      <c r="D18" s="4">
        <v>1281</v>
      </c>
      <c r="E18" s="4">
        <v>8165694</v>
      </c>
      <c r="F18" s="4">
        <v>299595</v>
      </c>
      <c r="G18" s="4">
        <v>1720</v>
      </c>
      <c r="H18" s="4">
        <v>100071</v>
      </c>
      <c r="I18" s="4">
        <v>1947</v>
      </c>
      <c r="J18" s="4">
        <v>1926</v>
      </c>
      <c r="K18" s="15">
        <f>SUM(K11:K17)</f>
        <v>2751</v>
      </c>
      <c r="L18">
        <f>SUM(G18:K18)</f>
        <v>108415</v>
      </c>
      <c r="M18" s="4">
        <v>43629</v>
      </c>
      <c r="N18">
        <f t="shared" si="1"/>
        <v>2.4849297485617363</v>
      </c>
    </row>
  </sheetData>
  <mergeCells count="6">
    <mergeCell ref="A6:J6"/>
    <mergeCell ref="A7:A10"/>
    <mergeCell ref="B7:F7"/>
    <mergeCell ref="G7:J7"/>
    <mergeCell ref="C8:D8"/>
    <mergeCell ref="E8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"/>
  <sheetViews>
    <sheetView zoomScale="90" zoomScaleNormal="90" workbookViewId="0">
      <selection activeCell="C25" sqref="C25"/>
    </sheetView>
  </sheetViews>
  <sheetFormatPr defaultRowHeight="14.4"/>
  <cols>
    <col min="2" max="2" width="28.1015625" customWidth="1"/>
    <col min="3" max="3" width="29.7890625" customWidth="1"/>
    <col min="4" max="4" width="15.68359375" customWidth="1"/>
    <col min="5" max="5" width="19" customWidth="1"/>
    <col min="6" max="6" width="13" customWidth="1"/>
    <col min="8" max="8" width="15.7890625" customWidth="1"/>
    <col min="9" max="9" width="13" customWidth="1"/>
  </cols>
  <sheetData>
    <row r="1" spans="1:9">
      <c r="A1" t="s">
        <v>46</v>
      </c>
      <c r="B1" t="s">
        <v>73</v>
      </c>
      <c r="C1" t="s">
        <v>74</v>
      </c>
      <c r="D1" t="s">
        <v>47</v>
      </c>
      <c r="E1" t="s">
        <v>48</v>
      </c>
      <c r="F1" t="s">
        <v>42</v>
      </c>
      <c r="H1" t="s">
        <v>43</v>
      </c>
      <c r="I1" t="s">
        <v>44</v>
      </c>
    </row>
    <row r="2" spans="1:9">
      <c r="A2">
        <v>1933</v>
      </c>
      <c r="B2">
        <v>170.0436254272764</v>
      </c>
      <c r="C2">
        <v>0</v>
      </c>
      <c r="D2">
        <f t="shared" ref="D2:D33" si="0">B2+C2</f>
        <v>170.0436254272764</v>
      </c>
      <c r="E2">
        <f>D2</f>
        <v>170.0436254272764</v>
      </c>
      <c r="F2">
        <f t="shared" ref="F2:F33" si="1">D2/$E$88</f>
        <v>8.3193185550009489E-3</v>
      </c>
      <c r="H2">
        <f>MS!$L$18*F2</f>
        <v>901.93892114042785</v>
      </c>
      <c r="I2">
        <f>H2</f>
        <v>901.93892114042785</v>
      </c>
    </row>
    <row r="3" spans="1:9">
      <c r="A3">
        <v>1934</v>
      </c>
      <c r="B3">
        <v>0</v>
      </c>
      <c r="C3">
        <v>0</v>
      </c>
      <c r="D3">
        <f t="shared" si="0"/>
        <v>0</v>
      </c>
      <c r="E3">
        <f>E2+D3</f>
        <v>170.0436254272764</v>
      </c>
      <c r="F3">
        <f t="shared" si="1"/>
        <v>0</v>
      </c>
      <c r="H3">
        <f>MS!$L$18*F3</f>
        <v>0</v>
      </c>
      <c r="I3">
        <f>I2+H3</f>
        <v>901.93892114042785</v>
      </c>
    </row>
    <row r="4" spans="1:9">
      <c r="A4">
        <v>1935</v>
      </c>
      <c r="B4">
        <v>110.68639825702165</v>
      </c>
      <c r="C4">
        <v>0</v>
      </c>
      <c r="D4">
        <f t="shared" si="0"/>
        <v>110.68639825702165</v>
      </c>
      <c r="E4">
        <f t="shared" ref="E4:E67" si="2">E3+D4</f>
        <v>280.73002368429803</v>
      </c>
      <c r="F4">
        <f t="shared" si="1"/>
        <v>5.4152891911827903E-3</v>
      </c>
      <c r="H4">
        <f>MS!$L$18*F4</f>
        <v>587.09857766208222</v>
      </c>
      <c r="I4">
        <f t="shared" ref="I4:I34" si="3">I3+H4</f>
        <v>1489.0374988025101</v>
      </c>
    </row>
    <row r="5" spans="1:9">
      <c r="A5">
        <v>1936</v>
      </c>
      <c r="B5">
        <v>0</v>
      </c>
      <c r="C5">
        <v>0</v>
      </c>
      <c r="D5">
        <f t="shared" si="0"/>
        <v>0</v>
      </c>
      <c r="E5">
        <f t="shared" si="2"/>
        <v>280.73002368429803</v>
      </c>
      <c r="F5">
        <f t="shared" si="1"/>
        <v>0</v>
      </c>
      <c r="H5">
        <f>MS!$L$18*F5</f>
        <v>0</v>
      </c>
      <c r="I5">
        <f t="shared" si="3"/>
        <v>1489.0374988025101</v>
      </c>
    </row>
    <row r="6" spans="1:9">
      <c r="A6">
        <v>1937</v>
      </c>
      <c r="B6">
        <v>0</v>
      </c>
      <c r="C6">
        <v>0</v>
      </c>
      <c r="D6">
        <f t="shared" si="0"/>
        <v>0</v>
      </c>
      <c r="E6">
        <f t="shared" si="2"/>
        <v>280.73002368429803</v>
      </c>
      <c r="F6">
        <f t="shared" si="1"/>
        <v>0</v>
      </c>
      <c r="H6">
        <f>MS!$L$18*F6</f>
        <v>0</v>
      </c>
      <c r="I6">
        <f t="shared" si="3"/>
        <v>1489.0374988025101</v>
      </c>
    </row>
    <row r="7" spans="1:9">
      <c r="A7">
        <v>1938</v>
      </c>
      <c r="B7">
        <v>0</v>
      </c>
      <c r="C7">
        <v>0</v>
      </c>
      <c r="D7">
        <f t="shared" si="0"/>
        <v>0</v>
      </c>
      <c r="E7">
        <f t="shared" si="2"/>
        <v>280.73002368429803</v>
      </c>
      <c r="F7">
        <f t="shared" si="1"/>
        <v>0</v>
      </c>
      <c r="H7">
        <f>MS!$L$18*F7</f>
        <v>0</v>
      </c>
      <c r="I7">
        <f t="shared" si="3"/>
        <v>1489.0374988025101</v>
      </c>
    </row>
    <row r="8" spans="1:9">
      <c r="A8">
        <v>1939</v>
      </c>
      <c r="B8">
        <v>0</v>
      </c>
      <c r="C8">
        <v>0</v>
      </c>
      <c r="D8">
        <f t="shared" si="0"/>
        <v>0</v>
      </c>
      <c r="E8">
        <f t="shared" si="2"/>
        <v>280.73002368429803</v>
      </c>
      <c r="F8">
        <f t="shared" si="1"/>
        <v>0</v>
      </c>
      <c r="H8">
        <f>MS!$L$18*F8</f>
        <v>0</v>
      </c>
      <c r="I8">
        <f t="shared" si="3"/>
        <v>1489.0374988025101</v>
      </c>
    </row>
    <row r="9" spans="1:9">
      <c r="A9">
        <v>1940</v>
      </c>
      <c r="B9">
        <v>175.68818489109657</v>
      </c>
      <c r="C9">
        <v>0</v>
      </c>
      <c r="D9">
        <f t="shared" si="0"/>
        <v>175.68818489109657</v>
      </c>
      <c r="E9">
        <f t="shared" si="2"/>
        <v>456.4182085753946</v>
      </c>
      <c r="F9">
        <f t="shared" si="1"/>
        <v>8.5954764419206714E-3</v>
      </c>
      <c r="H9">
        <f>MS!$L$18*F9</f>
        <v>931.87857845082954</v>
      </c>
      <c r="I9">
        <f t="shared" si="3"/>
        <v>2420.9160772533396</v>
      </c>
    </row>
    <row r="10" spans="1:9">
      <c r="A10">
        <v>1941</v>
      </c>
      <c r="B10">
        <v>0</v>
      </c>
      <c r="C10">
        <v>0</v>
      </c>
      <c r="D10">
        <f t="shared" si="0"/>
        <v>0</v>
      </c>
      <c r="E10">
        <f t="shared" si="2"/>
        <v>456.4182085753946</v>
      </c>
      <c r="F10">
        <f t="shared" si="1"/>
        <v>0</v>
      </c>
      <c r="H10">
        <f>MS!$L$18*F10</f>
        <v>0</v>
      </c>
      <c r="I10">
        <f t="shared" si="3"/>
        <v>2420.9160772533396</v>
      </c>
    </row>
    <row r="11" spans="1:9">
      <c r="A11">
        <v>1942</v>
      </c>
      <c r="B11">
        <v>0</v>
      </c>
      <c r="C11">
        <v>0</v>
      </c>
      <c r="D11">
        <f t="shared" si="0"/>
        <v>0</v>
      </c>
      <c r="E11">
        <f t="shared" si="2"/>
        <v>456.4182085753946</v>
      </c>
      <c r="F11">
        <f t="shared" si="1"/>
        <v>0</v>
      </c>
      <c r="H11">
        <f>MS!$L$18*F11</f>
        <v>0</v>
      </c>
      <c r="I11">
        <f t="shared" si="3"/>
        <v>2420.9160772533396</v>
      </c>
    </row>
    <row r="12" spans="1:9">
      <c r="A12">
        <v>1943</v>
      </c>
      <c r="B12">
        <v>93.194203259014898</v>
      </c>
      <c r="C12">
        <v>0</v>
      </c>
      <c r="D12">
        <f t="shared" si="0"/>
        <v>93.194203259014898</v>
      </c>
      <c r="E12">
        <f t="shared" si="2"/>
        <v>549.6124118344095</v>
      </c>
      <c r="F12">
        <f t="shared" si="1"/>
        <v>4.5594903216341683E-3</v>
      </c>
      <c r="H12">
        <f>MS!$L$18*F12</f>
        <v>494.31714321996839</v>
      </c>
      <c r="I12">
        <f t="shared" si="3"/>
        <v>2915.2332204733079</v>
      </c>
    </row>
    <row r="13" spans="1:9">
      <c r="A13">
        <v>1944</v>
      </c>
      <c r="B13">
        <v>91.322717524262842</v>
      </c>
      <c r="C13">
        <v>0</v>
      </c>
      <c r="D13">
        <f t="shared" si="0"/>
        <v>91.322717524262842</v>
      </c>
      <c r="E13">
        <f t="shared" si="2"/>
        <v>640.93512935867238</v>
      </c>
      <c r="F13">
        <f t="shared" si="1"/>
        <v>4.4679286064600761E-3</v>
      </c>
      <c r="H13">
        <f>MS!$L$18*F13</f>
        <v>484.39047986936913</v>
      </c>
      <c r="I13">
        <f t="shared" si="3"/>
        <v>3399.6237003426772</v>
      </c>
    </row>
    <row r="14" spans="1:9">
      <c r="A14">
        <v>1945</v>
      </c>
      <c r="B14">
        <v>0</v>
      </c>
      <c r="C14">
        <v>0</v>
      </c>
      <c r="D14">
        <f t="shared" si="0"/>
        <v>0</v>
      </c>
      <c r="E14">
        <f t="shared" si="2"/>
        <v>640.93512935867238</v>
      </c>
      <c r="F14">
        <f t="shared" si="1"/>
        <v>0</v>
      </c>
      <c r="H14">
        <f>MS!$L$18*F14</f>
        <v>0</v>
      </c>
      <c r="I14">
        <f t="shared" si="3"/>
        <v>3399.6237003426772</v>
      </c>
    </row>
    <row r="15" spans="1:9">
      <c r="A15">
        <v>1946</v>
      </c>
      <c r="B15">
        <v>114.59361771946797</v>
      </c>
      <c r="C15">
        <v>0</v>
      </c>
      <c r="D15">
        <f t="shared" si="0"/>
        <v>114.59361771946797</v>
      </c>
      <c r="E15">
        <f t="shared" si="2"/>
        <v>755.52874707814033</v>
      </c>
      <c r="F15">
        <f t="shared" si="1"/>
        <v>5.6064483910099674E-3</v>
      </c>
      <c r="H15">
        <f>MS!$L$18*F15</f>
        <v>607.82310231134556</v>
      </c>
      <c r="I15">
        <f t="shared" si="3"/>
        <v>4007.4468026540226</v>
      </c>
    </row>
    <row r="16" spans="1:9">
      <c r="A16">
        <v>1947</v>
      </c>
      <c r="B16">
        <v>0</v>
      </c>
      <c r="C16">
        <v>0</v>
      </c>
      <c r="D16">
        <f t="shared" si="0"/>
        <v>0</v>
      </c>
      <c r="E16">
        <f t="shared" si="2"/>
        <v>755.52874707814033</v>
      </c>
      <c r="F16">
        <f t="shared" si="1"/>
        <v>0</v>
      </c>
      <c r="H16">
        <f>MS!$L$18*F16</f>
        <v>0</v>
      </c>
      <c r="I16">
        <f t="shared" si="3"/>
        <v>4007.4468026540226</v>
      </c>
    </row>
    <row r="17" spans="1:9">
      <c r="A17">
        <v>1948</v>
      </c>
      <c r="B17">
        <v>49.15339743690631</v>
      </c>
      <c r="C17">
        <v>0</v>
      </c>
      <c r="D17">
        <f t="shared" si="0"/>
        <v>49.15339743690631</v>
      </c>
      <c r="E17">
        <f t="shared" si="2"/>
        <v>804.68214451504662</v>
      </c>
      <c r="F17">
        <f t="shared" si="1"/>
        <v>2.4048109437250107E-3</v>
      </c>
      <c r="H17">
        <f>MS!$L$18*F17</f>
        <v>260.71757846394706</v>
      </c>
      <c r="I17">
        <f t="shared" si="3"/>
        <v>4268.1643811179692</v>
      </c>
    </row>
    <row r="18" spans="1:9">
      <c r="A18">
        <v>1949</v>
      </c>
      <c r="B18">
        <v>230.41653959419011</v>
      </c>
      <c r="C18">
        <v>0</v>
      </c>
      <c r="D18">
        <f t="shared" si="0"/>
        <v>230.41653959419011</v>
      </c>
      <c r="E18">
        <f t="shared" si="2"/>
        <v>1035.0986841092367</v>
      </c>
      <c r="F18">
        <f t="shared" si="1"/>
        <v>1.1273040011987234E-2</v>
      </c>
      <c r="H18">
        <f>MS!$L$18*F18</f>
        <v>1222.1666328995959</v>
      </c>
      <c r="I18">
        <f t="shared" si="3"/>
        <v>5490.3310140175654</v>
      </c>
    </row>
    <row r="19" spans="1:9">
      <c r="A19">
        <v>1950</v>
      </c>
      <c r="B19">
        <v>0</v>
      </c>
      <c r="C19">
        <v>0</v>
      </c>
      <c r="D19">
        <f t="shared" si="0"/>
        <v>0</v>
      </c>
      <c r="E19">
        <f t="shared" si="2"/>
        <v>1035.0986841092367</v>
      </c>
      <c r="F19">
        <f t="shared" si="1"/>
        <v>0</v>
      </c>
      <c r="H19">
        <f>MS!$L$18*F19</f>
        <v>0</v>
      </c>
      <c r="I19">
        <f t="shared" si="3"/>
        <v>5490.3310140175654</v>
      </c>
    </row>
    <row r="20" spans="1:9">
      <c r="A20">
        <v>1951</v>
      </c>
      <c r="B20">
        <v>37.024848064972417</v>
      </c>
      <c r="C20">
        <v>0</v>
      </c>
      <c r="D20">
        <f t="shared" si="0"/>
        <v>37.024848064972417</v>
      </c>
      <c r="E20">
        <f t="shared" si="2"/>
        <v>1072.1235321742092</v>
      </c>
      <c r="F20">
        <f t="shared" si="1"/>
        <v>1.8114263603180435E-3</v>
      </c>
      <c r="H20">
        <f>MS!$L$18*F20</f>
        <v>196.38578885388068</v>
      </c>
      <c r="I20">
        <f t="shared" si="3"/>
        <v>5686.7168028714459</v>
      </c>
    </row>
    <row r="21" spans="1:9">
      <c r="A21">
        <v>1952</v>
      </c>
      <c r="B21">
        <v>210.45312329076685</v>
      </c>
      <c r="C21">
        <v>0</v>
      </c>
      <c r="D21">
        <f t="shared" si="0"/>
        <v>210.45312329076685</v>
      </c>
      <c r="E21">
        <f t="shared" si="2"/>
        <v>1282.5766554649761</v>
      </c>
      <c r="F21">
        <f t="shared" si="1"/>
        <v>1.0296337596610264E-2</v>
      </c>
      <c r="H21">
        <f>MS!$L$18*F21</f>
        <v>1116.2774405365017</v>
      </c>
      <c r="I21">
        <f t="shared" si="3"/>
        <v>6802.9942434079476</v>
      </c>
    </row>
    <row r="22" spans="1:9">
      <c r="A22">
        <v>1953</v>
      </c>
      <c r="B22">
        <v>414.00595831877814</v>
      </c>
      <c r="C22">
        <v>0</v>
      </c>
      <c r="D22">
        <f t="shared" si="0"/>
        <v>414.00595831877814</v>
      </c>
      <c r="E22">
        <f t="shared" si="2"/>
        <v>1696.5826137837541</v>
      </c>
      <c r="F22">
        <f t="shared" si="1"/>
        <v>2.0255081260869629E-2</v>
      </c>
      <c r="H22">
        <f>MS!$L$18*F22</f>
        <v>2195.9546348971808</v>
      </c>
      <c r="I22">
        <f t="shared" si="3"/>
        <v>8998.9488783051274</v>
      </c>
    </row>
    <row r="23" spans="1:9">
      <c r="A23">
        <v>1954</v>
      </c>
      <c r="B23">
        <v>0</v>
      </c>
      <c r="C23">
        <v>0</v>
      </c>
      <c r="D23">
        <f t="shared" si="0"/>
        <v>0</v>
      </c>
      <c r="E23">
        <f t="shared" si="2"/>
        <v>1696.5826137837541</v>
      </c>
      <c r="F23">
        <f t="shared" si="1"/>
        <v>0</v>
      </c>
      <c r="H23">
        <f>MS!$L$18*F23</f>
        <v>0</v>
      </c>
      <c r="I23">
        <f t="shared" si="3"/>
        <v>8998.9488783051274</v>
      </c>
    </row>
    <row r="24" spans="1:9">
      <c r="A24">
        <v>1955</v>
      </c>
      <c r="B24">
        <v>307.97134746438644</v>
      </c>
      <c r="C24">
        <v>0</v>
      </c>
      <c r="D24">
        <f t="shared" si="0"/>
        <v>307.97134746438644</v>
      </c>
      <c r="E24">
        <f t="shared" si="2"/>
        <v>2004.5539612481407</v>
      </c>
      <c r="F24">
        <f t="shared" si="1"/>
        <v>1.5067378967786526E-2</v>
      </c>
      <c r="H24">
        <f>MS!$L$18*F24</f>
        <v>1633.5298907925762</v>
      </c>
      <c r="I24">
        <f t="shared" si="3"/>
        <v>10632.478769097703</v>
      </c>
    </row>
    <row r="25" spans="1:9">
      <c r="A25">
        <v>1956</v>
      </c>
      <c r="B25">
        <v>0</v>
      </c>
      <c r="C25">
        <v>0</v>
      </c>
      <c r="D25">
        <f t="shared" si="0"/>
        <v>0</v>
      </c>
      <c r="E25">
        <f t="shared" si="2"/>
        <v>2004.5539612481407</v>
      </c>
      <c r="F25">
        <f t="shared" si="1"/>
        <v>0</v>
      </c>
      <c r="H25">
        <f>MS!$L$18*F25</f>
        <v>0</v>
      </c>
      <c r="I25">
        <f t="shared" si="3"/>
        <v>10632.478769097703</v>
      </c>
    </row>
    <row r="26" spans="1:9">
      <c r="A26">
        <v>1957</v>
      </c>
      <c r="B26">
        <v>0</v>
      </c>
      <c r="C26">
        <v>0</v>
      </c>
      <c r="D26">
        <f t="shared" si="0"/>
        <v>0</v>
      </c>
      <c r="E26">
        <f t="shared" si="2"/>
        <v>2004.5539612481407</v>
      </c>
      <c r="F26">
        <f t="shared" si="1"/>
        <v>0</v>
      </c>
      <c r="H26">
        <f>MS!$L$18*F26</f>
        <v>0</v>
      </c>
      <c r="I26">
        <f t="shared" si="3"/>
        <v>10632.478769097703</v>
      </c>
    </row>
    <row r="27" spans="1:9">
      <c r="A27">
        <v>1958</v>
      </c>
      <c r="B27">
        <v>76.289208841673968</v>
      </c>
      <c r="C27">
        <v>81.043590909238148</v>
      </c>
      <c r="D27">
        <f>B27+C27</f>
        <v>157.3327997509121</v>
      </c>
      <c r="E27">
        <f t="shared" si="2"/>
        <v>2161.886760999053</v>
      </c>
      <c r="F27">
        <f t="shared" si="1"/>
        <v>7.6974463287822438E-3</v>
      </c>
      <c r="H27">
        <f>MS!$L$18*F27</f>
        <v>834.51864373492697</v>
      </c>
      <c r="I27">
        <f t="shared" si="3"/>
        <v>11466.99741283263</v>
      </c>
    </row>
    <row r="28" spans="1:9">
      <c r="A28">
        <v>1959</v>
      </c>
      <c r="B28">
        <v>304.62185248843855</v>
      </c>
      <c r="C28">
        <v>0</v>
      </c>
      <c r="D28">
        <f t="shared" si="0"/>
        <v>304.62185248843855</v>
      </c>
      <c r="E28">
        <f t="shared" si="2"/>
        <v>2466.5086134874914</v>
      </c>
      <c r="F28">
        <f t="shared" si="1"/>
        <v>1.4903506222582071E-2</v>
      </c>
      <c r="H28">
        <f>MS!$L$18*F28</f>
        <v>1615.7636271212352</v>
      </c>
      <c r="I28">
        <f t="shared" si="3"/>
        <v>13082.761039953866</v>
      </c>
    </row>
    <row r="29" spans="1:9">
      <c r="A29">
        <v>1960</v>
      </c>
      <c r="B29">
        <v>382.09744418261215</v>
      </c>
      <c r="C29">
        <v>0</v>
      </c>
      <c r="D29">
        <f t="shared" si="0"/>
        <v>382.09744418261215</v>
      </c>
      <c r="E29">
        <f t="shared" si="2"/>
        <v>2848.6060576701034</v>
      </c>
      <c r="F29">
        <f t="shared" si="1"/>
        <v>1.8693969557631772E-2</v>
      </c>
      <c r="H29">
        <f>MS!$L$18*F29</f>
        <v>2026.7067095906486</v>
      </c>
      <c r="I29">
        <f t="shared" si="3"/>
        <v>15109.467749544514</v>
      </c>
    </row>
    <row r="30" spans="1:9">
      <c r="A30">
        <v>1961</v>
      </c>
      <c r="B30">
        <v>204.39727426706804</v>
      </c>
      <c r="C30">
        <v>0</v>
      </c>
      <c r="D30">
        <f t="shared" si="0"/>
        <v>204.39727426706804</v>
      </c>
      <c r="E30">
        <f t="shared" si="2"/>
        <v>3053.0033319371714</v>
      </c>
      <c r="F30">
        <f t="shared" si="1"/>
        <v>1.0000057527171915E-2</v>
      </c>
      <c r="H30">
        <f>MS!$L$18*F30</f>
        <v>1084.1562368083432</v>
      </c>
      <c r="I30">
        <f t="shared" si="3"/>
        <v>16193.623986352857</v>
      </c>
    </row>
    <row r="31" spans="1:9">
      <c r="A31">
        <v>1962</v>
      </c>
      <c r="B31">
        <v>317.89062745500837</v>
      </c>
      <c r="C31">
        <v>7.174156684945741</v>
      </c>
      <c r="D31">
        <f t="shared" si="0"/>
        <v>325.0647841399541</v>
      </c>
      <c r="E31">
        <f t="shared" si="2"/>
        <v>3378.0681160771255</v>
      </c>
      <c r="F31">
        <f t="shared" si="1"/>
        <v>1.5903668740757767E-2</v>
      </c>
      <c r="H31">
        <f>MS!$L$18*F31</f>
        <v>1724.1962465292534</v>
      </c>
      <c r="I31">
        <f t="shared" si="3"/>
        <v>17917.82023288211</v>
      </c>
    </row>
    <row r="32" spans="1:9">
      <c r="A32">
        <v>1963</v>
      </c>
      <c r="B32">
        <v>122.94222974813074</v>
      </c>
      <c r="C32">
        <v>11.109937659730148</v>
      </c>
      <c r="D32">
        <f t="shared" si="0"/>
        <v>134.05216740786088</v>
      </c>
      <c r="E32">
        <f t="shared" si="2"/>
        <v>3512.1202834849864</v>
      </c>
      <c r="F32">
        <f t="shared" si="1"/>
        <v>6.5584504026660181E-3</v>
      </c>
      <c r="H32">
        <f>MS!$L$18*F32</f>
        <v>711.03440040503631</v>
      </c>
      <c r="I32">
        <f t="shared" si="3"/>
        <v>18628.854633287145</v>
      </c>
    </row>
    <row r="33" spans="1:9">
      <c r="A33">
        <v>1964</v>
      </c>
      <c r="B33">
        <v>706.43803079604447</v>
      </c>
      <c r="C33">
        <v>6.7140811111357577</v>
      </c>
      <c r="D33">
        <f t="shared" si="0"/>
        <v>713.15211190718026</v>
      </c>
      <c r="E33">
        <f t="shared" si="2"/>
        <v>4225.2723953921668</v>
      </c>
      <c r="F33">
        <f t="shared" si="1"/>
        <v>3.4890691034253997E-2</v>
      </c>
      <c r="H33">
        <f>MS!$L$18*F33</f>
        <v>3782.6742684786473</v>
      </c>
      <c r="I33">
        <f t="shared" si="3"/>
        <v>22411.528901765792</v>
      </c>
    </row>
    <row r="34" spans="1:9">
      <c r="A34">
        <v>1965</v>
      </c>
      <c r="B34">
        <v>877.68999655055052</v>
      </c>
      <c r="C34">
        <v>10.082494733461269</v>
      </c>
      <c r="D34">
        <f t="shared" ref="D34:D88" si="4">B34+C34</f>
        <v>887.77249128401183</v>
      </c>
      <c r="E34">
        <f t="shared" si="2"/>
        <v>5113.044886676179</v>
      </c>
      <c r="F34">
        <f t="shared" ref="F34:F88" si="5">D34/$E$88</f>
        <v>4.3433925504706261E-2</v>
      </c>
      <c r="H34">
        <f>MS!$L$18*F34</f>
        <v>4708.889033592729</v>
      </c>
      <c r="I34">
        <f t="shared" si="3"/>
        <v>27120.41793535852</v>
      </c>
    </row>
    <row r="35" spans="1:9">
      <c r="A35">
        <v>1966</v>
      </c>
      <c r="B35">
        <v>664.87472034789471</v>
      </c>
      <c r="C35">
        <v>54.420864406117779</v>
      </c>
      <c r="D35">
        <f t="shared" si="4"/>
        <v>719.29558475401245</v>
      </c>
      <c r="E35">
        <f t="shared" si="2"/>
        <v>5832.3404714301914</v>
      </c>
      <c r="F35">
        <f t="shared" si="5"/>
        <v>3.5191258065322473E-2</v>
      </c>
      <c r="H35">
        <f>MS!$L$18*F35</f>
        <v>3815.2602431519358</v>
      </c>
      <c r="I35">
        <f t="shared" ref="I35:I88" si="6">I34+H35</f>
        <v>30935.678178510458</v>
      </c>
    </row>
    <row r="36" spans="1:9">
      <c r="A36">
        <v>1967</v>
      </c>
      <c r="B36">
        <v>557.17676648064457</v>
      </c>
      <c r="C36">
        <v>4.0563687261880661</v>
      </c>
      <c r="D36">
        <f t="shared" si="4"/>
        <v>561.23313520683269</v>
      </c>
      <c r="E36">
        <f t="shared" si="2"/>
        <v>6393.5736066370246</v>
      </c>
      <c r="F36">
        <f t="shared" si="5"/>
        <v>2.7458113902684416E-2</v>
      </c>
      <c r="H36">
        <f>MS!$L$18*F36</f>
        <v>2976.871418759531</v>
      </c>
      <c r="I36">
        <f t="shared" si="6"/>
        <v>33912.549597269986</v>
      </c>
    </row>
    <row r="37" spans="1:9">
      <c r="A37">
        <v>1968</v>
      </c>
      <c r="B37">
        <v>433.04717591184067</v>
      </c>
      <c r="C37">
        <v>31.428107201869565</v>
      </c>
      <c r="D37">
        <f t="shared" si="4"/>
        <v>464.47528311371025</v>
      </c>
      <c r="E37">
        <f t="shared" si="2"/>
        <v>6858.0488897507348</v>
      </c>
      <c r="F37">
        <f t="shared" si="5"/>
        <v>2.2724273441228172E-2</v>
      </c>
      <c r="H37">
        <f>MS!$L$18*F37</f>
        <v>2463.6521051307523</v>
      </c>
      <c r="I37">
        <f t="shared" si="6"/>
        <v>36376.201702400736</v>
      </c>
    </row>
    <row r="38" spans="1:9">
      <c r="A38">
        <v>1969</v>
      </c>
      <c r="B38">
        <v>962.36822654581954</v>
      </c>
      <c r="C38">
        <v>23.844388552934319</v>
      </c>
      <c r="D38">
        <f t="shared" si="4"/>
        <v>986.21261509875387</v>
      </c>
      <c r="E38">
        <f t="shared" si="2"/>
        <v>7844.261504849489</v>
      </c>
      <c r="F38">
        <f t="shared" si="5"/>
        <v>4.8250070458983427E-2</v>
      </c>
      <c r="H38">
        <f>MS!$L$18*F38</f>
        <v>5231.0313888106884</v>
      </c>
      <c r="I38">
        <f t="shared" si="6"/>
        <v>41607.233091211427</v>
      </c>
    </row>
    <row r="39" spans="1:9">
      <c r="A39">
        <v>1970</v>
      </c>
      <c r="B39">
        <v>373.08736218773601</v>
      </c>
      <c r="C39">
        <v>30.112590830689598</v>
      </c>
      <c r="D39">
        <f t="shared" si="4"/>
        <v>403.19995301842562</v>
      </c>
      <c r="E39">
        <f t="shared" si="2"/>
        <v>8247.4614578679139</v>
      </c>
      <c r="F39">
        <f t="shared" si="5"/>
        <v>1.9726401634245761E-2</v>
      </c>
      <c r="H39">
        <f>MS!$L$18*F39</f>
        <v>2138.6378331767542</v>
      </c>
      <c r="I39">
        <f t="shared" si="6"/>
        <v>43745.870924388182</v>
      </c>
    </row>
    <row r="40" spans="1:9">
      <c r="A40">
        <v>1971</v>
      </c>
      <c r="B40">
        <v>455.89108670919461</v>
      </c>
      <c r="C40">
        <v>1.7010890312010811</v>
      </c>
      <c r="D40">
        <f t="shared" si="4"/>
        <v>457.5921757403957</v>
      </c>
      <c r="E40">
        <f t="shared" si="2"/>
        <v>8705.0536336083096</v>
      </c>
      <c r="F40">
        <f t="shared" si="5"/>
        <v>2.2387520077242942E-2</v>
      </c>
      <c r="H40">
        <f>MS!$L$18*F40</f>
        <v>2427.1429891742937</v>
      </c>
      <c r="I40">
        <f t="shared" si="6"/>
        <v>46173.013913562478</v>
      </c>
    </row>
    <row r="41" spans="1:9">
      <c r="A41">
        <v>1972</v>
      </c>
      <c r="B41">
        <v>687.23174060660824</v>
      </c>
      <c r="C41">
        <v>39.61909021807179</v>
      </c>
      <c r="D41">
        <f t="shared" si="4"/>
        <v>726.85083082468009</v>
      </c>
      <c r="E41">
        <f t="shared" si="2"/>
        <v>9431.9044644329897</v>
      </c>
      <c r="F41">
        <f t="shared" si="5"/>
        <v>3.5560895554910016E-2</v>
      </c>
      <c r="H41">
        <f>MS!$L$18*F41</f>
        <v>3855.3344915855696</v>
      </c>
      <c r="I41">
        <f t="shared" si="6"/>
        <v>50028.348405148048</v>
      </c>
    </row>
    <row r="42" spans="1:9">
      <c r="A42">
        <v>1973</v>
      </c>
      <c r="B42">
        <v>877.79514580242846</v>
      </c>
      <c r="C42">
        <v>144.46146209418879</v>
      </c>
      <c r="D42">
        <f t="shared" si="4"/>
        <v>1022.2566078966172</v>
      </c>
      <c r="E42">
        <f t="shared" si="2"/>
        <v>10454.161072329607</v>
      </c>
      <c r="F42">
        <f t="shared" si="5"/>
        <v>5.0013508855019206E-2</v>
      </c>
      <c r="H42">
        <f>MS!$L$18*F42</f>
        <v>5422.2145625169069</v>
      </c>
      <c r="I42">
        <f t="shared" si="6"/>
        <v>55450.562967664955</v>
      </c>
    </row>
    <row r="43" spans="1:9">
      <c r="A43">
        <v>1974</v>
      </c>
      <c r="B43">
        <v>997.91694108405454</v>
      </c>
      <c r="C43">
        <v>4.6457636141618091</v>
      </c>
      <c r="D43">
        <f t="shared" si="4"/>
        <v>1002.5627046982164</v>
      </c>
      <c r="E43">
        <f t="shared" si="2"/>
        <v>11456.723777027824</v>
      </c>
      <c r="F43">
        <f t="shared" si="5"/>
        <v>4.904999226398464E-2</v>
      </c>
      <c r="H43">
        <f>MS!$L$18*F43</f>
        <v>5317.754911299895</v>
      </c>
      <c r="I43">
        <f t="shared" si="6"/>
        <v>60768.317878964852</v>
      </c>
    </row>
    <row r="44" spans="1:9">
      <c r="A44">
        <v>1975</v>
      </c>
      <c r="B44">
        <v>64.866218680422023</v>
      </c>
      <c r="C44">
        <v>93.20924992993838</v>
      </c>
      <c r="D44">
        <f t="shared" si="4"/>
        <v>158.07546861036042</v>
      </c>
      <c r="E44">
        <f t="shared" si="2"/>
        <v>11614.799245638185</v>
      </c>
      <c r="F44">
        <f t="shared" si="5"/>
        <v>7.7337811152648588E-3</v>
      </c>
      <c r="H44">
        <f>MS!$L$18*F44</f>
        <v>838.45787961143969</v>
      </c>
      <c r="I44">
        <f t="shared" si="6"/>
        <v>61606.775758576288</v>
      </c>
    </row>
    <row r="45" spans="1:9">
      <c r="A45">
        <v>1976</v>
      </c>
      <c r="B45">
        <v>59.74650485059454</v>
      </c>
      <c r="C45">
        <v>67.200248323865083</v>
      </c>
      <c r="D45">
        <f t="shared" si="4"/>
        <v>126.94675317445962</v>
      </c>
      <c r="E45">
        <f t="shared" si="2"/>
        <v>11741.745998812645</v>
      </c>
      <c r="F45">
        <f t="shared" si="5"/>
        <v>6.2108207615996797E-3</v>
      </c>
      <c r="H45">
        <f>MS!$L$18*F45</f>
        <v>673.34613286882927</v>
      </c>
      <c r="I45">
        <f t="shared" si="6"/>
        <v>62280.121891445116</v>
      </c>
    </row>
    <row r="46" spans="1:9">
      <c r="A46">
        <v>1977</v>
      </c>
      <c r="B46">
        <v>0</v>
      </c>
      <c r="C46">
        <v>13.063672400052802</v>
      </c>
      <c r="D46">
        <f t="shared" si="4"/>
        <v>13.063672400052802</v>
      </c>
      <c r="E46">
        <f t="shared" si="2"/>
        <v>11754.809671212697</v>
      </c>
      <c r="F46">
        <f t="shared" si="5"/>
        <v>6.3913511559828072E-4</v>
      </c>
      <c r="H46">
        <f>MS!$L$18*F46</f>
        <v>69.291833557587609</v>
      </c>
      <c r="I46">
        <f t="shared" si="6"/>
        <v>62349.413725002705</v>
      </c>
    </row>
    <row r="47" spans="1:9">
      <c r="A47">
        <v>1978</v>
      </c>
      <c r="B47">
        <v>409.55460016826703</v>
      </c>
      <c r="C47">
        <v>24.996819013840426</v>
      </c>
      <c r="D47">
        <f t="shared" si="4"/>
        <v>434.55141918210745</v>
      </c>
      <c r="E47">
        <f t="shared" si="2"/>
        <v>12189.361090394805</v>
      </c>
      <c r="F47">
        <f t="shared" si="5"/>
        <v>2.1260259981047185E-2</v>
      </c>
      <c r="H47">
        <f>MS!$L$18*F47</f>
        <v>2304.9310858452304</v>
      </c>
      <c r="I47">
        <f t="shared" si="6"/>
        <v>64654.344810847935</v>
      </c>
    </row>
    <row r="48" spans="1:9">
      <c r="A48">
        <v>1979</v>
      </c>
      <c r="B48">
        <v>404.14917921384949</v>
      </c>
      <c r="C48">
        <v>31.488433438219531</v>
      </c>
      <c r="D48">
        <f t="shared" si="4"/>
        <v>435.63761265206904</v>
      </c>
      <c r="E48">
        <f t="shared" si="2"/>
        <v>12624.998703046873</v>
      </c>
      <c r="F48">
        <f t="shared" si="5"/>
        <v>2.1313401576130601E-2</v>
      </c>
      <c r="H48">
        <f>MS!$L$18*F48</f>
        <v>2310.692431876199</v>
      </c>
      <c r="I48">
        <f t="shared" si="6"/>
        <v>66965.037242724138</v>
      </c>
    </row>
    <row r="49" spans="1:9">
      <c r="A49">
        <v>1980</v>
      </c>
      <c r="B49">
        <v>323.6507926493889</v>
      </c>
      <c r="C49">
        <v>110.25834837527292</v>
      </c>
      <c r="D49">
        <f t="shared" si="4"/>
        <v>433.90914102466184</v>
      </c>
      <c r="E49">
        <f t="shared" si="2"/>
        <v>13058.907844071535</v>
      </c>
      <c r="F49">
        <f t="shared" si="5"/>
        <v>2.122883677080168E-2</v>
      </c>
      <c r="H49">
        <f>MS!$L$18*F49</f>
        <v>2301.5243385064641</v>
      </c>
      <c r="I49">
        <f t="shared" si="6"/>
        <v>69266.561581230606</v>
      </c>
    </row>
    <row r="50" spans="1:9">
      <c r="A50">
        <v>1981</v>
      </c>
      <c r="B50">
        <v>1.2229227142053931</v>
      </c>
      <c r="C50">
        <v>147.96472139192005</v>
      </c>
      <c r="D50">
        <f t="shared" si="4"/>
        <v>149.18764410612545</v>
      </c>
      <c r="E50">
        <f t="shared" si="2"/>
        <v>13208.09548817766</v>
      </c>
      <c r="F50">
        <f t="shared" si="5"/>
        <v>7.2989477416180656E-3</v>
      </c>
      <c r="H50">
        <f>MS!$L$18*F50</f>
        <v>791.31541940752254</v>
      </c>
      <c r="I50">
        <f t="shared" si="6"/>
        <v>70057.877000638124</v>
      </c>
    </row>
    <row r="51" spans="1:9">
      <c r="A51">
        <v>1982</v>
      </c>
      <c r="B51">
        <v>73.995000130530698</v>
      </c>
      <c r="C51">
        <v>25.606735267515337</v>
      </c>
      <c r="D51">
        <f t="shared" si="4"/>
        <v>99.601735398046031</v>
      </c>
      <c r="E51">
        <f t="shared" si="2"/>
        <v>13307.697223575706</v>
      </c>
      <c r="F51">
        <f t="shared" si="5"/>
        <v>4.8729763513636658E-3</v>
      </c>
      <c r="H51">
        <f>MS!$L$18*F51</f>
        <v>528.30373113309179</v>
      </c>
      <c r="I51">
        <f t="shared" si="6"/>
        <v>70586.180731771223</v>
      </c>
    </row>
    <row r="52" spans="1:9">
      <c r="A52">
        <v>1983</v>
      </c>
      <c r="B52">
        <v>71.47448849542991</v>
      </c>
      <c r="C52">
        <v>7.9820655738231991</v>
      </c>
      <c r="D52">
        <f t="shared" si="4"/>
        <v>79.456554069253116</v>
      </c>
      <c r="E52">
        <f t="shared" si="2"/>
        <v>13387.153777644959</v>
      </c>
      <c r="F52">
        <f t="shared" si="5"/>
        <v>3.8873811524765328E-3</v>
      </c>
      <c r="H52">
        <f>MS!$L$18*F52</f>
        <v>421.45042764574328</v>
      </c>
      <c r="I52">
        <f t="shared" si="6"/>
        <v>71007.631159416967</v>
      </c>
    </row>
    <row r="53" spans="1:9">
      <c r="A53">
        <v>1984</v>
      </c>
      <c r="B53">
        <v>39.520337190579525</v>
      </c>
      <c r="C53">
        <v>27.660028758104758</v>
      </c>
      <c r="D53">
        <f t="shared" si="4"/>
        <v>67.180365948684283</v>
      </c>
      <c r="E53">
        <f t="shared" si="2"/>
        <v>13454.334143593644</v>
      </c>
      <c r="F53">
        <f t="shared" si="5"/>
        <v>3.2867734004393425E-3</v>
      </c>
      <c r="H53">
        <f>MS!$L$18*F53</f>
        <v>356.33553820863131</v>
      </c>
      <c r="I53">
        <f t="shared" si="6"/>
        <v>71363.966697625598</v>
      </c>
    </row>
    <row r="54" spans="1:9">
      <c r="A54">
        <v>1985</v>
      </c>
      <c r="B54">
        <v>59.009372224183835</v>
      </c>
      <c r="C54">
        <v>30.799785442955685</v>
      </c>
      <c r="D54">
        <f t="shared" si="4"/>
        <v>89.809157667139516</v>
      </c>
      <c r="E54">
        <f t="shared" si="2"/>
        <v>13544.143301260783</v>
      </c>
      <c r="F54">
        <f t="shared" si="5"/>
        <v>4.3938782763060895E-3</v>
      </c>
      <c r="H54">
        <f>MS!$L$18*F54</f>
        <v>476.3623133257247</v>
      </c>
      <c r="I54">
        <f t="shared" si="6"/>
        <v>71840.329010951318</v>
      </c>
    </row>
    <row r="55" spans="1:9">
      <c r="A55">
        <v>1986</v>
      </c>
      <c r="B55">
        <v>124.39167339156272</v>
      </c>
      <c r="C55">
        <v>20.060294617224034</v>
      </c>
      <c r="D55">
        <f t="shared" si="4"/>
        <v>144.45196800878676</v>
      </c>
      <c r="E55">
        <f t="shared" si="2"/>
        <v>13688.59526926957</v>
      </c>
      <c r="F55">
        <f t="shared" si="5"/>
        <v>7.0672566216006703E-3</v>
      </c>
      <c r="H55">
        <f>MS!$L$18*F55</f>
        <v>766.1966266308367</v>
      </c>
      <c r="I55">
        <f t="shared" si="6"/>
        <v>72606.525637582148</v>
      </c>
    </row>
    <row r="56" spans="1:9">
      <c r="A56">
        <v>1987</v>
      </c>
      <c r="B56">
        <v>0</v>
      </c>
      <c r="C56">
        <v>60.667586336140687</v>
      </c>
      <c r="D56">
        <f t="shared" si="4"/>
        <v>60.667586336140687</v>
      </c>
      <c r="E56">
        <f t="shared" si="2"/>
        <v>13749.262855605712</v>
      </c>
      <c r="F56">
        <f t="shared" si="5"/>
        <v>2.9681381788065377E-3</v>
      </c>
      <c r="H56">
        <f>MS!$L$18*F56</f>
        <v>321.79070065531079</v>
      </c>
      <c r="I56">
        <f t="shared" si="6"/>
        <v>72928.316338237462</v>
      </c>
    </row>
    <row r="57" spans="1:9">
      <c r="A57">
        <v>1988</v>
      </c>
      <c r="B57">
        <v>150.14336002143176</v>
      </c>
      <c r="C57">
        <v>89.991523323351259</v>
      </c>
      <c r="D57">
        <f t="shared" si="4"/>
        <v>240.13488334478302</v>
      </c>
      <c r="E57">
        <f t="shared" si="2"/>
        <v>13989.397738950494</v>
      </c>
      <c r="F57">
        <f t="shared" si="5"/>
        <v>1.1748506218291819E-2</v>
      </c>
      <c r="H57">
        <f>MS!$L$18*F57</f>
        <v>1273.7143016561076</v>
      </c>
      <c r="I57">
        <f t="shared" si="6"/>
        <v>74202.030639893565</v>
      </c>
    </row>
    <row r="58" spans="1:9">
      <c r="A58">
        <v>1989</v>
      </c>
      <c r="B58">
        <v>43.306508314745003</v>
      </c>
      <c r="C58">
        <v>46.288234534350622</v>
      </c>
      <c r="D58">
        <f t="shared" si="4"/>
        <v>89.594742849095624</v>
      </c>
      <c r="E58">
        <f t="shared" si="2"/>
        <v>14078.992481799591</v>
      </c>
      <c r="F58">
        <f t="shared" si="5"/>
        <v>4.3833881143271409E-3</v>
      </c>
      <c r="H58">
        <f>MS!$L$18*F58</f>
        <v>475.22502241477696</v>
      </c>
      <c r="I58">
        <f t="shared" si="6"/>
        <v>74677.255662308336</v>
      </c>
    </row>
    <row r="59" spans="1:9">
      <c r="A59">
        <v>1990</v>
      </c>
      <c r="B59">
        <v>0</v>
      </c>
      <c r="C59">
        <v>48.940413602619628</v>
      </c>
      <c r="D59">
        <f t="shared" si="4"/>
        <v>48.940413602619628</v>
      </c>
      <c r="E59">
        <f t="shared" si="2"/>
        <v>14127.932895402209</v>
      </c>
      <c r="F59">
        <f t="shared" si="5"/>
        <v>2.3943907920724911E-3</v>
      </c>
      <c r="H59">
        <f>MS!$L$18*F59</f>
        <v>259.58787772253913</v>
      </c>
      <c r="I59">
        <f t="shared" si="6"/>
        <v>74936.843540030881</v>
      </c>
    </row>
    <row r="60" spans="1:9">
      <c r="A60">
        <v>1991</v>
      </c>
      <c r="B60">
        <v>9.0395100171474514</v>
      </c>
      <c r="C60">
        <v>39.272262129511297</v>
      </c>
      <c r="D60">
        <f t="shared" si="4"/>
        <v>48.311772146658747</v>
      </c>
      <c r="E60">
        <f t="shared" si="2"/>
        <v>14176.244667548868</v>
      </c>
      <c r="F60">
        <f t="shared" si="5"/>
        <v>2.3636347521687495E-3</v>
      </c>
      <c r="H60">
        <f>MS!$L$18*F60</f>
        <v>256.25346165637495</v>
      </c>
      <c r="I60">
        <f t="shared" si="6"/>
        <v>75193.09700168726</v>
      </c>
    </row>
    <row r="61" spans="1:9">
      <c r="A61">
        <v>1992</v>
      </c>
      <c r="B61">
        <v>365.50528759525605</v>
      </c>
      <c r="C61">
        <v>18.767302932081268</v>
      </c>
      <c r="D61">
        <f t="shared" si="4"/>
        <v>384.27259052733734</v>
      </c>
      <c r="E61">
        <f t="shared" si="2"/>
        <v>14560.517258076205</v>
      </c>
      <c r="F61">
        <f t="shared" si="5"/>
        <v>1.8800387750610454E-2</v>
      </c>
      <c r="H61">
        <f>MS!$L$18*F61</f>
        <v>2038.2440379824325</v>
      </c>
      <c r="I61">
        <f t="shared" si="6"/>
        <v>77231.341039669685</v>
      </c>
    </row>
    <row r="62" spans="1:9">
      <c r="A62">
        <v>1993</v>
      </c>
      <c r="B62">
        <v>39.812862987094576</v>
      </c>
      <c r="C62">
        <v>121.06610689999461</v>
      </c>
      <c r="D62">
        <f t="shared" si="4"/>
        <v>160.87896988708917</v>
      </c>
      <c r="E62">
        <f t="shared" si="2"/>
        <v>14721.396227963294</v>
      </c>
      <c r="F62">
        <f t="shared" si="5"/>
        <v>7.8709413300735755E-3</v>
      </c>
      <c r="H62">
        <f>MS!$L$18*F62</f>
        <v>853.32810429992674</v>
      </c>
      <c r="I62">
        <f t="shared" si="6"/>
        <v>78084.669143969615</v>
      </c>
    </row>
    <row r="63" spans="1:9">
      <c r="A63">
        <v>1994</v>
      </c>
      <c r="B63">
        <v>32.997453953891139</v>
      </c>
      <c r="C63">
        <v>31.579887686680728</v>
      </c>
      <c r="D63">
        <f t="shared" si="4"/>
        <v>64.577341640571859</v>
      </c>
      <c r="E63">
        <f t="shared" si="2"/>
        <v>14785.973569603866</v>
      </c>
      <c r="F63">
        <f t="shared" si="5"/>
        <v>3.1594214437212728E-3</v>
      </c>
      <c r="H63">
        <f>MS!$L$18*F63</f>
        <v>342.52867582104176</v>
      </c>
      <c r="I63">
        <f t="shared" si="6"/>
        <v>78427.197819790657</v>
      </c>
    </row>
    <row r="64" spans="1:9">
      <c r="A64">
        <v>1995</v>
      </c>
      <c r="B64">
        <v>125.10383108259205</v>
      </c>
      <c r="C64">
        <v>80.458376466171359</v>
      </c>
      <c r="D64">
        <f t="shared" si="4"/>
        <v>205.56220754876341</v>
      </c>
      <c r="E64">
        <f t="shared" si="2"/>
        <v>14991.535777152629</v>
      </c>
      <c r="F64">
        <f t="shared" si="5"/>
        <v>1.0057051437066476E-2</v>
      </c>
      <c r="H64">
        <f>MS!$L$18*F64</f>
        <v>1090.335231549562</v>
      </c>
      <c r="I64">
        <f t="shared" si="6"/>
        <v>79517.533051340215</v>
      </c>
    </row>
    <row r="65" spans="1:9">
      <c r="A65">
        <v>1996</v>
      </c>
      <c r="B65">
        <v>157.75563513413044</v>
      </c>
      <c r="C65">
        <v>155.75874701694573</v>
      </c>
      <c r="D65">
        <f t="shared" si="4"/>
        <v>313.51438215107618</v>
      </c>
      <c r="E65">
        <f t="shared" si="2"/>
        <v>15305.050159303704</v>
      </c>
      <c r="F65">
        <f t="shared" si="5"/>
        <v>1.5338569794282482E-2</v>
      </c>
      <c r="H65">
        <f>MS!$L$18*F65</f>
        <v>1662.9310442471353</v>
      </c>
      <c r="I65">
        <f t="shared" si="6"/>
        <v>81180.464095587347</v>
      </c>
    </row>
    <row r="66" spans="1:9">
      <c r="A66">
        <v>1997</v>
      </c>
      <c r="B66">
        <v>229.96021291219941</v>
      </c>
      <c r="C66">
        <v>86.519715939153272</v>
      </c>
      <c r="D66">
        <f t="shared" si="4"/>
        <v>316.47992885135267</v>
      </c>
      <c r="E66">
        <f t="shared" si="2"/>
        <v>15621.530088155057</v>
      </c>
      <c r="F66">
        <f t="shared" si="5"/>
        <v>1.5483658018715119E-2</v>
      </c>
      <c r="H66">
        <f>MS!$L$18*F66</f>
        <v>1678.6607840989996</v>
      </c>
      <c r="I66">
        <f t="shared" si="6"/>
        <v>82859.124879686351</v>
      </c>
    </row>
    <row r="67" spans="1:9">
      <c r="A67">
        <v>1998</v>
      </c>
      <c r="B67">
        <v>233.69145747665357</v>
      </c>
      <c r="C67">
        <v>28.620785309662239</v>
      </c>
      <c r="D67">
        <f t="shared" si="4"/>
        <v>262.31224278631578</v>
      </c>
      <c r="E67">
        <f t="shared" si="2"/>
        <v>15883.842330941374</v>
      </c>
      <c r="F67">
        <f t="shared" si="5"/>
        <v>1.2833524944746669E-2</v>
      </c>
      <c r="H67">
        <f>MS!$L$18*F67</f>
        <v>1391.3466068847101</v>
      </c>
      <c r="I67">
        <f t="shared" si="6"/>
        <v>84250.471486571056</v>
      </c>
    </row>
    <row r="68" spans="1:9">
      <c r="A68">
        <v>1999</v>
      </c>
      <c r="B68">
        <v>201.77879047521816</v>
      </c>
      <c r="C68">
        <v>80.57341339196293</v>
      </c>
      <c r="D68">
        <f t="shared" si="4"/>
        <v>282.35220386718106</v>
      </c>
      <c r="E68">
        <f t="shared" ref="E68:E88" si="7">E67+D68</f>
        <v>16166.194534808556</v>
      </c>
      <c r="F68">
        <f t="shared" si="5"/>
        <v>1.3813972283731693E-2</v>
      </c>
      <c r="H68">
        <f>MS!$L$18*F68</f>
        <v>1497.6418051407716</v>
      </c>
      <c r="I68">
        <f t="shared" si="6"/>
        <v>85748.113291711823</v>
      </c>
    </row>
    <row r="69" spans="1:9">
      <c r="A69">
        <v>2000</v>
      </c>
      <c r="B69">
        <v>0</v>
      </c>
      <c r="C69">
        <v>129.85397185816129</v>
      </c>
      <c r="D69">
        <f t="shared" si="4"/>
        <v>129.85397185816129</v>
      </c>
      <c r="E69">
        <f t="shared" si="7"/>
        <v>16296.048506666717</v>
      </c>
      <c r="F69">
        <f t="shared" si="5"/>
        <v>6.3530553103985027E-3</v>
      </c>
      <c r="H69">
        <f>MS!$L$18*F69</f>
        <v>688.76649147685362</v>
      </c>
      <c r="I69">
        <f t="shared" si="6"/>
        <v>86436.879783188677</v>
      </c>
    </row>
    <row r="70" spans="1:9">
      <c r="A70">
        <v>2001</v>
      </c>
      <c r="B70">
        <v>0</v>
      </c>
      <c r="C70">
        <v>27.66572561174403</v>
      </c>
      <c r="D70">
        <f t="shared" si="4"/>
        <v>27.66572561174403</v>
      </c>
      <c r="E70">
        <f t="shared" si="7"/>
        <v>16323.71423227846</v>
      </c>
      <c r="F70">
        <f t="shared" si="5"/>
        <v>1.3535349169427173E-3</v>
      </c>
      <c r="H70">
        <f>MS!$L$18*F70</f>
        <v>146.7434880203447</v>
      </c>
      <c r="I70">
        <f t="shared" si="6"/>
        <v>86583.623271209028</v>
      </c>
    </row>
    <row r="71" spans="1:9">
      <c r="A71">
        <v>2002</v>
      </c>
      <c r="B71">
        <v>101.5546534595931</v>
      </c>
      <c r="C71">
        <v>51.087920092393858</v>
      </c>
      <c r="D71">
        <f t="shared" si="4"/>
        <v>152.64257355198697</v>
      </c>
      <c r="E71">
        <f t="shared" si="7"/>
        <v>16476.356805830448</v>
      </c>
      <c r="F71">
        <f t="shared" si="5"/>
        <v>7.4679788274523741E-3</v>
      </c>
      <c r="H71">
        <f>MS!$L$18*F71</f>
        <v>809.64092457824916</v>
      </c>
      <c r="I71">
        <f t="shared" si="6"/>
        <v>87393.264195787284</v>
      </c>
    </row>
    <row r="72" spans="1:9">
      <c r="A72">
        <v>2003</v>
      </c>
      <c r="B72">
        <v>7.0439920470035782</v>
      </c>
      <c r="C72">
        <v>216.68201546538111</v>
      </c>
      <c r="D72">
        <f t="shared" si="4"/>
        <v>223.72600751238468</v>
      </c>
      <c r="E72">
        <f t="shared" si="7"/>
        <v>16700.082813342833</v>
      </c>
      <c r="F72">
        <f t="shared" si="5"/>
        <v>1.0945708319598695E-2</v>
      </c>
      <c r="H72">
        <f>MS!$L$18*F72</f>
        <v>1186.6789674692925</v>
      </c>
      <c r="I72">
        <f t="shared" si="6"/>
        <v>88579.943163256583</v>
      </c>
    </row>
    <row r="73" spans="1:9">
      <c r="A73">
        <v>2004</v>
      </c>
      <c r="B73">
        <v>73.096035333319577</v>
      </c>
      <c r="C73">
        <v>80.54849980882058</v>
      </c>
      <c r="D73">
        <f t="shared" si="4"/>
        <v>153.64453514214017</v>
      </c>
      <c r="E73">
        <f t="shared" si="7"/>
        <v>16853.727348484972</v>
      </c>
      <c r="F73">
        <f t="shared" si="5"/>
        <v>7.5169994104199184E-3</v>
      </c>
      <c r="H73">
        <f>MS!$L$18*F73</f>
        <v>814.95549108067542</v>
      </c>
      <c r="I73">
        <f t="shared" si="6"/>
        <v>89394.898654337259</v>
      </c>
    </row>
    <row r="74" spans="1:9">
      <c r="A74">
        <v>2005</v>
      </c>
      <c r="B74">
        <v>137.77166072010721</v>
      </c>
      <c r="C74">
        <v>149.06397376718019</v>
      </c>
      <c r="D74">
        <f t="shared" si="4"/>
        <v>286.83563448728739</v>
      </c>
      <c r="E74">
        <f t="shared" si="7"/>
        <v>17140.56298297226</v>
      </c>
      <c r="F74">
        <f t="shared" si="5"/>
        <v>1.4033322391412514E-2</v>
      </c>
      <c r="H74">
        <f>MS!$L$18*F74</f>
        <v>1521.4226470649878</v>
      </c>
      <c r="I74">
        <f t="shared" si="6"/>
        <v>90916.321301402248</v>
      </c>
    </row>
    <row r="75" spans="1:9">
      <c r="A75">
        <v>2006</v>
      </c>
      <c r="B75">
        <v>8.1588924994872905</v>
      </c>
      <c r="C75">
        <v>191.3796755635172</v>
      </c>
      <c r="D75">
        <f t="shared" si="4"/>
        <v>199.53856806300448</v>
      </c>
      <c r="E75">
        <f t="shared" si="7"/>
        <v>17340.101551035266</v>
      </c>
      <c r="F75">
        <f t="shared" si="5"/>
        <v>9.7623472068044444E-3</v>
      </c>
      <c r="H75">
        <f>MS!$L$18*F75</f>
        <v>1058.3848724257039</v>
      </c>
      <c r="I75">
        <f t="shared" si="6"/>
        <v>91974.706173827944</v>
      </c>
    </row>
    <row r="76" spans="1:9">
      <c r="A76">
        <v>2007</v>
      </c>
      <c r="B76">
        <v>19.014395597132093</v>
      </c>
      <c r="C76">
        <v>100.61945279573013</v>
      </c>
      <c r="D76">
        <f t="shared" si="4"/>
        <v>119.63384839286222</v>
      </c>
      <c r="E76">
        <f t="shared" si="7"/>
        <v>17459.735399428129</v>
      </c>
      <c r="F76">
        <f t="shared" si="5"/>
        <v>5.8530397257765083E-3</v>
      </c>
      <c r="H76">
        <f>MS!$L$18*F76</f>
        <v>634.5573018700602</v>
      </c>
      <c r="I76">
        <f t="shared" si="6"/>
        <v>92609.263475698011</v>
      </c>
    </row>
    <row r="77" spans="1:9">
      <c r="A77">
        <v>2008</v>
      </c>
      <c r="B77">
        <v>43.86061416209936</v>
      </c>
      <c r="C77">
        <v>147.65576308804054</v>
      </c>
      <c r="D77">
        <f t="shared" si="4"/>
        <v>191.5163772501399</v>
      </c>
      <c r="E77">
        <f t="shared" si="7"/>
        <v>17651.251776678269</v>
      </c>
      <c r="F77">
        <f t="shared" si="5"/>
        <v>9.3698646264458816E-3</v>
      </c>
      <c r="H77">
        <f>MS!$L$18*F77</f>
        <v>1015.8338734761303</v>
      </c>
      <c r="I77">
        <f t="shared" si="6"/>
        <v>93625.097349174146</v>
      </c>
    </row>
    <row r="78" spans="1:9">
      <c r="A78">
        <v>2009</v>
      </c>
      <c r="B78">
        <v>96.649651175237878</v>
      </c>
      <c r="C78">
        <v>134.35341904943283</v>
      </c>
      <c r="D78">
        <f t="shared" si="4"/>
        <v>231.00307022467069</v>
      </c>
      <c r="E78">
        <f t="shared" si="7"/>
        <v>17882.254846902939</v>
      </c>
      <c r="F78">
        <f t="shared" si="5"/>
        <v>1.1301735796054249E-2</v>
      </c>
      <c r="H78">
        <f>MS!$L$18*F78</f>
        <v>1225.2776863292213</v>
      </c>
      <c r="I78">
        <f t="shared" si="6"/>
        <v>94850.37503550337</v>
      </c>
    </row>
    <row r="79" spans="1:9">
      <c r="A79">
        <v>2010</v>
      </c>
      <c r="B79">
        <v>67.57200079453564</v>
      </c>
      <c r="C79">
        <v>125.13480896296008</v>
      </c>
      <c r="D79">
        <f t="shared" si="4"/>
        <v>192.70680975749571</v>
      </c>
      <c r="E79">
        <f t="shared" si="7"/>
        <v>18074.961656660435</v>
      </c>
      <c r="F79">
        <f t="shared" si="5"/>
        <v>9.428106076085855E-3</v>
      </c>
      <c r="H79">
        <f>MS!$L$18*F79</f>
        <v>1022.1481202388479</v>
      </c>
      <c r="I79">
        <f t="shared" si="6"/>
        <v>95872.523155742223</v>
      </c>
    </row>
    <row r="80" spans="1:9">
      <c r="A80">
        <v>2011</v>
      </c>
      <c r="B80">
        <v>280.73217383667401</v>
      </c>
      <c r="C80">
        <v>159.64189733198782</v>
      </c>
      <c r="D80">
        <f t="shared" si="4"/>
        <v>440.37407116866183</v>
      </c>
      <c r="E80">
        <f t="shared" si="7"/>
        <v>18515.335727829097</v>
      </c>
      <c r="F80">
        <f t="shared" si="5"/>
        <v>2.154513097570715E-2</v>
      </c>
      <c r="H80">
        <f>MS!$L$18*F80</f>
        <v>2335.8153747312908</v>
      </c>
      <c r="I80">
        <f t="shared" si="6"/>
        <v>98208.338530473513</v>
      </c>
    </row>
    <row r="81" spans="1:9">
      <c r="A81">
        <v>2012</v>
      </c>
      <c r="B81">
        <v>216.54020626545946</v>
      </c>
      <c r="C81">
        <v>140.38604558117456</v>
      </c>
      <c r="D81">
        <f t="shared" si="4"/>
        <v>356.92625184663405</v>
      </c>
      <c r="E81">
        <f t="shared" si="7"/>
        <v>18872.261979675732</v>
      </c>
      <c r="F81">
        <f t="shared" si="5"/>
        <v>1.746247871564335E-2</v>
      </c>
      <c r="H81">
        <f>MS!$L$18*F81</f>
        <v>1893.1946299564738</v>
      </c>
      <c r="I81">
        <f t="shared" si="6"/>
        <v>100101.53316042999</v>
      </c>
    </row>
    <row r="82" spans="1:9">
      <c r="A82">
        <v>2013</v>
      </c>
      <c r="B82">
        <v>0</v>
      </c>
      <c r="C82">
        <v>216.39655807813514</v>
      </c>
      <c r="D82">
        <f t="shared" si="4"/>
        <v>216.39655807813514</v>
      </c>
      <c r="E82">
        <f t="shared" si="7"/>
        <v>19088.658537753869</v>
      </c>
      <c r="F82">
        <f t="shared" si="5"/>
        <v>1.058711784304848E-2</v>
      </c>
      <c r="H82">
        <f>MS!$L$18*F82</f>
        <v>1147.802380954101</v>
      </c>
      <c r="I82">
        <f t="shared" si="6"/>
        <v>101249.33554138409</v>
      </c>
    </row>
    <row r="83" spans="1:9">
      <c r="A83">
        <v>2014</v>
      </c>
      <c r="B83">
        <v>109.3520094403729</v>
      </c>
      <c r="C83">
        <v>384.45085069101032</v>
      </c>
      <c r="D83">
        <f t="shared" si="4"/>
        <v>493.80286013138323</v>
      </c>
      <c r="E83">
        <f t="shared" si="7"/>
        <v>19582.46139788525</v>
      </c>
      <c r="F83">
        <f t="shared" si="5"/>
        <v>2.4159113794950771E-2</v>
      </c>
      <c r="H83">
        <f>MS!$L$18*F83</f>
        <v>2619.210322079588</v>
      </c>
      <c r="I83">
        <f t="shared" si="6"/>
        <v>103868.54586346367</v>
      </c>
    </row>
    <row r="84" spans="1:9">
      <c r="A84">
        <v>2015</v>
      </c>
      <c r="B84">
        <v>5.7356698830406359E-3</v>
      </c>
      <c r="C84">
        <v>88.788771951484719</v>
      </c>
      <c r="D84">
        <f t="shared" si="4"/>
        <v>88.794507621367757</v>
      </c>
      <c r="E84">
        <f t="shared" si="7"/>
        <v>19671.255905506619</v>
      </c>
      <c r="F84">
        <f t="shared" si="5"/>
        <v>4.3442369155587456E-3</v>
      </c>
      <c r="H84">
        <f>MS!$L$18*F84</f>
        <v>470.9804452003014</v>
      </c>
      <c r="I84">
        <f t="shared" si="6"/>
        <v>104339.52630866398</v>
      </c>
    </row>
    <row r="85" spans="1:9">
      <c r="A85">
        <v>2016</v>
      </c>
      <c r="B85">
        <v>31.852489332792992</v>
      </c>
      <c r="C85">
        <v>282.23197189956795</v>
      </c>
      <c r="D85">
        <f t="shared" si="4"/>
        <v>314.08446123236092</v>
      </c>
      <c r="E85">
        <f t="shared" si="7"/>
        <v>19985.340366738979</v>
      </c>
      <c r="F85">
        <f t="shared" si="5"/>
        <v>1.5366460692673015E-2</v>
      </c>
      <c r="H85">
        <f>MS!$L$18*F85</f>
        <v>1665.954835996145</v>
      </c>
      <c r="I85">
        <f t="shared" si="6"/>
        <v>106005.48114466012</v>
      </c>
    </row>
    <row r="86" spans="1:9">
      <c r="A86">
        <v>2017</v>
      </c>
      <c r="B86">
        <v>118.38517292925563</v>
      </c>
      <c r="C86">
        <v>100.31316328943171</v>
      </c>
      <c r="D86">
        <f t="shared" si="4"/>
        <v>218.69833621868736</v>
      </c>
      <c r="E86">
        <f t="shared" si="7"/>
        <v>20204.038702957667</v>
      </c>
      <c r="F86">
        <f t="shared" si="5"/>
        <v>1.069973144762245E-2</v>
      </c>
      <c r="H86">
        <f>MS!$L$18*F86</f>
        <v>1160.011384893988</v>
      </c>
      <c r="I86">
        <f t="shared" si="6"/>
        <v>107165.49252955412</v>
      </c>
    </row>
    <row r="87" spans="1:9">
      <c r="A87">
        <v>2018</v>
      </c>
      <c r="B87">
        <v>2.5391851502793417</v>
      </c>
      <c r="C87">
        <v>96.024832730269026</v>
      </c>
      <c r="D87">
        <f t="shared" si="4"/>
        <v>98.564017880548363</v>
      </c>
      <c r="E87">
        <f t="shared" si="7"/>
        <v>20302.602720838215</v>
      </c>
      <c r="F87">
        <f t="shared" si="5"/>
        <v>4.8222064234908915E-3</v>
      </c>
      <c r="H87">
        <f>MS!$L$18*F87</f>
        <v>522.79950940276501</v>
      </c>
      <c r="I87">
        <f t="shared" si="6"/>
        <v>107688.29203895689</v>
      </c>
    </row>
    <row r="88" spans="1:9">
      <c r="A88">
        <v>2019</v>
      </c>
      <c r="B88">
        <v>60.012911940424445</v>
      </c>
      <c r="C88">
        <v>76.99421063323075</v>
      </c>
      <c r="D88">
        <f t="shared" si="4"/>
        <v>137.00712257365518</v>
      </c>
      <c r="E88">
        <f t="shared" si="7"/>
        <v>20439.609843411868</v>
      </c>
      <c r="F88">
        <f t="shared" si="5"/>
        <v>6.7030204403737952E-3</v>
      </c>
      <c r="H88">
        <f>MS!$L$18*F88</f>
        <v>726.70796104312501</v>
      </c>
      <c r="I88">
        <f t="shared" si="6"/>
        <v>108415.00000000001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8"/>
  <sheetViews>
    <sheetView workbookViewId="0">
      <selection activeCell="D2" sqref="D2:D88"/>
    </sheetView>
  </sheetViews>
  <sheetFormatPr defaultRowHeight="14.4"/>
  <cols>
    <col min="1" max="1" width="8.89453125" customWidth="1"/>
    <col min="2" max="2" width="14.89453125" customWidth="1"/>
    <col min="3" max="3" width="15.7890625" customWidth="1"/>
    <col min="4" max="4" width="13" customWidth="1"/>
    <col min="6" max="6" width="15.20703125" customWidth="1"/>
    <col min="7" max="7" width="11.41796875" customWidth="1"/>
  </cols>
  <sheetData>
    <row r="1" spans="1:7">
      <c r="A1" t="s">
        <v>45</v>
      </c>
      <c r="B1" t="s">
        <v>42</v>
      </c>
      <c r="C1" t="s">
        <v>120</v>
      </c>
      <c r="D1" t="s">
        <v>119</v>
      </c>
      <c r="F1" t="s">
        <v>49</v>
      </c>
      <c r="G1" t="s">
        <v>50</v>
      </c>
    </row>
    <row r="2" spans="1:7">
      <c r="A2">
        <v>1933</v>
      </c>
      <c r="B2">
        <f>'share historic calc'!F2</f>
        <v>8.3193185550009489E-3</v>
      </c>
      <c r="C2">
        <f>MS!$L$18*B2</f>
        <v>901.93892114042785</v>
      </c>
      <c r="D2">
        <f>C2</f>
        <v>901.93892114042785</v>
      </c>
      <c r="F2">
        <f>LS!$I$17*B2</f>
        <v>1835.4829334713042</v>
      </c>
      <c r="G2">
        <f>F2</f>
        <v>1835.4829334713042</v>
      </c>
    </row>
    <row r="3" spans="1:7">
      <c r="A3">
        <v>1934</v>
      </c>
      <c r="B3">
        <f>'share historic calc'!F3</f>
        <v>0</v>
      </c>
      <c r="C3">
        <f>MS!$L$18*B3</f>
        <v>0</v>
      </c>
      <c r="D3">
        <f t="shared" ref="D3:D34" si="0">D2+C3</f>
        <v>901.93892114042785</v>
      </c>
      <c r="F3">
        <f>LS!$I$17*B3</f>
        <v>0</v>
      </c>
      <c r="G3">
        <f t="shared" ref="G3:G34" si="1">G2+F3</f>
        <v>1835.4829334713042</v>
      </c>
    </row>
    <row r="4" spans="1:7">
      <c r="A4">
        <v>1935</v>
      </c>
      <c r="B4">
        <f>'share historic calc'!F4</f>
        <v>5.4152891911827903E-3</v>
      </c>
      <c r="C4">
        <f>MS!$L$18*B4</f>
        <v>587.09857766208222</v>
      </c>
      <c r="D4">
        <f t="shared" si="0"/>
        <v>1489.0374988025101</v>
      </c>
      <c r="F4">
        <f>LS!$I$17*B4</f>
        <v>1194.7698389614679</v>
      </c>
      <c r="G4">
        <f t="shared" si="1"/>
        <v>3030.252772432772</v>
      </c>
    </row>
    <row r="5" spans="1:7">
      <c r="A5">
        <v>1936</v>
      </c>
      <c r="B5">
        <f>'share historic calc'!F5</f>
        <v>0</v>
      </c>
      <c r="C5">
        <f>MS!$L$18*B5</f>
        <v>0</v>
      </c>
      <c r="D5">
        <f t="shared" si="0"/>
        <v>1489.0374988025101</v>
      </c>
      <c r="F5">
        <f>LS!$I$17*B5</f>
        <v>0</v>
      </c>
      <c r="G5">
        <f t="shared" si="1"/>
        <v>3030.252772432772</v>
      </c>
    </row>
    <row r="6" spans="1:7">
      <c r="A6">
        <v>1937</v>
      </c>
      <c r="B6">
        <f>'share historic calc'!F6</f>
        <v>0</v>
      </c>
      <c r="C6">
        <f>MS!$L$18*B6</f>
        <v>0</v>
      </c>
      <c r="D6">
        <f t="shared" si="0"/>
        <v>1489.0374988025101</v>
      </c>
      <c r="F6">
        <f>LS!$I$17*B6</f>
        <v>0</v>
      </c>
      <c r="G6">
        <f t="shared" si="1"/>
        <v>3030.252772432772</v>
      </c>
    </row>
    <row r="7" spans="1:7">
      <c r="A7">
        <v>1938</v>
      </c>
      <c r="B7">
        <f>'share historic calc'!F7</f>
        <v>0</v>
      </c>
      <c r="C7">
        <f>MS!$L$18*B7</f>
        <v>0</v>
      </c>
      <c r="D7">
        <f t="shared" si="0"/>
        <v>1489.0374988025101</v>
      </c>
      <c r="F7">
        <f>LS!$I$17*B7</f>
        <v>0</v>
      </c>
      <c r="G7">
        <f t="shared" si="1"/>
        <v>3030.252772432772</v>
      </c>
    </row>
    <row r="8" spans="1:7">
      <c r="A8">
        <v>1939</v>
      </c>
      <c r="B8">
        <f>'share historic calc'!F8</f>
        <v>0</v>
      </c>
      <c r="C8">
        <f>MS!$L$18*B8</f>
        <v>0</v>
      </c>
      <c r="D8">
        <f t="shared" si="0"/>
        <v>1489.0374988025101</v>
      </c>
      <c r="F8">
        <f>LS!$I$17*B8</f>
        <v>0</v>
      </c>
      <c r="G8">
        <f t="shared" si="1"/>
        <v>3030.252772432772</v>
      </c>
    </row>
    <row r="9" spans="1:7">
      <c r="A9">
        <v>1940</v>
      </c>
      <c r="B9">
        <f>'share historic calc'!F9</f>
        <v>8.5954764419206714E-3</v>
      </c>
      <c r="C9">
        <f>MS!$L$18*B9</f>
        <v>931.87857845082954</v>
      </c>
      <c r="D9">
        <f t="shared" si="0"/>
        <v>2420.9160772533396</v>
      </c>
      <c r="F9">
        <f>LS!$I$17*B9</f>
        <v>1896.4113719045158</v>
      </c>
      <c r="G9">
        <f t="shared" si="1"/>
        <v>4926.6641443372882</v>
      </c>
    </row>
    <row r="10" spans="1:7">
      <c r="A10">
        <v>1941</v>
      </c>
      <c r="B10">
        <f>'share historic calc'!F10</f>
        <v>0</v>
      </c>
      <c r="C10">
        <f>MS!$L$18*B10</f>
        <v>0</v>
      </c>
      <c r="D10">
        <f t="shared" si="0"/>
        <v>2420.9160772533396</v>
      </c>
      <c r="F10">
        <f>LS!$I$17*B10</f>
        <v>0</v>
      </c>
      <c r="G10">
        <f t="shared" si="1"/>
        <v>4926.6641443372882</v>
      </c>
    </row>
    <row r="11" spans="1:7">
      <c r="A11">
        <v>1942</v>
      </c>
      <c r="B11">
        <f>'share historic calc'!F11</f>
        <v>0</v>
      </c>
      <c r="C11">
        <f>MS!$L$18*B11</f>
        <v>0</v>
      </c>
      <c r="D11">
        <f t="shared" si="0"/>
        <v>2420.9160772533396</v>
      </c>
      <c r="F11">
        <f>LS!$I$17*B11</f>
        <v>0</v>
      </c>
      <c r="G11">
        <f t="shared" si="1"/>
        <v>4926.6641443372882</v>
      </c>
    </row>
    <row r="12" spans="1:7">
      <c r="A12">
        <v>1943</v>
      </c>
      <c r="B12">
        <f>'share historic calc'!F12</f>
        <v>4.5594903216341683E-3</v>
      </c>
      <c r="C12">
        <f>MS!$L$18*B12</f>
        <v>494.31714321996839</v>
      </c>
      <c r="D12">
        <f t="shared" si="0"/>
        <v>2915.2332204733079</v>
      </c>
      <c r="F12">
        <f>LS!$I$17*B12</f>
        <v>1005.9557901718249</v>
      </c>
      <c r="G12">
        <f t="shared" si="1"/>
        <v>5932.6199345091136</v>
      </c>
    </row>
    <row r="13" spans="1:7">
      <c r="A13">
        <v>1944</v>
      </c>
      <c r="B13">
        <f>'share historic calc'!F13</f>
        <v>4.4679286064600761E-3</v>
      </c>
      <c r="C13">
        <f>MS!$L$18*B13</f>
        <v>484.39047986936913</v>
      </c>
      <c r="D13">
        <f t="shared" si="0"/>
        <v>3399.6237003426772</v>
      </c>
      <c r="F13">
        <f>LS!$I$17*B13</f>
        <v>985.75462051468014</v>
      </c>
      <c r="G13">
        <f t="shared" si="1"/>
        <v>6918.3745550237936</v>
      </c>
    </row>
    <row r="14" spans="1:7">
      <c r="A14">
        <v>1945</v>
      </c>
      <c r="B14">
        <f>'share historic calc'!F14</f>
        <v>0</v>
      </c>
      <c r="C14">
        <f>MS!$L$18*B14</f>
        <v>0</v>
      </c>
      <c r="D14">
        <f t="shared" si="0"/>
        <v>3399.6237003426772</v>
      </c>
      <c r="F14">
        <f>LS!$I$17*B14</f>
        <v>0</v>
      </c>
      <c r="G14">
        <f t="shared" si="1"/>
        <v>6918.3745550237936</v>
      </c>
    </row>
    <row r="15" spans="1:7">
      <c r="A15">
        <v>1946</v>
      </c>
      <c r="B15">
        <f>'share historic calc'!F15</f>
        <v>5.6064483910099674E-3</v>
      </c>
      <c r="C15">
        <f>MS!$L$18*B15</f>
        <v>607.82310231134556</v>
      </c>
      <c r="D15">
        <f t="shared" si="0"/>
        <v>4007.4468026540226</v>
      </c>
      <c r="F15">
        <f>LS!$I$17*B15</f>
        <v>1236.9451020601382</v>
      </c>
      <c r="G15">
        <f t="shared" si="1"/>
        <v>8155.3196570839318</v>
      </c>
    </row>
    <row r="16" spans="1:7">
      <c r="A16">
        <v>1947</v>
      </c>
      <c r="B16">
        <f>'share historic calc'!F16</f>
        <v>0</v>
      </c>
      <c r="C16">
        <f>MS!$L$18*B16</f>
        <v>0</v>
      </c>
      <c r="D16">
        <f t="shared" si="0"/>
        <v>4007.4468026540226</v>
      </c>
      <c r="F16">
        <f>LS!$I$17*B16</f>
        <v>0</v>
      </c>
      <c r="G16">
        <f t="shared" si="1"/>
        <v>8155.3196570839318</v>
      </c>
    </row>
    <row r="17" spans="1:7">
      <c r="A17">
        <v>1948</v>
      </c>
      <c r="B17">
        <f>'share historic calc'!F17</f>
        <v>2.4048109437250107E-3</v>
      </c>
      <c r="C17">
        <f>MS!$L$18*B17</f>
        <v>260.71757846394706</v>
      </c>
      <c r="D17">
        <f t="shared" si="0"/>
        <v>4268.1643811179692</v>
      </c>
      <c r="F17">
        <f>LS!$I$17*B17</f>
        <v>530.5710337031054</v>
      </c>
      <c r="G17">
        <f t="shared" si="1"/>
        <v>8685.8906907870369</v>
      </c>
    </row>
    <row r="18" spans="1:7">
      <c r="A18">
        <v>1949</v>
      </c>
      <c r="B18">
        <f>'share historic calc'!F18</f>
        <v>1.1273040011987234E-2</v>
      </c>
      <c r="C18">
        <f>MS!$L$18*B18</f>
        <v>1222.1666328995959</v>
      </c>
      <c r="D18">
        <f t="shared" si="0"/>
        <v>5490.3310140175654</v>
      </c>
      <c r="F18">
        <f>LS!$I$17*B18</f>
        <v>2487.1595448047315</v>
      </c>
      <c r="G18">
        <f t="shared" si="1"/>
        <v>11173.050235591769</v>
      </c>
    </row>
    <row r="19" spans="1:7">
      <c r="A19">
        <v>1950</v>
      </c>
      <c r="B19">
        <f>'share historic calc'!F19</f>
        <v>0</v>
      </c>
      <c r="C19">
        <f>MS!$L$18*B19</f>
        <v>0</v>
      </c>
      <c r="D19">
        <f t="shared" si="0"/>
        <v>5490.3310140175654</v>
      </c>
      <c r="F19">
        <f>LS!$I$17*B19</f>
        <v>0</v>
      </c>
      <c r="G19">
        <f t="shared" si="1"/>
        <v>11173.050235591769</v>
      </c>
    </row>
    <row r="20" spans="1:7">
      <c r="A20">
        <v>1951</v>
      </c>
      <c r="B20">
        <f>'share historic calc'!F20</f>
        <v>1.8114263603180435E-3</v>
      </c>
      <c r="C20">
        <f>MS!$L$18*B20</f>
        <v>196.38578885388068</v>
      </c>
      <c r="D20">
        <f t="shared" si="0"/>
        <v>5686.7168028714459</v>
      </c>
      <c r="F20">
        <f>LS!$I$17*B20</f>
        <v>399.65318645060961</v>
      </c>
      <c r="G20">
        <f t="shared" si="1"/>
        <v>11572.703422042377</v>
      </c>
    </row>
    <row r="21" spans="1:7">
      <c r="A21">
        <v>1952</v>
      </c>
      <c r="B21">
        <f>'share historic calc'!F21</f>
        <v>1.0296337596610264E-2</v>
      </c>
      <c r="C21">
        <f>MS!$L$18*B21</f>
        <v>1116.2774405365017</v>
      </c>
      <c r="D21">
        <f t="shared" si="0"/>
        <v>6802.9942434079476</v>
      </c>
      <c r="F21">
        <f>LS!$I$17*B21</f>
        <v>2271.670667602526</v>
      </c>
      <c r="G21">
        <f t="shared" si="1"/>
        <v>13844.374089644904</v>
      </c>
    </row>
    <row r="22" spans="1:7">
      <c r="A22">
        <v>1953</v>
      </c>
      <c r="B22">
        <f>'share historic calc'!F22</f>
        <v>2.0255081260869629E-2</v>
      </c>
      <c r="C22">
        <f>MS!$L$18*B22</f>
        <v>2195.9546348971808</v>
      </c>
      <c r="D22">
        <f t="shared" si="0"/>
        <v>8998.9488783051274</v>
      </c>
      <c r="F22">
        <f>LS!$I$17*B22</f>
        <v>4468.8583235044052</v>
      </c>
      <c r="G22">
        <f t="shared" si="1"/>
        <v>18313.232413149308</v>
      </c>
    </row>
    <row r="23" spans="1:7">
      <c r="A23">
        <v>1954</v>
      </c>
      <c r="B23">
        <f>'share historic calc'!F23</f>
        <v>0</v>
      </c>
      <c r="C23">
        <f>MS!$L$18*B23</f>
        <v>0</v>
      </c>
      <c r="D23">
        <f t="shared" si="0"/>
        <v>8998.9488783051274</v>
      </c>
      <c r="F23">
        <f>LS!$I$17*B23</f>
        <v>0</v>
      </c>
      <c r="G23">
        <f t="shared" si="1"/>
        <v>18313.232413149308</v>
      </c>
    </row>
    <row r="24" spans="1:7">
      <c r="A24">
        <v>1955</v>
      </c>
      <c r="B24">
        <f>'share historic calc'!F24</f>
        <v>1.5067378967786526E-2</v>
      </c>
      <c r="C24">
        <f>MS!$L$18*B24</f>
        <v>1633.5298907925762</v>
      </c>
      <c r="D24">
        <f t="shared" si="0"/>
        <v>10632.478769097703</v>
      </c>
      <c r="F24">
        <f>LS!$I$17*B24</f>
        <v>3324.3007542837731</v>
      </c>
      <c r="G24">
        <f t="shared" si="1"/>
        <v>21637.533167433081</v>
      </c>
    </row>
    <row r="25" spans="1:7">
      <c r="A25">
        <v>1956</v>
      </c>
      <c r="B25">
        <f>'share historic calc'!F25</f>
        <v>0</v>
      </c>
      <c r="C25">
        <f>MS!$L$18*B25</f>
        <v>0</v>
      </c>
      <c r="D25">
        <f t="shared" si="0"/>
        <v>10632.478769097703</v>
      </c>
      <c r="F25">
        <f>LS!$I$17*B25</f>
        <v>0</v>
      </c>
      <c r="G25">
        <f t="shared" si="1"/>
        <v>21637.533167433081</v>
      </c>
    </row>
    <row r="26" spans="1:7">
      <c r="A26">
        <v>1957</v>
      </c>
      <c r="B26">
        <f>'share historic calc'!F26</f>
        <v>0</v>
      </c>
      <c r="C26">
        <f>MS!$L$18*B26</f>
        <v>0</v>
      </c>
      <c r="D26">
        <f t="shared" si="0"/>
        <v>10632.478769097703</v>
      </c>
      <c r="F26">
        <f>LS!$I$17*B26</f>
        <v>0</v>
      </c>
      <c r="G26">
        <f t="shared" si="1"/>
        <v>21637.533167433081</v>
      </c>
    </row>
    <row r="27" spans="1:7">
      <c r="A27">
        <v>1958</v>
      </c>
      <c r="B27">
        <f>'share historic calc'!F27</f>
        <v>7.6974463287822438E-3</v>
      </c>
      <c r="C27">
        <f>MS!$L$18*B27</f>
        <v>834.51864373492697</v>
      </c>
      <c r="D27">
        <f t="shared" si="0"/>
        <v>11466.99741283263</v>
      </c>
      <c r="F27">
        <f>LS!$I$17*B27</f>
        <v>1698.2798860728976</v>
      </c>
      <c r="G27">
        <f t="shared" si="1"/>
        <v>23335.813053505979</v>
      </c>
    </row>
    <row r="28" spans="1:7">
      <c r="A28">
        <v>1959</v>
      </c>
      <c r="B28">
        <f>'share historic calc'!F28</f>
        <v>1.4903506222582071E-2</v>
      </c>
      <c r="C28">
        <f>MS!$L$18*B28</f>
        <v>1615.7636271212352</v>
      </c>
      <c r="D28">
        <f t="shared" si="0"/>
        <v>13082.761039953866</v>
      </c>
      <c r="F28">
        <f>LS!$I$17*B28</f>
        <v>3288.14567438206</v>
      </c>
      <c r="G28">
        <f t="shared" si="1"/>
        <v>26623.958727888039</v>
      </c>
    </row>
    <row r="29" spans="1:7">
      <c r="A29">
        <v>1960</v>
      </c>
      <c r="B29">
        <f>'share historic calc'!F29</f>
        <v>1.8693969557631772E-2</v>
      </c>
      <c r="C29">
        <f>MS!$L$18*B29</f>
        <v>2026.7067095906486</v>
      </c>
      <c r="D29">
        <f t="shared" si="0"/>
        <v>15109.467749544514</v>
      </c>
      <c r="F29">
        <f>LS!$I$17*B29</f>
        <v>4124.4318095307399</v>
      </c>
      <c r="G29">
        <f t="shared" si="1"/>
        <v>30748.390537418778</v>
      </c>
    </row>
    <row r="30" spans="1:7">
      <c r="A30">
        <v>1961</v>
      </c>
      <c r="B30">
        <f>'share historic calc'!F30</f>
        <v>1.0000057527171915E-2</v>
      </c>
      <c r="C30">
        <f>MS!$L$18*B30</f>
        <v>1084.1562368083432</v>
      </c>
      <c r="D30">
        <f t="shared" si="0"/>
        <v>16193.623986352857</v>
      </c>
      <c r="F30">
        <f>LS!$I$17*B30</f>
        <v>2206.3026921624123</v>
      </c>
      <c r="G30">
        <f t="shared" si="1"/>
        <v>32954.693229581193</v>
      </c>
    </row>
    <row r="31" spans="1:7">
      <c r="A31">
        <v>1962</v>
      </c>
      <c r="B31">
        <f>'share historic calc'!F31</f>
        <v>1.5903668740757767E-2</v>
      </c>
      <c r="C31">
        <f>MS!$L$18*B31</f>
        <v>1724.1962465292534</v>
      </c>
      <c r="D31">
        <f t="shared" si="0"/>
        <v>17917.82023288211</v>
      </c>
      <c r="F31">
        <f>LS!$I$17*B31</f>
        <v>3508.8105306046455</v>
      </c>
      <c r="G31">
        <f t="shared" si="1"/>
        <v>36463.503760185835</v>
      </c>
    </row>
    <row r="32" spans="1:7">
      <c r="A32">
        <v>1963</v>
      </c>
      <c r="B32">
        <f>'share historic calc'!F32</f>
        <v>6.5584504026660181E-3</v>
      </c>
      <c r="C32">
        <f>MS!$L$18*B32</f>
        <v>711.03440040503631</v>
      </c>
      <c r="D32">
        <f t="shared" si="0"/>
        <v>18628.854633287145</v>
      </c>
      <c r="F32">
        <f>LS!$I$17*B32</f>
        <v>1446.984353889801</v>
      </c>
      <c r="G32">
        <f t="shared" si="1"/>
        <v>37910.488114075633</v>
      </c>
    </row>
    <row r="33" spans="1:7">
      <c r="A33">
        <v>1964</v>
      </c>
      <c r="B33">
        <f>'share historic calc'!F33</f>
        <v>3.4890691034253997E-2</v>
      </c>
      <c r="C33">
        <f>MS!$L$18*B33</f>
        <v>3782.6742684786473</v>
      </c>
      <c r="D33">
        <f t="shared" si="0"/>
        <v>22411.528901765792</v>
      </c>
      <c r="F33">
        <f>LS!$I$17*B33</f>
        <v>7697.8982721964248</v>
      </c>
      <c r="G33">
        <f t="shared" si="1"/>
        <v>45608.386386272061</v>
      </c>
    </row>
    <row r="34" spans="1:7">
      <c r="A34">
        <v>1965</v>
      </c>
      <c r="B34">
        <f>'share historic calc'!F34</f>
        <v>4.3433925504706261E-2</v>
      </c>
      <c r="C34">
        <f>MS!$L$18*B34</f>
        <v>4708.889033592729</v>
      </c>
      <c r="D34">
        <f t="shared" si="0"/>
        <v>27120.41793535852</v>
      </c>
      <c r="F34">
        <f>LS!$I$17*B34</f>
        <v>9582.7835501778372</v>
      </c>
      <c r="G34">
        <f t="shared" si="1"/>
        <v>55191.1699364499</v>
      </c>
    </row>
    <row r="35" spans="1:7">
      <c r="A35">
        <v>1966</v>
      </c>
      <c r="B35">
        <f>'share historic calc'!F35</f>
        <v>3.5191258065322473E-2</v>
      </c>
      <c r="C35">
        <f>MS!$L$18*B35</f>
        <v>3815.2602431519358</v>
      </c>
      <c r="D35">
        <f t="shared" ref="D35:D66" si="2">D34+C35</f>
        <v>30935.678178510458</v>
      </c>
      <c r="F35">
        <f>LS!$I$17*B35</f>
        <v>7764.2120756940321</v>
      </c>
      <c r="G35">
        <f t="shared" ref="G35:G66" si="3">G34+F35</f>
        <v>62955.382012143935</v>
      </c>
    </row>
    <row r="36" spans="1:7">
      <c r="A36">
        <v>1967</v>
      </c>
      <c r="B36">
        <f>'share historic calc'!F36</f>
        <v>2.7458113902684416E-2</v>
      </c>
      <c r="C36">
        <f>MS!$L$18*B36</f>
        <v>2976.871418759531</v>
      </c>
      <c r="D36">
        <f t="shared" si="2"/>
        <v>33912.549597269986</v>
      </c>
      <c r="F36">
        <f>LS!$I$17*B36</f>
        <v>6058.0562122353604</v>
      </c>
      <c r="G36">
        <f t="shared" si="3"/>
        <v>69013.438224379293</v>
      </c>
    </row>
    <row r="37" spans="1:7">
      <c r="A37">
        <v>1968</v>
      </c>
      <c r="B37">
        <f>'share historic calc'!F37</f>
        <v>2.2724273441228172E-2</v>
      </c>
      <c r="C37">
        <f>MS!$L$18*B37</f>
        <v>2463.6521051307523</v>
      </c>
      <c r="D37">
        <f t="shared" si="2"/>
        <v>36376.201702400736</v>
      </c>
      <c r="F37">
        <f>LS!$I$17*B37</f>
        <v>5013.6337250647302</v>
      </c>
      <c r="G37">
        <f t="shared" si="3"/>
        <v>74027.071949444027</v>
      </c>
    </row>
    <row r="38" spans="1:7">
      <c r="A38">
        <v>1969</v>
      </c>
      <c r="B38">
        <f>'share historic calc'!F38</f>
        <v>4.8250070458983427E-2</v>
      </c>
      <c r="C38">
        <f>MS!$L$18*B38</f>
        <v>5231.0313888106884</v>
      </c>
      <c r="D38">
        <f t="shared" si="2"/>
        <v>41607.233091211427</v>
      </c>
      <c r="F38">
        <f>LS!$I$17*B38</f>
        <v>10645.364795295054</v>
      </c>
      <c r="G38">
        <f t="shared" si="3"/>
        <v>84672.436744739083</v>
      </c>
    </row>
    <row r="39" spans="1:7">
      <c r="A39">
        <v>1970</v>
      </c>
      <c r="B39">
        <f>'share historic calc'!F39</f>
        <v>1.9726401634245761E-2</v>
      </c>
      <c r="C39">
        <f>MS!$L$18*B39</f>
        <v>2138.6378331767542</v>
      </c>
      <c r="D39">
        <f t="shared" si="2"/>
        <v>43745.870924388182</v>
      </c>
      <c r="F39">
        <f>LS!$I$17*B39</f>
        <v>4352.2162661620077</v>
      </c>
      <c r="G39">
        <f t="shared" si="3"/>
        <v>89024.653010901093</v>
      </c>
    </row>
    <row r="40" spans="1:7">
      <c r="A40">
        <v>1971</v>
      </c>
      <c r="B40">
        <f>'share historic calc'!F40</f>
        <v>2.2387520077242942E-2</v>
      </c>
      <c r="C40">
        <f>MS!$L$18*B40</f>
        <v>2427.1429891742937</v>
      </c>
      <c r="D40">
        <f t="shared" si="2"/>
        <v>46173.013913562478</v>
      </c>
      <c r="F40">
        <f>LS!$I$17*B40</f>
        <v>4939.3361671220327</v>
      </c>
      <c r="G40">
        <f t="shared" si="3"/>
        <v>93963.989178023126</v>
      </c>
    </row>
    <row r="41" spans="1:7">
      <c r="A41">
        <v>1972</v>
      </c>
      <c r="B41">
        <f>'share historic calc'!F41</f>
        <v>3.5560895554910016E-2</v>
      </c>
      <c r="C41">
        <f>MS!$L$18*B41</f>
        <v>3855.3344915855696</v>
      </c>
      <c r="D41">
        <f t="shared" si="2"/>
        <v>50028.348405148048</v>
      </c>
      <c r="F41">
        <f>LS!$I$17*B41</f>
        <v>7845.7648253842417</v>
      </c>
      <c r="G41">
        <f t="shared" si="3"/>
        <v>101809.75400340738</v>
      </c>
    </row>
    <row r="42" spans="1:7">
      <c r="A42">
        <v>1973</v>
      </c>
      <c r="B42">
        <f>'share historic calc'!F42</f>
        <v>5.0013508855019206E-2</v>
      </c>
      <c r="C42">
        <f>MS!$L$18*B42</f>
        <v>5422.2145625169069</v>
      </c>
      <c r="D42">
        <f t="shared" si="2"/>
        <v>55450.562967664955</v>
      </c>
      <c r="F42">
        <f>LS!$I$17*B42</f>
        <v>11034.430445174032</v>
      </c>
      <c r="G42">
        <f t="shared" si="3"/>
        <v>112844.18444858141</v>
      </c>
    </row>
    <row r="43" spans="1:7">
      <c r="A43">
        <v>1974</v>
      </c>
      <c r="B43">
        <f>'share historic calc'!F43</f>
        <v>4.904999226398464E-2</v>
      </c>
      <c r="C43">
        <f>MS!$L$18*B43</f>
        <v>5317.754911299895</v>
      </c>
      <c r="D43">
        <f t="shared" si="2"/>
        <v>60768.317878964852</v>
      </c>
      <c r="F43">
        <f>LS!$I$17*B43</f>
        <v>10821.850743210667</v>
      </c>
      <c r="G43">
        <f t="shared" si="3"/>
        <v>123666.03519179208</v>
      </c>
    </row>
    <row r="44" spans="1:7">
      <c r="A44">
        <v>1975</v>
      </c>
      <c r="B44">
        <f>'share historic calc'!F44</f>
        <v>7.7337811152648588E-3</v>
      </c>
      <c r="C44">
        <f>MS!$L$18*B44</f>
        <v>838.45787961143969</v>
      </c>
      <c r="D44">
        <f t="shared" si="2"/>
        <v>61606.775758576288</v>
      </c>
      <c r="F44">
        <f>LS!$I$17*B44</f>
        <v>1706.2963936797705</v>
      </c>
      <c r="G44">
        <f t="shared" si="3"/>
        <v>125372.33158547185</v>
      </c>
    </row>
    <row r="45" spans="1:7">
      <c r="A45">
        <v>1976</v>
      </c>
      <c r="B45">
        <f>'share historic calc'!F45</f>
        <v>6.2108207615996797E-3</v>
      </c>
      <c r="C45">
        <f>MS!$L$18*B45</f>
        <v>673.34613286882927</v>
      </c>
      <c r="D45">
        <f t="shared" si="2"/>
        <v>62280.121891445116</v>
      </c>
      <c r="F45">
        <f>LS!$I$17*B45</f>
        <v>1370.2871738109757</v>
      </c>
      <c r="G45">
        <f t="shared" si="3"/>
        <v>126742.61875928284</v>
      </c>
    </row>
    <row r="46" spans="1:7">
      <c r="A46">
        <v>1977</v>
      </c>
      <c r="B46">
        <f>'share historic calc'!F46</f>
        <v>6.3913511559828072E-4</v>
      </c>
      <c r="C46">
        <f>MS!$L$18*B46</f>
        <v>69.291833557587609</v>
      </c>
      <c r="D46">
        <f t="shared" si="2"/>
        <v>62349.413725002705</v>
      </c>
      <c r="F46">
        <f>LS!$I$17*B46</f>
        <v>141.01174141933308</v>
      </c>
      <c r="G46">
        <f t="shared" si="3"/>
        <v>126883.63050070217</v>
      </c>
    </row>
    <row r="47" spans="1:7">
      <c r="A47">
        <v>1978</v>
      </c>
      <c r="B47">
        <f>'share historic calc'!F47</f>
        <v>2.1260259981047185E-2</v>
      </c>
      <c r="C47">
        <f>MS!$L$18*B47</f>
        <v>2304.9310858452304</v>
      </c>
      <c r="D47">
        <f t="shared" si="2"/>
        <v>64654.344810847935</v>
      </c>
      <c r="F47">
        <f>LS!$I$17*B47</f>
        <v>4690.6298993584596</v>
      </c>
      <c r="G47">
        <f t="shared" si="3"/>
        <v>131574.26040006062</v>
      </c>
    </row>
    <row r="48" spans="1:7">
      <c r="A48">
        <v>1979</v>
      </c>
      <c r="B48">
        <f>'share historic calc'!F48</f>
        <v>2.1313401576130601E-2</v>
      </c>
      <c r="C48">
        <f>MS!$L$18*B48</f>
        <v>2310.692431876199</v>
      </c>
      <c r="D48">
        <f t="shared" si="2"/>
        <v>66965.037242724138</v>
      </c>
      <c r="F48">
        <f>LS!$I$17*B48</f>
        <v>4702.3544763401187</v>
      </c>
      <c r="G48">
        <f t="shared" si="3"/>
        <v>136276.61487640074</v>
      </c>
    </row>
    <row r="49" spans="1:7">
      <c r="A49">
        <v>1980</v>
      </c>
      <c r="B49">
        <f>'share historic calc'!F49</f>
        <v>2.122883677080168E-2</v>
      </c>
      <c r="C49">
        <f>MS!$L$18*B49</f>
        <v>2301.5243385064641</v>
      </c>
      <c r="D49">
        <f t="shared" si="2"/>
        <v>69266.561581230606</v>
      </c>
      <c r="F49">
        <f>LS!$I$17*B49</f>
        <v>4683.6970279052039</v>
      </c>
      <c r="G49">
        <f t="shared" si="3"/>
        <v>140960.31190430594</v>
      </c>
    </row>
    <row r="50" spans="1:7">
      <c r="A50">
        <v>1981</v>
      </c>
      <c r="B50">
        <f>'share historic calc'!F50</f>
        <v>7.2989477416180656E-3</v>
      </c>
      <c r="C50">
        <f>MS!$L$18*B50</f>
        <v>791.31541940752254</v>
      </c>
      <c r="D50">
        <f t="shared" si="2"/>
        <v>70057.877000638124</v>
      </c>
      <c r="F50">
        <f>LS!$I$17*B50</f>
        <v>1610.3595412854522</v>
      </c>
      <c r="G50">
        <f t="shared" si="3"/>
        <v>142570.6714455914</v>
      </c>
    </row>
    <row r="51" spans="1:7">
      <c r="A51">
        <v>1982</v>
      </c>
      <c r="B51">
        <f>'share historic calc'!F51</f>
        <v>4.8729763513636658E-3</v>
      </c>
      <c r="C51">
        <f>MS!$L$18*B51</f>
        <v>528.30373113309179</v>
      </c>
      <c r="D51">
        <f t="shared" si="2"/>
        <v>70586.180731771223</v>
      </c>
      <c r="F51">
        <f>LS!$I$17*B51</f>
        <v>1075.1198994250142</v>
      </c>
      <c r="G51">
        <f t="shared" si="3"/>
        <v>143645.79134501642</v>
      </c>
    </row>
    <row r="52" spans="1:7">
      <c r="A52">
        <v>1983</v>
      </c>
      <c r="B52">
        <f>'share historic calc'!F52</f>
        <v>3.8873811524765328E-3</v>
      </c>
      <c r="C52">
        <f>MS!$L$18*B52</f>
        <v>421.45042764574328</v>
      </c>
      <c r="D52">
        <f t="shared" si="2"/>
        <v>71007.631159416967</v>
      </c>
      <c r="F52">
        <f>LS!$I$17*B52</f>
        <v>857.66901628974495</v>
      </c>
      <c r="G52">
        <f t="shared" si="3"/>
        <v>144503.46036130618</v>
      </c>
    </row>
    <row r="53" spans="1:7">
      <c r="A53">
        <v>1984</v>
      </c>
      <c r="B53">
        <f>'share historic calc'!F53</f>
        <v>3.2867734004393425E-3</v>
      </c>
      <c r="C53">
        <f>MS!$L$18*B53</f>
        <v>356.33553820863131</v>
      </c>
      <c r="D53">
        <f t="shared" si="2"/>
        <v>71363.966697625598</v>
      </c>
      <c r="F53">
        <f>LS!$I$17*B53</f>
        <v>725.15752856553172</v>
      </c>
      <c r="G53">
        <f t="shared" si="3"/>
        <v>145228.6178898717</v>
      </c>
    </row>
    <row r="54" spans="1:7">
      <c r="A54">
        <v>1985</v>
      </c>
      <c r="B54">
        <f>'share historic calc'!F54</f>
        <v>4.3938782763060895E-3</v>
      </c>
      <c r="C54">
        <f>MS!$L$18*B54</f>
        <v>476.3623133257247</v>
      </c>
      <c r="D54">
        <f t="shared" si="2"/>
        <v>71840.329010951318</v>
      </c>
      <c r="F54">
        <f>LS!$I$17*B54</f>
        <v>969.41697022313622</v>
      </c>
      <c r="G54">
        <f t="shared" si="3"/>
        <v>146198.03486009483</v>
      </c>
    </row>
    <row r="55" spans="1:7">
      <c r="A55">
        <v>1986</v>
      </c>
      <c r="B55">
        <f>'share historic calc'!F55</f>
        <v>7.0672566216006703E-3</v>
      </c>
      <c r="C55">
        <f>MS!$L$18*B55</f>
        <v>766.1966266308367</v>
      </c>
      <c r="D55">
        <f t="shared" si="2"/>
        <v>72606.525637582148</v>
      </c>
      <c r="F55">
        <f>LS!$I$17*B55</f>
        <v>1559.2417611671342</v>
      </c>
      <c r="G55">
        <f t="shared" si="3"/>
        <v>147757.27662126196</v>
      </c>
    </row>
    <row r="56" spans="1:7">
      <c r="A56">
        <v>1987</v>
      </c>
      <c r="B56">
        <f>'share historic calc'!F56</f>
        <v>2.9681381788065377E-3</v>
      </c>
      <c r="C56">
        <f>MS!$L$18*B56</f>
        <v>321.79070065531079</v>
      </c>
      <c r="D56">
        <f t="shared" si="2"/>
        <v>72928.316338237462</v>
      </c>
      <c r="F56">
        <f>LS!$I$17*B56</f>
        <v>654.85735825190761</v>
      </c>
      <c r="G56">
        <f t="shared" si="3"/>
        <v>148412.13397951386</v>
      </c>
    </row>
    <row r="57" spans="1:7">
      <c r="A57">
        <v>1988</v>
      </c>
      <c r="B57">
        <f>'share historic calc'!F57</f>
        <v>1.1748506218291819E-2</v>
      </c>
      <c r="C57">
        <f>MS!$L$18*B57</f>
        <v>1273.7143016561076</v>
      </c>
      <c r="D57">
        <f t="shared" si="2"/>
        <v>74202.030639893565</v>
      </c>
      <c r="F57">
        <f>LS!$I$17*B57</f>
        <v>2592.061178435506</v>
      </c>
      <c r="G57">
        <f t="shared" si="3"/>
        <v>151004.19515794938</v>
      </c>
    </row>
    <row r="58" spans="1:7">
      <c r="A58">
        <v>1989</v>
      </c>
      <c r="B58">
        <f>'share historic calc'!F58</f>
        <v>4.3833881143271409E-3</v>
      </c>
      <c r="C58">
        <f>MS!$L$18*B58</f>
        <v>475.22502241477696</v>
      </c>
      <c r="D58">
        <f t="shared" si="2"/>
        <v>74677.255662308336</v>
      </c>
      <c r="F58">
        <f>LS!$I$17*B58</f>
        <v>967.10253627588281</v>
      </c>
      <c r="G58">
        <f t="shared" si="3"/>
        <v>151971.29769422527</v>
      </c>
    </row>
    <row r="59" spans="1:7">
      <c r="A59">
        <v>1990</v>
      </c>
      <c r="B59">
        <f>'share historic calc'!F59</f>
        <v>2.3943907920724911E-3</v>
      </c>
      <c r="C59">
        <f>MS!$L$18*B59</f>
        <v>259.58787772253913</v>
      </c>
      <c r="D59">
        <f t="shared" si="2"/>
        <v>74936.843540030881</v>
      </c>
      <c r="F59">
        <f>LS!$I$17*B59</f>
        <v>528.2720460641616</v>
      </c>
      <c r="G59">
        <f t="shared" si="3"/>
        <v>152499.56974028944</v>
      </c>
    </row>
    <row r="60" spans="1:7">
      <c r="A60">
        <v>1991</v>
      </c>
      <c r="B60">
        <f>'share historic calc'!F60</f>
        <v>2.3636347521687495E-3</v>
      </c>
      <c r="C60">
        <f>MS!$L$18*B60</f>
        <v>256.25346165637495</v>
      </c>
      <c r="D60">
        <f t="shared" si="2"/>
        <v>75193.09700168726</v>
      </c>
      <c r="F60">
        <f>LS!$I$17*B60</f>
        <v>521.48637173623899</v>
      </c>
      <c r="G60">
        <f t="shared" si="3"/>
        <v>153021.05611202569</v>
      </c>
    </row>
    <row r="61" spans="1:7">
      <c r="A61">
        <v>1992</v>
      </c>
      <c r="B61">
        <f>'share historic calc'!F61</f>
        <v>1.8800387750610454E-2</v>
      </c>
      <c r="C61">
        <f>MS!$L$18*B61</f>
        <v>2038.2440379824325</v>
      </c>
      <c r="D61">
        <f t="shared" si="2"/>
        <v>77231.341039669685</v>
      </c>
      <c r="F61">
        <f>LS!$I$17*B61</f>
        <v>4147.9107490294336</v>
      </c>
      <c r="G61">
        <f t="shared" si="3"/>
        <v>157168.96686105512</v>
      </c>
    </row>
    <row r="62" spans="1:7">
      <c r="A62">
        <v>1993</v>
      </c>
      <c r="B62">
        <f>'share historic calc'!F62</f>
        <v>7.8709413300735755E-3</v>
      </c>
      <c r="C62">
        <f>MS!$L$18*B62</f>
        <v>853.32810429992674</v>
      </c>
      <c r="D62">
        <f t="shared" si="2"/>
        <v>78084.669143969615</v>
      </c>
      <c r="F62">
        <f>LS!$I$17*B62</f>
        <v>1736.5579147128028</v>
      </c>
      <c r="G62">
        <f t="shared" si="3"/>
        <v>158905.52477576793</v>
      </c>
    </row>
    <row r="63" spans="1:7">
      <c r="A63">
        <v>1994</v>
      </c>
      <c r="B63">
        <f>'share historic calc'!F63</f>
        <v>3.1594214437212728E-3</v>
      </c>
      <c r="C63">
        <f>MS!$L$18*B63</f>
        <v>342.52867582104176</v>
      </c>
      <c r="D63">
        <f t="shared" si="2"/>
        <v>78427.197819790657</v>
      </c>
      <c r="F63">
        <f>LS!$I$17*B63</f>
        <v>697.05999370678069</v>
      </c>
      <c r="G63">
        <f t="shared" si="3"/>
        <v>159602.58476947472</v>
      </c>
    </row>
    <row r="64" spans="1:7">
      <c r="A64">
        <v>1995</v>
      </c>
      <c r="B64">
        <f>'share historic calc'!F64</f>
        <v>1.0057051437066476E-2</v>
      </c>
      <c r="C64">
        <f>MS!$L$18*B64</f>
        <v>1090.335231549562</v>
      </c>
      <c r="D64">
        <f t="shared" si="2"/>
        <v>79517.533051340215</v>
      </c>
      <c r="F64">
        <f>LS!$I$17*B64</f>
        <v>2218.8772015085397</v>
      </c>
      <c r="G64">
        <f t="shared" si="3"/>
        <v>161821.46197098325</v>
      </c>
    </row>
    <row r="65" spans="1:7">
      <c r="A65">
        <v>1996</v>
      </c>
      <c r="B65">
        <f>'share historic calc'!F65</f>
        <v>1.5338569794282482E-2</v>
      </c>
      <c r="C65">
        <f>MS!$L$18*B65</f>
        <v>1662.9310442471353</v>
      </c>
      <c r="D65">
        <f t="shared" si="2"/>
        <v>81180.464095587347</v>
      </c>
      <c r="F65">
        <f>LS!$I$17*B65</f>
        <v>3384.1333151427498</v>
      </c>
      <c r="G65">
        <f t="shared" si="3"/>
        <v>165205.59528612599</v>
      </c>
    </row>
    <row r="66" spans="1:7">
      <c r="A66">
        <v>1997</v>
      </c>
      <c r="B66">
        <f>'share historic calc'!F66</f>
        <v>1.5483658018715119E-2</v>
      </c>
      <c r="C66">
        <f>MS!$L$18*B66</f>
        <v>1678.6607840989996</v>
      </c>
      <c r="D66">
        <f t="shared" si="2"/>
        <v>82859.124879686351</v>
      </c>
      <c r="F66">
        <f>LS!$I$17*B66</f>
        <v>3416.1439850110978</v>
      </c>
      <c r="G66">
        <f t="shared" si="3"/>
        <v>168621.73927113708</v>
      </c>
    </row>
    <row r="67" spans="1:7">
      <c r="A67">
        <v>1998</v>
      </c>
      <c r="B67">
        <f>'share historic calc'!F67</f>
        <v>1.2833524944746669E-2</v>
      </c>
      <c r="C67">
        <f>MS!$L$18*B67</f>
        <v>1391.3466068847101</v>
      </c>
      <c r="D67">
        <f t="shared" ref="D67:D88" si="4">D66+C67</f>
        <v>84250.471486571056</v>
      </c>
      <c r="F67">
        <f>LS!$I$17*B67</f>
        <v>2831.4477750345127</v>
      </c>
      <c r="G67">
        <f t="shared" ref="G67:G88" si="5">G66+F67</f>
        <v>171453.1870461716</v>
      </c>
    </row>
    <row r="68" spans="1:7">
      <c r="A68">
        <v>1999</v>
      </c>
      <c r="B68">
        <f>'share historic calc'!F68</f>
        <v>1.3813972283731693E-2</v>
      </c>
      <c r="C68">
        <f>MS!$L$18*B68</f>
        <v>1497.6418051407716</v>
      </c>
      <c r="D68">
        <f t="shared" si="4"/>
        <v>85748.113291711823</v>
      </c>
      <c r="F68">
        <f>LS!$I$17*B68</f>
        <v>3047.7628909874397</v>
      </c>
      <c r="G68">
        <f t="shared" si="5"/>
        <v>174500.94993715905</v>
      </c>
    </row>
    <row r="69" spans="1:7">
      <c r="A69">
        <v>2000</v>
      </c>
      <c r="B69">
        <f>'share historic calc'!F69</f>
        <v>6.3530553103985027E-3</v>
      </c>
      <c r="C69">
        <f>MS!$L$18*B69</f>
        <v>688.76649147685362</v>
      </c>
      <c r="D69">
        <f t="shared" si="4"/>
        <v>86436.879783188677</v>
      </c>
      <c r="F69">
        <f>LS!$I$17*B69</f>
        <v>1401.6682400779112</v>
      </c>
      <c r="G69">
        <f t="shared" si="5"/>
        <v>175902.61817723696</v>
      </c>
    </row>
    <row r="70" spans="1:7">
      <c r="A70">
        <v>2001</v>
      </c>
      <c r="B70">
        <f>'share historic calc'!F70</f>
        <v>1.3535349169427173E-3</v>
      </c>
      <c r="C70">
        <f>MS!$L$18*B70</f>
        <v>146.7434880203447</v>
      </c>
      <c r="D70">
        <f t="shared" si="4"/>
        <v>86583.623271209028</v>
      </c>
      <c r="F70">
        <f>LS!$I$17*B70</f>
        <v>298.62905519015476</v>
      </c>
      <c r="G70">
        <f t="shared" si="5"/>
        <v>176201.24723242712</v>
      </c>
    </row>
    <row r="71" spans="1:7">
      <c r="A71">
        <v>2002</v>
      </c>
      <c r="B71">
        <f>'share historic calc'!F71</f>
        <v>7.4679788274523741E-3</v>
      </c>
      <c r="C71">
        <f>MS!$L$18*B71</f>
        <v>809.64092457824916</v>
      </c>
      <c r="D71">
        <f t="shared" si="4"/>
        <v>87393.264195787284</v>
      </c>
      <c r="F71">
        <f>LS!$I$17*B71</f>
        <v>1647.6527007219897</v>
      </c>
      <c r="G71">
        <f t="shared" si="5"/>
        <v>177848.89993314911</v>
      </c>
    </row>
    <row r="72" spans="1:7">
      <c r="A72">
        <v>2003</v>
      </c>
      <c r="B72">
        <f>'share historic calc'!F72</f>
        <v>1.0945708319598695E-2</v>
      </c>
      <c r="C72">
        <f>MS!$L$18*B72</f>
        <v>1186.6789674692925</v>
      </c>
      <c r="D72">
        <f t="shared" si="4"/>
        <v>88579.943163256583</v>
      </c>
      <c r="F72">
        <f>LS!$I$17*B72</f>
        <v>2414.9406808447407</v>
      </c>
      <c r="G72">
        <f t="shared" si="5"/>
        <v>180263.84061399385</v>
      </c>
    </row>
    <row r="73" spans="1:7">
      <c r="A73">
        <v>2004</v>
      </c>
      <c r="B73">
        <f>'share historic calc'!F73</f>
        <v>7.5169994104199184E-3</v>
      </c>
      <c r="C73">
        <f>MS!$L$18*B73</f>
        <v>814.95549108067542</v>
      </c>
      <c r="D73">
        <f t="shared" si="4"/>
        <v>89394.898654337259</v>
      </c>
      <c r="F73">
        <f>LS!$I$17*B73</f>
        <v>1658.4680629215361</v>
      </c>
      <c r="G73">
        <f t="shared" si="5"/>
        <v>181922.30867691539</v>
      </c>
    </row>
    <row r="74" spans="1:7">
      <c r="A74">
        <v>2005</v>
      </c>
      <c r="B74">
        <f>'share historic calc'!F74</f>
        <v>1.4033322391412514E-2</v>
      </c>
      <c r="C74">
        <f>MS!$L$18*B74</f>
        <v>1521.4226470649878</v>
      </c>
      <c r="D74">
        <f t="shared" si="4"/>
        <v>90916.321301402248</v>
      </c>
      <c r="F74">
        <f>LS!$I$17*B74</f>
        <v>3096.1578858949515</v>
      </c>
      <c r="G74">
        <f t="shared" si="5"/>
        <v>185018.46656281035</v>
      </c>
    </row>
    <row r="75" spans="1:7">
      <c r="A75">
        <v>2006</v>
      </c>
      <c r="B75">
        <f>'share historic calc'!F75</f>
        <v>9.7623472068044444E-3</v>
      </c>
      <c r="C75">
        <f>MS!$L$18*B75</f>
        <v>1058.3848724257039</v>
      </c>
      <c r="D75">
        <f t="shared" si="4"/>
        <v>91974.706173827944</v>
      </c>
      <c r="F75">
        <f>LS!$I$17*B75</f>
        <v>2153.856901890058</v>
      </c>
      <c r="G75">
        <f t="shared" si="5"/>
        <v>187172.3234647004</v>
      </c>
    </row>
    <row r="76" spans="1:7">
      <c r="A76">
        <v>2007</v>
      </c>
      <c r="B76">
        <f>'share historic calc'!F76</f>
        <v>5.8530397257765083E-3</v>
      </c>
      <c r="C76">
        <f>MS!$L$18*B76</f>
        <v>634.5573018700602</v>
      </c>
      <c r="D76">
        <f t="shared" si="4"/>
        <v>92609.263475698011</v>
      </c>
      <c r="F76">
        <f>LS!$I$17*B76</f>
        <v>1291.3503016583452</v>
      </c>
      <c r="G76">
        <f t="shared" si="5"/>
        <v>188463.67376635876</v>
      </c>
    </row>
    <row r="77" spans="1:7">
      <c r="A77">
        <v>2008</v>
      </c>
      <c r="B77">
        <f>'share historic calc'!F77</f>
        <v>9.3698646264458816E-3</v>
      </c>
      <c r="C77">
        <f>MS!$L$18*B77</f>
        <v>1015.8338734761303</v>
      </c>
      <c r="D77">
        <f t="shared" si="4"/>
        <v>93625.097349174146</v>
      </c>
      <c r="F77">
        <f>LS!$I$17*B77</f>
        <v>2067.2638626681282</v>
      </c>
      <c r="G77">
        <f t="shared" si="5"/>
        <v>190530.93762902688</v>
      </c>
    </row>
    <row r="78" spans="1:7">
      <c r="A78">
        <v>2009</v>
      </c>
      <c r="B78">
        <f>'share historic calc'!F78</f>
        <v>1.1301735796054249E-2</v>
      </c>
      <c r="C78">
        <f>MS!$L$18*B78</f>
        <v>1225.2776863292213</v>
      </c>
      <c r="D78">
        <f t="shared" si="4"/>
        <v>94850.37503550337</v>
      </c>
      <c r="F78">
        <f>LS!$I$17*B78</f>
        <v>2493.4906669476527</v>
      </c>
      <c r="G78">
        <f t="shared" si="5"/>
        <v>193024.42829597453</v>
      </c>
    </row>
    <row r="79" spans="1:7">
      <c r="A79">
        <v>2010</v>
      </c>
      <c r="B79">
        <f>'share historic calc'!F79</f>
        <v>9.428106076085855E-3</v>
      </c>
      <c r="C79">
        <f>MS!$L$18*B79</f>
        <v>1022.1481202388479</v>
      </c>
      <c r="D79">
        <f t="shared" si="4"/>
        <v>95872.523155742223</v>
      </c>
      <c r="F79">
        <f>LS!$I$17*B79</f>
        <v>2080.1136154607461</v>
      </c>
      <c r="G79">
        <f t="shared" si="5"/>
        <v>195104.54191143528</v>
      </c>
    </row>
    <row r="80" spans="1:7">
      <c r="A80">
        <v>2011</v>
      </c>
      <c r="B80">
        <f>'share historic calc'!F80</f>
        <v>2.154513097570715E-2</v>
      </c>
      <c r="C80">
        <f>MS!$L$18*B80</f>
        <v>2335.8153747312908</v>
      </c>
      <c r="D80">
        <f t="shared" si="4"/>
        <v>98208.338530473513</v>
      </c>
      <c r="F80">
        <f>LS!$I$17*B80</f>
        <v>4753.4807020392927</v>
      </c>
      <c r="G80">
        <f t="shared" si="5"/>
        <v>199858.02261347458</v>
      </c>
    </row>
    <row r="81" spans="1:7">
      <c r="A81">
        <v>2012</v>
      </c>
      <c r="B81">
        <f>'share historic calc'!F81</f>
        <v>1.746247871564335E-2</v>
      </c>
      <c r="C81">
        <f>MS!$L$18*B81</f>
        <v>1893.1946299564738</v>
      </c>
      <c r="D81">
        <f t="shared" si="4"/>
        <v>100101.53316042999</v>
      </c>
      <c r="F81">
        <f>LS!$I$17*B81</f>
        <v>3852.7292165536769</v>
      </c>
      <c r="G81">
        <f t="shared" si="5"/>
        <v>203710.75183002825</v>
      </c>
    </row>
    <row r="82" spans="1:7">
      <c r="A82">
        <v>2013</v>
      </c>
      <c r="B82">
        <f>'share historic calc'!F82</f>
        <v>1.058711784304848E-2</v>
      </c>
      <c r="C82">
        <f>MS!$L$18*B82</f>
        <v>1147.802380954101</v>
      </c>
      <c r="D82">
        <f t="shared" si="4"/>
        <v>101249.33554138409</v>
      </c>
      <c r="F82">
        <f>LS!$I$17*B82</f>
        <v>2335.8252225939432</v>
      </c>
      <c r="G82">
        <f t="shared" si="5"/>
        <v>206046.57705262219</v>
      </c>
    </row>
    <row r="83" spans="1:7">
      <c r="A83">
        <v>2014</v>
      </c>
      <c r="B83">
        <f>'share historic calc'!F83</f>
        <v>2.4159113794950771E-2</v>
      </c>
      <c r="C83">
        <f>MS!$L$18*B83</f>
        <v>2619.210322079588</v>
      </c>
      <c r="D83">
        <f t="shared" si="4"/>
        <v>103868.54586346367</v>
      </c>
      <c r="F83">
        <f>LS!$I$17*B83</f>
        <v>5330.2011174661939</v>
      </c>
      <c r="G83">
        <f t="shared" si="5"/>
        <v>211376.77817008839</v>
      </c>
    </row>
    <row r="84" spans="1:7">
      <c r="A84">
        <v>2015</v>
      </c>
      <c r="B84">
        <f>'share historic calc'!F84</f>
        <v>4.3442369155587456E-3</v>
      </c>
      <c r="C84">
        <f>MS!$L$18*B84</f>
        <v>470.9804452003014</v>
      </c>
      <c r="D84">
        <f t="shared" si="4"/>
        <v>104339.52630866398</v>
      </c>
      <c r="F84">
        <f>LS!$I$17*B84</f>
        <v>958.46464644281048</v>
      </c>
      <c r="G84">
        <f t="shared" si="5"/>
        <v>212335.24281653122</v>
      </c>
    </row>
    <row r="85" spans="1:7">
      <c r="A85">
        <v>2016</v>
      </c>
      <c r="B85">
        <f>'share historic calc'!F85</f>
        <v>1.5366460692673015E-2</v>
      </c>
      <c r="C85">
        <f>MS!$L$18*B85</f>
        <v>1665.954835996145</v>
      </c>
      <c r="D85">
        <f t="shared" si="4"/>
        <v>106005.48114466012</v>
      </c>
      <c r="F85">
        <f>LS!$I$17*B85</f>
        <v>3390.2868561637547</v>
      </c>
      <c r="G85">
        <f t="shared" si="5"/>
        <v>215725.52967269497</v>
      </c>
    </row>
    <row r="86" spans="1:7">
      <c r="A86">
        <v>2017</v>
      </c>
      <c r="B86">
        <f>'share historic calc'!F86</f>
        <v>1.069973144762245E-2</v>
      </c>
      <c r="C86">
        <f>MS!$L$18*B86</f>
        <v>1160.011384893988</v>
      </c>
      <c r="D86">
        <f t="shared" si="4"/>
        <v>107165.49252955412</v>
      </c>
      <c r="F86">
        <f>LS!$I$17*B86</f>
        <v>2360.6710495574935</v>
      </c>
      <c r="G86">
        <f t="shared" si="5"/>
        <v>218086.20072225246</v>
      </c>
    </row>
    <row r="87" spans="1:7">
      <c r="A87">
        <v>2018</v>
      </c>
      <c r="B87">
        <f>'share historic calc'!F87</f>
        <v>4.8222064234908915E-3</v>
      </c>
      <c r="C87">
        <f>MS!$L$18*B87</f>
        <v>522.79950940276501</v>
      </c>
      <c r="D87">
        <f t="shared" si="4"/>
        <v>107688.29203895689</v>
      </c>
      <c r="F87">
        <f>LS!$I$17*B87</f>
        <v>1063.9185810083718</v>
      </c>
      <c r="G87">
        <f t="shared" si="5"/>
        <v>219150.11930326081</v>
      </c>
    </row>
    <row r="88" spans="1:7">
      <c r="A88">
        <v>2019</v>
      </c>
      <c r="B88">
        <f>'share historic calc'!F88</f>
        <v>6.7030204403737952E-3</v>
      </c>
      <c r="C88">
        <f>MS!$L$18*B88</f>
        <v>726.70796104312501</v>
      </c>
      <c r="D88">
        <f t="shared" si="4"/>
        <v>108415.00000000001</v>
      </c>
      <c r="F88">
        <f>LS!$I$17*B88</f>
        <v>1478.88069673923</v>
      </c>
      <c r="G88">
        <f t="shared" si="5"/>
        <v>220629.00000000003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9"/>
  <sheetViews>
    <sheetView workbookViewId="0">
      <selection activeCell="C37" sqref="C37"/>
    </sheetView>
  </sheetViews>
  <sheetFormatPr defaultRowHeight="14.4"/>
  <cols>
    <col min="2" max="2" width="23.7890625" customWidth="1"/>
    <col min="3" max="3" width="23.1015625" customWidth="1"/>
    <col min="5" max="5" width="22.41796875" customWidth="1"/>
    <col min="6" max="6" width="16.41796875" customWidth="1"/>
  </cols>
  <sheetData>
    <row r="1" spans="1:6">
      <c r="A1" t="s">
        <v>45</v>
      </c>
      <c r="B1" t="s">
        <v>123</v>
      </c>
      <c r="C1" t="s">
        <v>128</v>
      </c>
      <c r="E1" t="s">
        <v>122</v>
      </c>
      <c r="F1" t="s">
        <v>129</v>
      </c>
    </row>
    <row r="2" spans="1:6">
      <c r="A2">
        <v>1933</v>
      </c>
      <c r="B2">
        <f>historic!C2</f>
        <v>901.93892114042785</v>
      </c>
      <c r="C2">
        <v>0</v>
      </c>
      <c r="E2">
        <f>historic!F2</f>
        <v>1835.4829334713042</v>
      </c>
      <c r="F2">
        <f>0</f>
        <v>0</v>
      </c>
    </row>
    <row r="3" spans="1:6">
      <c r="A3">
        <v>1934</v>
      </c>
      <c r="B3">
        <f>historic!C3</f>
        <v>0</v>
      </c>
      <c r="C3">
        <v>0</v>
      </c>
      <c r="E3">
        <f>historic!F3</f>
        <v>0</v>
      </c>
      <c r="F3">
        <f>0</f>
        <v>0</v>
      </c>
    </row>
    <row r="4" spans="1:6">
      <c r="A4">
        <v>1935</v>
      </c>
      <c r="B4">
        <f>historic!C4</f>
        <v>587.09857766208222</v>
      </c>
      <c r="C4">
        <v>0</v>
      </c>
      <c r="E4">
        <f>historic!F4</f>
        <v>1194.7698389614679</v>
      </c>
      <c r="F4">
        <f>0</f>
        <v>0</v>
      </c>
    </row>
    <row r="5" spans="1:6">
      <c r="A5">
        <v>1936</v>
      </c>
      <c r="B5">
        <f>historic!C5</f>
        <v>0</v>
      </c>
      <c r="C5">
        <v>0</v>
      </c>
      <c r="E5">
        <f>historic!F5</f>
        <v>0</v>
      </c>
      <c r="F5">
        <f>0</f>
        <v>0</v>
      </c>
    </row>
    <row r="6" spans="1:6">
      <c r="A6">
        <v>1937</v>
      </c>
      <c r="B6">
        <f>historic!C6</f>
        <v>0</v>
      </c>
      <c r="C6">
        <v>0</v>
      </c>
      <c r="E6">
        <f>historic!F6</f>
        <v>0</v>
      </c>
      <c r="F6">
        <f>0</f>
        <v>0</v>
      </c>
    </row>
    <row r="7" spans="1:6">
      <c r="A7">
        <v>1938</v>
      </c>
      <c r="B7">
        <f>historic!C7</f>
        <v>0</v>
      </c>
      <c r="C7">
        <v>0</v>
      </c>
      <c r="E7">
        <f>historic!F7</f>
        <v>0</v>
      </c>
      <c r="F7">
        <f>0</f>
        <v>0</v>
      </c>
    </row>
    <row r="8" spans="1:6">
      <c r="A8">
        <v>1939</v>
      </c>
      <c r="B8">
        <f>historic!C8</f>
        <v>0</v>
      </c>
      <c r="C8">
        <v>0</v>
      </c>
      <c r="E8">
        <f>historic!F8</f>
        <v>0</v>
      </c>
      <c r="F8">
        <f>0</f>
        <v>0</v>
      </c>
    </row>
    <row r="9" spans="1:6">
      <c r="A9">
        <v>1940</v>
      </c>
      <c r="B9">
        <f>historic!C9</f>
        <v>931.87857845082954</v>
      </c>
      <c r="C9">
        <v>0</v>
      </c>
      <c r="E9">
        <f>historic!F9</f>
        <v>1896.4113719045158</v>
      </c>
      <c r="F9">
        <f>0</f>
        <v>0</v>
      </c>
    </row>
    <row r="10" spans="1:6">
      <c r="A10">
        <v>1941</v>
      </c>
      <c r="B10">
        <f>historic!C10</f>
        <v>0</v>
      </c>
      <c r="C10">
        <v>0</v>
      </c>
      <c r="E10">
        <f>historic!F10</f>
        <v>0</v>
      </c>
      <c r="F10">
        <f>0</f>
        <v>0</v>
      </c>
    </row>
    <row r="11" spans="1:6">
      <c r="A11">
        <v>1942</v>
      </c>
      <c r="B11">
        <f>historic!C11</f>
        <v>0</v>
      </c>
      <c r="C11">
        <v>0</v>
      </c>
      <c r="E11">
        <f>historic!F11</f>
        <v>0</v>
      </c>
      <c r="F11">
        <f>0</f>
        <v>0</v>
      </c>
    </row>
    <row r="12" spans="1:6">
      <c r="A12">
        <v>1943</v>
      </c>
      <c r="B12">
        <f>historic!C12</f>
        <v>494.31714321996839</v>
      </c>
      <c r="C12">
        <v>0</v>
      </c>
      <c r="E12">
        <f>historic!F12</f>
        <v>1005.9557901718249</v>
      </c>
      <c r="F12">
        <f>0</f>
        <v>0</v>
      </c>
    </row>
    <row r="13" spans="1:6">
      <c r="A13">
        <v>1944</v>
      </c>
      <c r="B13">
        <f>historic!C13</f>
        <v>484.39047986936913</v>
      </c>
      <c r="C13">
        <v>0</v>
      </c>
      <c r="E13">
        <f>historic!F13</f>
        <v>985.75462051468014</v>
      </c>
      <c r="F13">
        <f>0</f>
        <v>0</v>
      </c>
    </row>
    <row r="14" spans="1:6">
      <c r="A14">
        <v>1945</v>
      </c>
      <c r="B14">
        <f>historic!C14</f>
        <v>0</v>
      </c>
      <c r="C14">
        <v>0</v>
      </c>
      <c r="E14">
        <f>historic!F14</f>
        <v>0</v>
      </c>
      <c r="F14">
        <f>0</f>
        <v>0</v>
      </c>
    </row>
    <row r="15" spans="1:6">
      <c r="A15">
        <v>1946</v>
      </c>
      <c r="B15">
        <f>historic!C15</f>
        <v>607.82310231134556</v>
      </c>
      <c r="C15">
        <v>0</v>
      </c>
      <c r="E15">
        <f>historic!F15</f>
        <v>1236.9451020601382</v>
      </c>
      <c r="F15">
        <f>0</f>
        <v>0</v>
      </c>
    </row>
    <row r="16" spans="1:6">
      <c r="A16">
        <v>1947</v>
      </c>
      <c r="B16">
        <f>historic!C16</f>
        <v>0</v>
      </c>
      <c r="C16">
        <v>0</v>
      </c>
      <c r="E16">
        <f>historic!F16</f>
        <v>0</v>
      </c>
      <c r="F16">
        <f>0</f>
        <v>0</v>
      </c>
    </row>
    <row r="17" spans="1:6">
      <c r="A17">
        <v>1948</v>
      </c>
      <c r="B17">
        <f>historic!C17</f>
        <v>260.71757846394706</v>
      </c>
      <c r="C17">
        <v>0</v>
      </c>
      <c r="E17">
        <f>historic!F17</f>
        <v>530.5710337031054</v>
      </c>
      <c r="F17">
        <f>0</f>
        <v>0</v>
      </c>
    </row>
    <row r="18" spans="1:6">
      <c r="A18">
        <v>1949</v>
      </c>
      <c r="B18">
        <f>historic!C18</f>
        <v>1222.1666328995959</v>
      </c>
      <c r="C18">
        <v>0</v>
      </c>
      <c r="E18">
        <f>historic!F18</f>
        <v>2487.1595448047315</v>
      </c>
      <c r="F18">
        <f>0</f>
        <v>0</v>
      </c>
    </row>
    <row r="19" spans="1:6">
      <c r="A19">
        <v>1950</v>
      </c>
      <c r="B19">
        <f>historic!C19</f>
        <v>0</v>
      </c>
      <c r="C19">
        <v>0</v>
      </c>
      <c r="E19">
        <f>historic!F19</f>
        <v>0</v>
      </c>
      <c r="F19">
        <f>0</f>
        <v>0</v>
      </c>
    </row>
    <row r="20" spans="1:6">
      <c r="A20">
        <v>1951</v>
      </c>
      <c r="B20">
        <f>historic!C20</f>
        <v>196.38578885388068</v>
      </c>
      <c r="C20">
        <v>0</v>
      </c>
      <c r="E20">
        <f>historic!F20</f>
        <v>399.65318645060961</v>
      </c>
      <c r="F20">
        <f>0</f>
        <v>0</v>
      </c>
    </row>
    <row r="21" spans="1:6">
      <c r="A21">
        <v>1952</v>
      </c>
      <c r="B21">
        <f>historic!C21</f>
        <v>1116.2774405365017</v>
      </c>
      <c r="C21">
        <v>0</v>
      </c>
      <c r="E21">
        <f>historic!F21</f>
        <v>2271.670667602526</v>
      </c>
      <c r="F21">
        <f>0</f>
        <v>0</v>
      </c>
    </row>
    <row r="22" spans="1:6">
      <c r="A22">
        <v>1953</v>
      </c>
      <c r="B22">
        <f>historic!C22</f>
        <v>2195.9546348971808</v>
      </c>
      <c r="C22">
        <v>0</v>
      </c>
      <c r="E22">
        <f>historic!F22</f>
        <v>4468.8583235044052</v>
      </c>
      <c r="F22">
        <f>0</f>
        <v>0</v>
      </c>
    </row>
    <row r="23" spans="1:6">
      <c r="A23">
        <v>1954</v>
      </c>
      <c r="B23">
        <f>historic!C23</f>
        <v>0</v>
      </c>
      <c r="C23">
        <v>0</v>
      </c>
      <c r="E23">
        <f>historic!F23</f>
        <v>0</v>
      </c>
      <c r="F23">
        <f>0</f>
        <v>0</v>
      </c>
    </row>
    <row r="24" spans="1:6">
      <c r="A24">
        <v>1955</v>
      </c>
      <c r="B24">
        <f>historic!C24</f>
        <v>1633.5298907925762</v>
      </c>
      <c r="C24">
        <v>0</v>
      </c>
      <c r="E24">
        <f>historic!F24</f>
        <v>3324.3007542837731</v>
      </c>
      <c r="F24">
        <f>0</f>
        <v>0</v>
      </c>
    </row>
    <row r="25" spans="1:6">
      <c r="A25">
        <v>1956</v>
      </c>
      <c r="B25">
        <f>historic!C25</f>
        <v>0</v>
      </c>
      <c r="C25">
        <v>0</v>
      </c>
      <c r="E25">
        <f>historic!F25</f>
        <v>0</v>
      </c>
      <c r="F25">
        <f>0</f>
        <v>0</v>
      </c>
    </row>
    <row r="26" spans="1:6">
      <c r="A26">
        <v>1957</v>
      </c>
      <c r="B26">
        <f>historic!C26</f>
        <v>0</v>
      </c>
      <c r="C26">
        <v>0</v>
      </c>
      <c r="E26">
        <f>historic!F26</f>
        <v>0</v>
      </c>
      <c r="F26">
        <f>0</f>
        <v>0</v>
      </c>
    </row>
    <row r="27" spans="1:6">
      <c r="A27">
        <v>1958</v>
      </c>
      <c r="B27">
        <f>historic!C27</f>
        <v>834.51864373492697</v>
      </c>
      <c r="C27">
        <v>0</v>
      </c>
      <c r="E27">
        <f>historic!F27</f>
        <v>1698.2798860728976</v>
      </c>
      <c r="F27">
        <f>0</f>
        <v>0</v>
      </c>
    </row>
    <row r="28" spans="1:6">
      <c r="A28">
        <v>1959</v>
      </c>
      <c r="B28">
        <f>historic!C28</f>
        <v>1615.7636271212352</v>
      </c>
      <c r="C28">
        <v>0</v>
      </c>
      <c r="E28">
        <f>historic!F28</f>
        <v>3288.14567438206</v>
      </c>
      <c r="F28">
        <f>0</f>
        <v>0</v>
      </c>
    </row>
    <row r="29" spans="1:6">
      <c r="A29">
        <v>1960</v>
      </c>
      <c r="B29">
        <f>historic!C29</f>
        <v>2026.7067095906486</v>
      </c>
      <c r="C29">
        <v>0</v>
      </c>
      <c r="E29">
        <f>historic!F29</f>
        <v>4124.4318095307399</v>
      </c>
      <c r="F29">
        <f>0</f>
        <v>0</v>
      </c>
    </row>
    <row r="30" spans="1:6">
      <c r="A30">
        <v>1961</v>
      </c>
      <c r="B30">
        <f>historic!C30</f>
        <v>1084.1562368083432</v>
      </c>
      <c r="C30">
        <v>0</v>
      </c>
      <c r="E30">
        <f>historic!F30</f>
        <v>2206.3026921624123</v>
      </c>
      <c r="F30">
        <f>0</f>
        <v>0</v>
      </c>
    </row>
    <row r="31" spans="1:6">
      <c r="A31">
        <v>1962</v>
      </c>
      <c r="B31">
        <f>historic!C31</f>
        <v>1724.1962465292534</v>
      </c>
      <c r="C31">
        <v>0</v>
      </c>
      <c r="E31">
        <f>historic!F31</f>
        <v>3508.8105306046455</v>
      </c>
      <c r="F31">
        <f>0</f>
        <v>0</v>
      </c>
    </row>
    <row r="32" spans="1:6">
      <c r="A32">
        <v>1963</v>
      </c>
      <c r="B32">
        <f>historic!C32</f>
        <v>711.03440040503631</v>
      </c>
      <c r="C32">
        <v>0</v>
      </c>
      <c r="E32">
        <f>historic!F32</f>
        <v>1446.984353889801</v>
      </c>
      <c r="F32">
        <f>0</f>
        <v>0</v>
      </c>
    </row>
    <row r="33" spans="1:6">
      <c r="A33">
        <v>1964</v>
      </c>
      <c r="B33">
        <f>historic!C33</f>
        <v>3782.6742684786473</v>
      </c>
      <c r="C33">
        <v>0</v>
      </c>
      <c r="E33">
        <f>historic!F33</f>
        <v>7697.8982721964248</v>
      </c>
      <c r="F33">
        <f>0</f>
        <v>0</v>
      </c>
    </row>
    <row r="34" spans="1:6">
      <c r="A34">
        <v>1965</v>
      </c>
      <c r="B34">
        <f>historic!C34</f>
        <v>4708.889033592729</v>
      </c>
      <c r="C34">
        <v>0</v>
      </c>
      <c r="E34">
        <f>historic!F34</f>
        <v>9582.7835501778372</v>
      </c>
      <c r="F34">
        <f>0</f>
        <v>0</v>
      </c>
    </row>
    <row r="35" spans="1:6">
      <c r="A35">
        <v>1966</v>
      </c>
      <c r="B35">
        <f>historic!C35</f>
        <v>3815.2602431519358</v>
      </c>
      <c r="C35">
        <v>0</v>
      </c>
      <c r="E35">
        <f>historic!F35</f>
        <v>7764.2120756940321</v>
      </c>
      <c r="F35">
        <f>0</f>
        <v>0</v>
      </c>
    </row>
    <row r="36" spans="1:6">
      <c r="A36">
        <v>1967</v>
      </c>
      <c r="B36">
        <f>historic!C36</f>
        <v>2976.871418759531</v>
      </c>
      <c r="C36">
        <v>0</v>
      </c>
      <c r="E36">
        <f>historic!F36</f>
        <v>6058.0562122353604</v>
      </c>
      <c r="F36">
        <f>0</f>
        <v>0</v>
      </c>
    </row>
    <row r="37" spans="1:6">
      <c r="A37">
        <v>1968</v>
      </c>
      <c r="B37">
        <f>historic!C37</f>
        <v>2463.6521051307523</v>
      </c>
      <c r="C37">
        <v>0</v>
      </c>
      <c r="E37">
        <f>historic!F37</f>
        <v>5013.6337250647302</v>
      </c>
      <c r="F37">
        <f>0</f>
        <v>0</v>
      </c>
    </row>
    <row r="38" spans="1:6">
      <c r="A38">
        <v>1969</v>
      </c>
      <c r="B38">
        <f>historic!C38</f>
        <v>5231.0313888106884</v>
      </c>
      <c r="C38">
        <v>0</v>
      </c>
      <c r="E38">
        <f>historic!F38</f>
        <v>10645.364795295054</v>
      </c>
      <c r="F38">
        <f>0</f>
        <v>0</v>
      </c>
    </row>
    <row r="39" spans="1:6">
      <c r="A39">
        <v>1970</v>
      </c>
      <c r="B39">
        <f>historic!C39</f>
        <v>2138.6378331767542</v>
      </c>
      <c r="C39">
        <v>0</v>
      </c>
      <c r="E39">
        <f>historic!F39</f>
        <v>4352.2162661620077</v>
      </c>
      <c r="F39">
        <f>0</f>
        <v>0</v>
      </c>
    </row>
    <row r="40" spans="1:6">
      <c r="A40">
        <v>1971</v>
      </c>
      <c r="B40">
        <v>0</v>
      </c>
      <c r="C40">
        <f>historic!C40</f>
        <v>2427.1429891742937</v>
      </c>
      <c r="E40">
        <v>0</v>
      </c>
      <c r="F40">
        <f>historic!F40</f>
        <v>4939.3361671220327</v>
      </c>
    </row>
    <row r="41" spans="1:6">
      <c r="A41">
        <v>1972</v>
      </c>
      <c r="B41">
        <v>0</v>
      </c>
      <c r="C41">
        <f>historic!C41</f>
        <v>3855.3344915855696</v>
      </c>
      <c r="E41">
        <v>0</v>
      </c>
      <c r="F41">
        <f>historic!F41</f>
        <v>7845.7648253842417</v>
      </c>
    </row>
    <row r="42" spans="1:6">
      <c r="A42">
        <v>1973</v>
      </c>
      <c r="B42">
        <v>0</v>
      </c>
      <c r="C42">
        <f>historic!C42</f>
        <v>5422.2145625169069</v>
      </c>
      <c r="E42">
        <v>0</v>
      </c>
      <c r="F42">
        <f>historic!F42</f>
        <v>11034.430445174032</v>
      </c>
    </row>
    <row r="43" spans="1:6">
      <c r="A43">
        <v>1974</v>
      </c>
      <c r="B43">
        <v>0</v>
      </c>
      <c r="C43">
        <f>historic!C43</f>
        <v>5317.754911299895</v>
      </c>
      <c r="E43">
        <v>0</v>
      </c>
      <c r="F43">
        <f>historic!F43</f>
        <v>10821.850743210667</v>
      </c>
    </row>
    <row r="44" spans="1:6">
      <c r="A44">
        <v>1975</v>
      </c>
      <c r="B44">
        <v>0</v>
      </c>
      <c r="C44">
        <f>historic!C44</f>
        <v>838.45787961143969</v>
      </c>
      <c r="E44">
        <v>0</v>
      </c>
      <c r="F44">
        <f>historic!F44</f>
        <v>1706.2963936797705</v>
      </c>
    </row>
    <row r="45" spans="1:6">
      <c r="A45">
        <v>1976</v>
      </c>
      <c r="B45">
        <v>0</v>
      </c>
      <c r="C45">
        <f>historic!C45</f>
        <v>673.34613286882927</v>
      </c>
      <c r="E45">
        <v>0</v>
      </c>
      <c r="F45">
        <f>historic!F45</f>
        <v>1370.2871738109757</v>
      </c>
    </row>
    <row r="46" spans="1:6">
      <c r="A46">
        <v>1977</v>
      </c>
      <c r="B46">
        <v>0</v>
      </c>
      <c r="C46">
        <f>historic!C46</f>
        <v>69.291833557587609</v>
      </c>
      <c r="E46">
        <v>0</v>
      </c>
      <c r="F46">
        <f>historic!F46</f>
        <v>141.01174141933308</v>
      </c>
    </row>
    <row r="47" spans="1:6">
      <c r="A47">
        <v>1978</v>
      </c>
      <c r="B47">
        <v>0</v>
      </c>
      <c r="C47">
        <f>historic!C47</f>
        <v>2304.9310858452304</v>
      </c>
      <c r="E47">
        <v>0</v>
      </c>
      <c r="F47">
        <f>historic!F47</f>
        <v>4690.6298993584596</v>
      </c>
    </row>
    <row r="48" spans="1:6">
      <c r="A48">
        <v>1979</v>
      </c>
      <c r="B48">
        <v>0</v>
      </c>
      <c r="C48">
        <f>historic!C48</f>
        <v>2310.692431876199</v>
      </c>
      <c r="E48">
        <v>0</v>
      </c>
      <c r="F48">
        <f>historic!F48</f>
        <v>4702.3544763401187</v>
      </c>
    </row>
    <row r="49" spans="1:6">
      <c r="A49">
        <v>1980</v>
      </c>
      <c r="B49">
        <v>0</v>
      </c>
      <c r="C49">
        <f>historic!C49</f>
        <v>2301.5243385064641</v>
      </c>
      <c r="E49">
        <v>0</v>
      </c>
      <c r="F49">
        <f>historic!F49</f>
        <v>4683.6970279052039</v>
      </c>
    </row>
    <row r="50" spans="1:6">
      <c r="A50">
        <v>1981</v>
      </c>
      <c r="B50">
        <v>0</v>
      </c>
      <c r="C50">
        <f>historic!C50</f>
        <v>791.31541940752254</v>
      </c>
      <c r="E50">
        <v>0</v>
      </c>
      <c r="F50">
        <f>historic!F50</f>
        <v>1610.3595412854522</v>
      </c>
    </row>
    <row r="51" spans="1:6">
      <c r="A51">
        <v>1982</v>
      </c>
      <c r="B51">
        <v>0</v>
      </c>
      <c r="C51">
        <f>historic!C51</f>
        <v>528.30373113309179</v>
      </c>
      <c r="E51">
        <v>0</v>
      </c>
      <c r="F51">
        <f>historic!F51</f>
        <v>1075.1198994250142</v>
      </c>
    </row>
    <row r="52" spans="1:6">
      <c r="A52">
        <v>1983</v>
      </c>
      <c r="B52">
        <v>0</v>
      </c>
      <c r="C52">
        <f>historic!C52</f>
        <v>421.45042764574328</v>
      </c>
      <c r="E52">
        <v>0</v>
      </c>
      <c r="F52">
        <f>historic!F52</f>
        <v>857.66901628974495</v>
      </c>
    </row>
    <row r="53" spans="1:6">
      <c r="A53">
        <v>1984</v>
      </c>
      <c r="B53">
        <v>0</v>
      </c>
      <c r="C53">
        <f>historic!C53</f>
        <v>356.33553820863131</v>
      </c>
      <c r="E53">
        <v>0</v>
      </c>
      <c r="F53">
        <f>historic!F53</f>
        <v>725.15752856553172</v>
      </c>
    </row>
    <row r="54" spans="1:6">
      <c r="A54">
        <v>1985</v>
      </c>
      <c r="B54">
        <v>0</v>
      </c>
      <c r="C54">
        <f>historic!C54</f>
        <v>476.3623133257247</v>
      </c>
      <c r="E54">
        <v>0</v>
      </c>
      <c r="F54">
        <f>historic!F54</f>
        <v>969.41697022313622</v>
      </c>
    </row>
    <row r="55" spans="1:6">
      <c r="A55">
        <v>1986</v>
      </c>
      <c r="B55">
        <v>0</v>
      </c>
      <c r="C55">
        <f>historic!C55</f>
        <v>766.1966266308367</v>
      </c>
      <c r="E55">
        <v>0</v>
      </c>
      <c r="F55">
        <f>historic!F55</f>
        <v>1559.2417611671342</v>
      </c>
    </row>
    <row r="56" spans="1:6">
      <c r="A56">
        <v>1987</v>
      </c>
      <c r="B56">
        <v>0</v>
      </c>
      <c r="C56">
        <f>historic!C56</f>
        <v>321.79070065531079</v>
      </c>
      <c r="E56">
        <v>0</v>
      </c>
      <c r="F56">
        <f>historic!F56</f>
        <v>654.85735825190761</v>
      </c>
    </row>
    <row r="57" spans="1:6">
      <c r="A57">
        <v>1988</v>
      </c>
      <c r="B57">
        <v>0</v>
      </c>
      <c r="C57">
        <f>historic!C57</f>
        <v>1273.7143016561076</v>
      </c>
      <c r="E57">
        <v>0</v>
      </c>
      <c r="F57">
        <f>historic!F57</f>
        <v>2592.061178435506</v>
      </c>
    </row>
    <row r="58" spans="1:6">
      <c r="A58">
        <v>1989</v>
      </c>
      <c r="B58">
        <v>0</v>
      </c>
      <c r="C58">
        <f>historic!C58</f>
        <v>475.22502241477696</v>
      </c>
      <c r="E58">
        <v>0</v>
      </c>
      <c r="F58">
        <f>historic!F58</f>
        <v>967.10253627588281</v>
      </c>
    </row>
    <row r="59" spans="1:6">
      <c r="A59">
        <v>1990</v>
      </c>
      <c r="B59">
        <v>0</v>
      </c>
      <c r="C59">
        <f>historic!C59</f>
        <v>259.58787772253913</v>
      </c>
      <c r="E59">
        <v>0</v>
      </c>
      <c r="F59">
        <f>historic!F59</f>
        <v>528.2720460641616</v>
      </c>
    </row>
    <row r="60" spans="1:6">
      <c r="A60">
        <v>1991</v>
      </c>
      <c r="B60">
        <v>0</v>
      </c>
      <c r="C60">
        <f>historic!C60</f>
        <v>256.25346165637495</v>
      </c>
      <c r="E60">
        <v>0</v>
      </c>
      <c r="F60">
        <f>historic!F60</f>
        <v>521.48637173623899</v>
      </c>
    </row>
    <row r="61" spans="1:6">
      <c r="A61">
        <v>1992</v>
      </c>
      <c r="B61">
        <v>0</v>
      </c>
      <c r="C61">
        <f>historic!C61</f>
        <v>2038.2440379824325</v>
      </c>
      <c r="E61">
        <v>0</v>
      </c>
      <c r="F61">
        <f>historic!F61</f>
        <v>4147.9107490294336</v>
      </c>
    </row>
    <row r="62" spans="1:6">
      <c r="A62">
        <v>1993</v>
      </c>
      <c r="B62">
        <v>0</v>
      </c>
      <c r="C62">
        <f>historic!C62</f>
        <v>853.32810429992674</v>
      </c>
      <c r="E62">
        <v>0</v>
      </c>
      <c r="F62">
        <f>historic!F62</f>
        <v>1736.5579147128028</v>
      </c>
    </row>
    <row r="63" spans="1:6">
      <c r="A63">
        <v>1994</v>
      </c>
      <c r="B63">
        <v>0</v>
      </c>
      <c r="C63">
        <f>historic!C63</f>
        <v>342.52867582104176</v>
      </c>
      <c r="E63">
        <v>0</v>
      </c>
      <c r="F63">
        <f>historic!F63</f>
        <v>697.05999370678069</v>
      </c>
    </row>
    <row r="64" spans="1:6">
      <c r="A64">
        <v>1995</v>
      </c>
      <c r="B64">
        <v>0</v>
      </c>
      <c r="C64">
        <f>historic!C64</f>
        <v>1090.335231549562</v>
      </c>
      <c r="E64">
        <v>0</v>
      </c>
      <c r="F64">
        <f>historic!F64</f>
        <v>2218.8772015085397</v>
      </c>
    </row>
    <row r="65" spans="1:6">
      <c r="A65">
        <v>1996</v>
      </c>
      <c r="B65">
        <v>0</v>
      </c>
      <c r="C65">
        <f>historic!C65</f>
        <v>1662.9310442471353</v>
      </c>
      <c r="E65">
        <v>0</v>
      </c>
      <c r="F65">
        <f>historic!F65</f>
        <v>3384.1333151427498</v>
      </c>
    </row>
    <row r="66" spans="1:6">
      <c r="A66">
        <v>1997</v>
      </c>
      <c r="B66">
        <v>0</v>
      </c>
      <c r="C66">
        <f>historic!C66</f>
        <v>1678.6607840989996</v>
      </c>
      <c r="E66">
        <v>0</v>
      </c>
      <c r="F66">
        <f>historic!F66</f>
        <v>3416.1439850110978</v>
      </c>
    </row>
    <row r="67" spans="1:6">
      <c r="A67">
        <v>1998</v>
      </c>
      <c r="B67">
        <v>0</v>
      </c>
      <c r="C67">
        <f>historic!C67</f>
        <v>1391.3466068847101</v>
      </c>
      <c r="E67">
        <v>0</v>
      </c>
      <c r="F67">
        <f>historic!F67</f>
        <v>2831.4477750345127</v>
      </c>
    </row>
    <row r="68" spans="1:6">
      <c r="A68">
        <v>1999</v>
      </c>
      <c r="B68">
        <v>0</v>
      </c>
      <c r="C68">
        <f>historic!C68</f>
        <v>1497.6418051407716</v>
      </c>
      <c r="E68">
        <v>0</v>
      </c>
      <c r="F68">
        <f>historic!F68</f>
        <v>3047.7628909874397</v>
      </c>
    </row>
    <row r="69" spans="1:6">
      <c r="A69">
        <v>2000</v>
      </c>
      <c r="B69">
        <v>0</v>
      </c>
      <c r="C69">
        <f>historic!C69</f>
        <v>688.76649147685362</v>
      </c>
      <c r="E69">
        <v>0</v>
      </c>
      <c r="F69">
        <f>historic!F69</f>
        <v>1401.6682400779112</v>
      </c>
    </row>
    <row r="70" spans="1:6">
      <c r="A70">
        <v>2001</v>
      </c>
      <c r="B70">
        <v>0</v>
      </c>
      <c r="C70">
        <f>historic!C70</f>
        <v>146.7434880203447</v>
      </c>
      <c r="E70">
        <v>0</v>
      </c>
      <c r="F70">
        <f>historic!F70</f>
        <v>298.62905519015476</v>
      </c>
    </row>
    <row r="71" spans="1:6">
      <c r="A71">
        <v>2002</v>
      </c>
      <c r="B71">
        <v>0</v>
      </c>
      <c r="C71">
        <f>historic!C71</f>
        <v>809.64092457824916</v>
      </c>
      <c r="E71">
        <v>0</v>
      </c>
      <c r="F71">
        <f>historic!F71</f>
        <v>1647.6527007219897</v>
      </c>
    </row>
    <row r="72" spans="1:6">
      <c r="A72">
        <v>2003</v>
      </c>
      <c r="B72">
        <v>0</v>
      </c>
      <c r="C72">
        <f>historic!C72</f>
        <v>1186.6789674692925</v>
      </c>
      <c r="E72">
        <v>0</v>
      </c>
      <c r="F72">
        <f>historic!F72</f>
        <v>2414.9406808447407</v>
      </c>
    </row>
    <row r="73" spans="1:6">
      <c r="A73">
        <v>2004</v>
      </c>
      <c r="B73">
        <v>0</v>
      </c>
      <c r="C73">
        <f>historic!C73</f>
        <v>814.95549108067542</v>
      </c>
      <c r="E73">
        <v>0</v>
      </c>
      <c r="F73">
        <f>historic!F73</f>
        <v>1658.4680629215361</v>
      </c>
    </row>
    <row r="74" spans="1:6">
      <c r="A74">
        <v>2005</v>
      </c>
      <c r="B74">
        <v>0</v>
      </c>
      <c r="C74">
        <f>historic!C74</f>
        <v>1521.4226470649878</v>
      </c>
      <c r="E74">
        <v>0</v>
      </c>
      <c r="F74">
        <f>historic!F74</f>
        <v>3096.1578858949515</v>
      </c>
    </row>
    <row r="75" spans="1:6">
      <c r="A75">
        <v>2006</v>
      </c>
      <c r="B75">
        <v>0</v>
      </c>
      <c r="C75">
        <f>historic!C75</f>
        <v>1058.3848724257039</v>
      </c>
      <c r="E75">
        <v>0</v>
      </c>
      <c r="F75">
        <f>historic!F75</f>
        <v>2153.856901890058</v>
      </c>
    </row>
    <row r="76" spans="1:6">
      <c r="A76">
        <v>2007</v>
      </c>
      <c r="B76">
        <v>0</v>
      </c>
      <c r="C76">
        <f>historic!C76</f>
        <v>634.5573018700602</v>
      </c>
      <c r="E76">
        <v>0</v>
      </c>
      <c r="F76">
        <f>historic!F76</f>
        <v>1291.3503016583452</v>
      </c>
    </row>
    <row r="77" spans="1:6">
      <c r="A77">
        <v>2008</v>
      </c>
      <c r="B77">
        <v>0</v>
      </c>
      <c r="C77">
        <f>historic!C77</f>
        <v>1015.8338734761303</v>
      </c>
      <c r="E77">
        <v>0</v>
      </c>
      <c r="F77">
        <f>historic!F77</f>
        <v>2067.2638626681282</v>
      </c>
    </row>
    <row r="78" spans="1:6">
      <c r="A78">
        <v>2009</v>
      </c>
      <c r="B78">
        <v>0</v>
      </c>
      <c r="C78">
        <f>historic!C78</f>
        <v>1225.2776863292213</v>
      </c>
      <c r="E78">
        <v>0</v>
      </c>
      <c r="F78">
        <f>historic!F78</f>
        <v>2493.4906669476527</v>
      </c>
    </row>
    <row r="79" spans="1:6">
      <c r="A79">
        <v>2010</v>
      </c>
      <c r="B79">
        <v>0</v>
      </c>
      <c r="C79">
        <v>0</v>
      </c>
      <c r="E79">
        <v>0</v>
      </c>
      <c r="F79">
        <v>0</v>
      </c>
    </row>
    <row r="80" spans="1:6">
      <c r="A80">
        <v>2011</v>
      </c>
      <c r="B80">
        <v>0</v>
      </c>
      <c r="C80">
        <v>0</v>
      </c>
      <c r="E80">
        <v>0</v>
      </c>
      <c r="F80">
        <v>0</v>
      </c>
    </row>
    <row r="81" spans="1:6">
      <c r="A81">
        <v>2012</v>
      </c>
      <c r="B81">
        <v>0</v>
      </c>
      <c r="C81">
        <v>0</v>
      </c>
      <c r="E81">
        <v>0</v>
      </c>
      <c r="F81">
        <v>0</v>
      </c>
    </row>
    <row r="82" spans="1:6">
      <c r="A82">
        <v>2013</v>
      </c>
      <c r="B82">
        <v>0</v>
      </c>
      <c r="C82">
        <v>0</v>
      </c>
      <c r="E82">
        <v>0</v>
      </c>
      <c r="F82">
        <v>0</v>
      </c>
    </row>
    <row r="83" spans="1:6">
      <c r="A83">
        <v>2014</v>
      </c>
      <c r="B83">
        <v>0</v>
      </c>
      <c r="C83">
        <v>0</v>
      </c>
      <c r="E83">
        <v>0</v>
      </c>
      <c r="F83">
        <v>0</v>
      </c>
    </row>
    <row r="84" spans="1:6">
      <c r="A84">
        <v>2015</v>
      </c>
      <c r="B84">
        <v>0</v>
      </c>
      <c r="C84">
        <v>0</v>
      </c>
      <c r="E84">
        <v>0</v>
      </c>
      <c r="F84">
        <v>0</v>
      </c>
    </row>
    <row r="85" spans="1:6">
      <c r="A85">
        <v>2016</v>
      </c>
      <c r="B85">
        <v>0</v>
      </c>
      <c r="C85">
        <v>0</v>
      </c>
      <c r="E85">
        <v>0</v>
      </c>
      <c r="F85">
        <v>0</v>
      </c>
    </row>
    <row r="86" spans="1:6">
      <c r="A86">
        <v>2017</v>
      </c>
      <c r="B86">
        <v>0</v>
      </c>
      <c r="C86">
        <v>0</v>
      </c>
      <c r="E86">
        <v>0</v>
      </c>
      <c r="F86">
        <v>0</v>
      </c>
    </row>
    <row r="87" spans="1:6">
      <c r="A87">
        <v>2018</v>
      </c>
      <c r="B87">
        <v>0</v>
      </c>
      <c r="C87">
        <v>0</v>
      </c>
      <c r="E87">
        <v>0</v>
      </c>
      <c r="F87">
        <v>0</v>
      </c>
    </row>
    <row r="88" spans="1:6">
      <c r="A88">
        <v>2019</v>
      </c>
      <c r="B88">
        <v>0</v>
      </c>
      <c r="C88">
        <v>0</v>
      </c>
      <c r="E88">
        <v>0</v>
      </c>
      <c r="F88">
        <v>0</v>
      </c>
    </row>
    <row r="89" spans="1:6">
      <c r="A89">
        <v>2020</v>
      </c>
      <c r="B89">
        <v>0</v>
      </c>
      <c r="C89">
        <v>0</v>
      </c>
      <c r="E89">
        <v>0</v>
      </c>
      <c r="F89">
        <v>0</v>
      </c>
    </row>
    <row r="90" spans="1:6">
      <c r="A90">
        <v>2021</v>
      </c>
      <c r="B90">
        <v>0</v>
      </c>
      <c r="C90">
        <v>0</v>
      </c>
      <c r="E90">
        <v>0</v>
      </c>
      <c r="F90">
        <v>0</v>
      </c>
    </row>
    <row r="91" spans="1:6">
      <c r="A91">
        <v>2022</v>
      </c>
      <c r="B91">
        <v>0</v>
      </c>
      <c r="C91">
        <v>0</v>
      </c>
      <c r="E91">
        <v>0</v>
      </c>
      <c r="F91">
        <v>0</v>
      </c>
    </row>
    <row r="92" spans="1:6">
      <c r="A92">
        <v>2023</v>
      </c>
      <c r="B92">
        <v>0</v>
      </c>
      <c r="C92">
        <v>0</v>
      </c>
      <c r="E92">
        <v>0</v>
      </c>
      <c r="F92">
        <v>0</v>
      </c>
    </row>
    <row r="93" spans="1:6">
      <c r="A93">
        <v>2024</v>
      </c>
      <c r="B93">
        <v>0</v>
      </c>
      <c r="C93">
        <v>0</v>
      </c>
      <c r="E93">
        <v>0</v>
      </c>
      <c r="F93">
        <v>0</v>
      </c>
    </row>
    <row r="94" spans="1:6">
      <c r="A94">
        <v>2025</v>
      </c>
      <c r="B94">
        <v>0</v>
      </c>
      <c r="C94">
        <v>0</v>
      </c>
      <c r="E94">
        <v>0</v>
      </c>
      <c r="F94">
        <v>0</v>
      </c>
    </row>
    <row r="95" spans="1:6">
      <c r="A95">
        <v>2026</v>
      </c>
      <c r="B95">
        <v>0</v>
      </c>
      <c r="C95">
        <v>0</v>
      </c>
      <c r="E95">
        <v>0</v>
      </c>
      <c r="F95">
        <v>0</v>
      </c>
    </row>
    <row r="96" spans="1:6">
      <c r="A96">
        <v>2027</v>
      </c>
      <c r="B96">
        <v>0</v>
      </c>
      <c r="C96">
        <v>0</v>
      </c>
      <c r="E96">
        <v>0</v>
      </c>
      <c r="F96">
        <v>0</v>
      </c>
    </row>
    <row r="97" spans="1:6">
      <c r="A97">
        <v>2028</v>
      </c>
      <c r="B97">
        <v>0</v>
      </c>
      <c r="C97">
        <v>0</v>
      </c>
      <c r="E97">
        <v>0</v>
      </c>
      <c r="F97">
        <v>0</v>
      </c>
    </row>
    <row r="98" spans="1:6">
      <c r="A98">
        <v>2029</v>
      </c>
      <c r="B98">
        <v>0</v>
      </c>
      <c r="C98">
        <v>0</v>
      </c>
      <c r="E98">
        <v>0</v>
      </c>
      <c r="F98">
        <v>0</v>
      </c>
    </row>
    <row r="99" spans="1:6">
      <c r="A99">
        <v>2030</v>
      </c>
      <c r="B99">
        <v>0</v>
      </c>
      <c r="C99">
        <v>0</v>
      </c>
      <c r="E99">
        <v>0</v>
      </c>
      <c r="F99">
        <v>0</v>
      </c>
    </row>
    <row r="100" spans="1:6">
      <c r="A100">
        <v>2031</v>
      </c>
      <c r="B100">
        <v>0</v>
      </c>
      <c r="C100">
        <v>0</v>
      </c>
      <c r="E100">
        <v>0</v>
      </c>
      <c r="F100">
        <v>0</v>
      </c>
    </row>
    <row r="101" spans="1:6">
      <c r="A101">
        <v>2032</v>
      </c>
      <c r="B101">
        <v>0</v>
      </c>
      <c r="C101">
        <v>0</v>
      </c>
      <c r="E101">
        <v>0</v>
      </c>
      <c r="F101">
        <v>0</v>
      </c>
    </row>
    <row r="102" spans="1:6">
      <c r="A102">
        <v>2033</v>
      </c>
      <c r="B102">
        <v>0</v>
      </c>
      <c r="C102">
        <v>0</v>
      </c>
      <c r="E102">
        <v>0</v>
      </c>
      <c r="F102">
        <v>0</v>
      </c>
    </row>
    <row r="103" spans="1:6">
      <c r="A103">
        <v>2034</v>
      </c>
      <c r="B103">
        <v>0</v>
      </c>
      <c r="C103">
        <v>0</v>
      </c>
      <c r="E103">
        <v>0</v>
      </c>
      <c r="F103">
        <v>0</v>
      </c>
    </row>
    <row r="104" spans="1:6">
      <c r="A104">
        <v>2035</v>
      </c>
      <c r="B104">
        <v>0</v>
      </c>
      <c r="C104">
        <v>0</v>
      </c>
      <c r="E104">
        <v>0</v>
      </c>
      <c r="F104">
        <v>0</v>
      </c>
    </row>
    <row r="105" spans="1:6">
      <c r="A105">
        <v>2036</v>
      </c>
      <c r="B105">
        <v>0</v>
      </c>
      <c r="C105">
        <v>0</v>
      </c>
      <c r="E105">
        <v>0</v>
      </c>
      <c r="F105">
        <v>0</v>
      </c>
    </row>
    <row r="106" spans="1:6">
      <c r="A106">
        <v>2037</v>
      </c>
      <c r="B106">
        <v>0</v>
      </c>
      <c r="C106">
        <v>0</v>
      </c>
      <c r="E106">
        <v>0</v>
      </c>
      <c r="F106">
        <v>0</v>
      </c>
    </row>
    <row r="107" spans="1:6">
      <c r="A107">
        <v>2038</v>
      </c>
      <c r="B107">
        <v>0</v>
      </c>
      <c r="C107">
        <v>0</v>
      </c>
      <c r="E107">
        <v>0</v>
      </c>
      <c r="F107">
        <v>0</v>
      </c>
    </row>
    <row r="108" spans="1:6">
      <c r="A108">
        <v>2039</v>
      </c>
      <c r="B108">
        <v>0</v>
      </c>
      <c r="C108">
        <v>0</v>
      </c>
      <c r="E108">
        <v>0</v>
      </c>
      <c r="F108">
        <v>0</v>
      </c>
    </row>
    <row r="109" spans="1:6">
      <c r="A109">
        <v>2040</v>
      </c>
      <c r="B109">
        <v>0</v>
      </c>
      <c r="C109">
        <v>0</v>
      </c>
      <c r="E109">
        <v>0</v>
      </c>
      <c r="F109">
        <v>0</v>
      </c>
    </row>
    <row r="110" spans="1:6">
      <c r="A110">
        <v>2041</v>
      </c>
      <c r="B110">
        <v>0</v>
      </c>
      <c r="C110">
        <v>0</v>
      </c>
      <c r="E110">
        <v>0</v>
      </c>
      <c r="F110">
        <v>0</v>
      </c>
    </row>
    <row r="111" spans="1:6">
      <c r="A111">
        <v>2042</v>
      </c>
      <c r="B111">
        <v>0</v>
      </c>
      <c r="C111">
        <v>0</v>
      </c>
      <c r="E111">
        <v>0</v>
      </c>
      <c r="F111">
        <v>0</v>
      </c>
    </row>
    <row r="112" spans="1:6">
      <c r="A112">
        <v>2043</v>
      </c>
      <c r="B112">
        <v>0</v>
      </c>
      <c r="C112">
        <v>0</v>
      </c>
      <c r="E112">
        <v>0</v>
      </c>
      <c r="F112">
        <v>0</v>
      </c>
    </row>
    <row r="113" spans="1:6">
      <c r="A113">
        <v>2044</v>
      </c>
      <c r="B113">
        <v>0</v>
      </c>
      <c r="C113">
        <v>0</v>
      </c>
      <c r="E113">
        <v>0</v>
      </c>
      <c r="F113">
        <v>0</v>
      </c>
    </row>
    <row r="114" spans="1:6">
      <c r="A114">
        <v>2045</v>
      </c>
      <c r="B114">
        <v>0</v>
      </c>
      <c r="C114">
        <v>0</v>
      </c>
      <c r="E114">
        <v>0</v>
      </c>
      <c r="F114">
        <v>0</v>
      </c>
    </row>
    <row r="115" spans="1:6">
      <c r="A115">
        <v>2046</v>
      </c>
      <c r="B115">
        <v>0</v>
      </c>
      <c r="C115">
        <v>0</v>
      </c>
      <c r="E115">
        <v>0</v>
      </c>
      <c r="F115">
        <v>0</v>
      </c>
    </row>
    <row r="116" spans="1:6">
      <c r="A116">
        <v>2047</v>
      </c>
      <c r="B116">
        <v>0</v>
      </c>
      <c r="C116">
        <v>0</v>
      </c>
      <c r="E116">
        <v>0</v>
      </c>
      <c r="F116">
        <v>0</v>
      </c>
    </row>
    <row r="117" spans="1:6">
      <c r="A117">
        <v>2048</v>
      </c>
      <c r="B117">
        <v>0</v>
      </c>
      <c r="C117">
        <v>0</v>
      </c>
      <c r="E117">
        <v>0</v>
      </c>
      <c r="F117">
        <v>0</v>
      </c>
    </row>
    <row r="118" spans="1:6">
      <c r="A118">
        <v>2049</v>
      </c>
      <c r="B118">
        <v>0</v>
      </c>
      <c r="C118">
        <v>0</v>
      </c>
      <c r="E118">
        <v>0</v>
      </c>
      <c r="F118">
        <v>0</v>
      </c>
    </row>
    <row r="119" spans="1:6">
      <c r="A119">
        <v>2050</v>
      </c>
      <c r="B119">
        <v>0</v>
      </c>
      <c r="C119">
        <v>0</v>
      </c>
      <c r="E119">
        <v>0</v>
      </c>
      <c r="F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9"/>
  <sheetViews>
    <sheetView topLeftCell="A52" workbookViewId="0">
      <selection activeCell="F16" sqref="F16"/>
    </sheetView>
  </sheetViews>
  <sheetFormatPr defaultRowHeight="14.4"/>
  <cols>
    <col min="2" max="2" width="12" bestFit="1" customWidth="1"/>
    <col min="3" max="3" width="15.20703125" customWidth="1"/>
    <col min="4" max="4" width="11.41796875" customWidth="1"/>
    <col min="6" max="7" width="16.41796875" customWidth="1"/>
  </cols>
  <sheetData>
    <row r="1" spans="1:7">
      <c r="A1" t="s">
        <v>45</v>
      </c>
      <c r="B1" t="s">
        <v>42</v>
      </c>
      <c r="C1" t="s">
        <v>49</v>
      </c>
      <c r="D1" t="s">
        <v>50</v>
      </c>
      <c r="F1" t="s">
        <v>102</v>
      </c>
      <c r="G1" t="s">
        <v>103</v>
      </c>
    </row>
    <row r="2" spans="1:7">
      <c r="A2">
        <v>1933</v>
      </c>
      <c r="B2">
        <f>'share historic calc'!F2</f>
        <v>8.3193185550009489E-3</v>
      </c>
      <c r="C2">
        <f>LS!$I$17*B2</f>
        <v>1835.4829334713042</v>
      </c>
      <c r="D2">
        <f>C2</f>
        <v>1835.4829334713042</v>
      </c>
      <c r="F2">
        <f>C2</f>
        <v>1835.4829334713042</v>
      </c>
      <c r="G2">
        <f>0</f>
        <v>0</v>
      </c>
    </row>
    <row r="3" spans="1:7">
      <c r="A3">
        <v>1934</v>
      </c>
      <c r="B3">
        <f>'share historic calc'!F3</f>
        <v>0</v>
      </c>
      <c r="C3">
        <f>LS!$I$17*B3</f>
        <v>0</v>
      </c>
      <c r="D3">
        <f t="shared" ref="D3:D34" si="0">D2+C3</f>
        <v>1835.4829334713042</v>
      </c>
      <c r="F3">
        <f t="shared" ref="F3:F39" si="1">C3</f>
        <v>0</v>
      </c>
      <c r="G3">
        <f>0</f>
        <v>0</v>
      </c>
    </row>
    <row r="4" spans="1:7">
      <c r="A4">
        <v>1935</v>
      </c>
      <c r="B4">
        <f>'share historic calc'!F4</f>
        <v>5.4152891911827903E-3</v>
      </c>
      <c r="C4">
        <f>LS!$I$17*B4</f>
        <v>1194.7698389614679</v>
      </c>
      <c r="D4">
        <f t="shared" si="0"/>
        <v>3030.252772432772</v>
      </c>
      <c r="F4">
        <f t="shared" si="1"/>
        <v>1194.7698389614679</v>
      </c>
      <c r="G4">
        <f>0</f>
        <v>0</v>
      </c>
    </row>
    <row r="5" spans="1:7">
      <c r="A5">
        <v>1936</v>
      </c>
      <c r="B5">
        <f>'share historic calc'!F5</f>
        <v>0</v>
      </c>
      <c r="C5">
        <f>LS!$I$17*B5</f>
        <v>0</v>
      </c>
      <c r="D5">
        <f t="shared" si="0"/>
        <v>3030.252772432772</v>
      </c>
      <c r="F5">
        <f t="shared" si="1"/>
        <v>0</v>
      </c>
      <c r="G5">
        <f>0</f>
        <v>0</v>
      </c>
    </row>
    <row r="6" spans="1:7">
      <c r="A6">
        <v>1937</v>
      </c>
      <c r="B6">
        <f>'share historic calc'!F6</f>
        <v>0</v>
      </c>
      <c r="C6">
        <f>LS!$I$17*B6</f>
        <v>0</v>
      </c>
      <c r="D6">
        <f t="shared" si="0"/>
        <v>3030.252772432772</v>
      </c>
      <c r="F6">
        <f t="shared" si="1"/>
        <v>0</v>
      </c>
      <c r="G6">
        <f>0</f>
        <v>0</v>
      </c>
    </row>
    <row r="7" spans="1:7">
      <c r="A7">
        <v>1938</v>
      </c>
      <c r="B7">
        <f>'share historic calc'!F7</f>
        <v>0</v>
      </c>
      <c r="C7">
        <f>LS!$I$17*B7</f>
        <v>0</v>
      </c>
      <c r="D7">
        <f t="shared" si="0"/>
        <v>3030.252772432772</v>
      </c>
      <c r="F7">
        <f t="shared" si="1"/>
        <v>0</v>
      </c>
      <c r="G7">
        <f>0</f>
        <v>0</v>
      </c>
    </row>
    <row r="8" spans="1:7">
      <c r="A8">
        <v>1939</v>
      </c>
      <c r="B8">
        <f>'share historic calc'!F8</f>
        <v>0</v>
      </c>
      <c r="C8">
        <f>LS!$I$17*B8</f>
        <v>0</v>
      </c>
      <c r="D8">
        <f t="shared" si="0"/>
        <v>3030.252772432772</v>
      </c>
      <c r="F8">
        <f t="shared" si="1"/>
        <v>0</v>
      </c>
      <c r="G8">
        <f>0</f>
        <v>0</v>
      </c>
    </row>
    <row r="9" spans="1:7">
      <c r="A9">
        <v>1940</v>
      </c>
      <c r="B9">
        <f>'share historic calc'!F9</f>
        <v>8.5954764419206714E-3</v>
      </c>
      <c r="C9">
        <f>LS!$I$17*B9</f>
        <v>1896.4113719045158</v>
      </c>
      <c r="D9">
        <f t="shared" si="0"/>
        <v>4926.6641443372882</v>
      </c>
      <c r="F9">
        <f t="shared" si="1"/>
        <v>1896.4113719045158</v>
      </c>
      <c r="G9">
        <f>0</f>
        <v>0</v>
      </c>
    </row>
    <row r="10" spans="1:7">
      <c r="A10">
        <v>1941</v>
      </c>
      <c r="B10">
        <f>'share historic calc'!F10</f>
        <v>0</v>
      </c>
      <c r="C10">
        <f>LS!$I$17*B10</f>
        <v>0</v>
      </c>
      <c r="D10">
        <f t="shared" si="0"/>
        <v>4926.6641443372882</v>
      </c>
      <c r="F10">
        <f t="shared" si="1"/>
        <v>0</v>
      </c>
      <c r="G10">
        <f>0</f>
        <v>0</v>
      </c>
    </row>
    <row r="11" spans="1:7">
      <c r="A11">
        <v>1942</v>
      </c>
      <c r="B11">
        <f>'share historic calc'!F11</f>
        <v>0</v>
      </c>
      <c r="C11">
        <f>LS!$I$17*B11</f>
        <v>0</v>
      </c>
      <c r="D11">
        <f t="shared" si="0"/>
        <v>4926.6641443372882</v>
      </c>
      <c r="F11">
        <f t="shared" si="1"/>
        <v>0</v>
      </c>
      <c r="G11">
        <f>0</f>
        <v>0</v>
      </c>
    </row>
    <row r="12" spans="1:7">
      <c r="A12">
        <v>1943</v>
      </c>
      <c r="B12">
        <f>'share historic calc'!F12</f>
        <v>4.5594903216341683E-3</v>
      </c>
      <c r="C12">
        <f>LS!$I$17*B12</f>
        <v>1005.9557901718249</v>
      </c>
      <c r="D12">
        <f t="shared" si="0"/>
        <v>5932.6199345091136</v>
      </c>
      <c r="F12">
        <f t="shared" si="1"/>
        <v>1005.9557901718249</v>
      </c>
      <c r="G12">
        <f>0</f>
        <v>0</v>
      </c>
    </row>
    <row r="13" spans="1:7">
      <c r="A13">
        <v>1944</v>
      </c>
      <c r="B13">
        <f>'share historic calc'!F13</f>
        <v>4.4679286064600761E-3</v>
      </c>
      <c r="C13">
        <f>LS!$I$17*B13</f>
        <v>985.75462051468014</v>
      </c>
      <c r="D13">
        <f t="shared" si="0"/>
        <v>6918.3745550237936</v>
      </c>
      <c r="F13">
        <f t="shared" si="1"/>
        <v>985.75462051468014</v>
      </c>
      <c r="G13">
        <f>0</f>
        <v>0</v>
      </c>
    </row>
    <row r="14" spans="1:7">
      <c r="A14">
        <v>1945</v>
      </c>
      <c r="B14">
        <f>'share historic calc'!F14</f>
        <v>0</v>
      </c>
      <c r="C14">
        <f>LS!$I$17*B14</f>
        <v>0</v>
      </c>
      <c r="D14">
        <f t="shared" si="0"/>
        <v>6918.3745550237936</v>
      </c>
      <c r="F14">
        <f t="shared" si="1"/>
        <v>0</v>
      </c>
      <c r="G14">
        <f>0</f>
        <v>0</v>
      </c>
    </row>
    <row r="15" spans="1:7">
      <c r="A15">
        <v>1946</v>
      </c>
      <c r="B15">
        <f>'share historic calc'!F15</f>
        <v>5.6064483910099674E-3</v>
      </c>
      <c r="C15">
        <f>LS!$I$17*B15</f>
        <v>1236.9451020601382</v>
      </c>
      <c r="D15">
        <f t="shared" si="0"/>
        <v>8155.3196570839318</v>
      </c>
      <c r="F15">
        <f t="shared" si="1"/>
        <v>1236.9451020601382</v>
      </c>
      <c r="G15">
        <f>0</f>
        <v>0</v>
      </c>
    </row>
    <row r="16" spans="1:7">
      <c r="A16">
        <v>1947</v>
      </c>
      <c r="B16">
        <f>'share historic calc'!F16</f>
        <v>0</v>
      </c>
      <c r="C16">
        <f>LS!$I$17*B16</f>
        <v>0</v>
      </c>
      <c r="D16">
        <f t="shared" si="0"/>
        <v>8155.3196570839318</v>
      </c>
      <c r="F16">
        <f t="shared" si="1"/>
        <v>0</v>
      </c>
      <c r="G16">
        <f>0</f>
        <v>0</v>
      </c>
    </row>
    <row r="17" spans="1:7">
      <c r="A17">
        <v>1948</v>
      </c>
      <c r="B17">
        <f>'share historic calc'!F17</f>
        <v>2.4048109437250107E-3</v>
      </c>
      <c r="C17">
        <f>LS!$I$17*B17</f>
        <v>530.5710337031054</v>
      </c>
      <c r="D17">
        <f t="shared" si="0"/>
        <v>8685.8906907870369</v>
      </c>
      <c r="F17">
        <f t="shared" si="1"/>
        <v>530.5710337031054</v>
      </c>
      <c r="G17">
        <f>0</f>
        <v>0</v>
      </c>
    </row>
    <row r="18" spans="1:7">
      <c r="A18">
        <v>1949</v>
      </c>
      <c r="B18">
        <f>'share historic calc'!F18</f>
        <v>1.1273040011987234E-2</v>
      </c>
      <c r="C18">
        <f>LS!$I$17*B18</f>
        <v>2487.1595448047315</v>
      </c>
      <c r="D18">
        <f t="shared" si="0"/>
        <v>11173.050235591769</v>
      </c>
      <c r="F18">
        <f t="shared" si="1"/>
        <v>2487.1595448047315</v>
      </c>
      <c r="G18">
        <f>0</f>
        <v>0</v>
      </c>
    </row>
    <row r="19" spans="1:7">
      <c r="A19">
        <v>1950</v>
      </c>
      <c r="B19">
        <f>'share historic calc'!F19</f>
        <v>0</v>
      </c>
      <c r="C19">
        <f>LS!$I$17*B19</f>
        <v>0</v>
      </c>
      <c r="D19">
        <f t="shared" si="0"/>
        <v>11173.050235591769</v>
      </c>
      <c r="F19">
        <f t="shared" si="1"/>
        <v>0</v>
      </c>
      <c r="G19">
        <f>0</f>
        <v>0</v>
      </c>
    </row>
    <row r="20" spans="1:7">
      <c r="A20">
        <v>1951</v>
      </c>
      <c r="B20">
        <f>'share historic calc'!F20</f>
        <v>1.8114263603180435E-3</v>
      </c>
      <c r="C20">
        <f>LS!$I$17*B20</f>
        <v>399.65318645060961</v>
      </c>
      <c r="D20">
        <f t="shared" si="0"/>
        <v>11572.703422042377</v>
      </c>
      <c r="F20">
        <f t="shared" si="1"/>
        <v>399.65318645060961</v>
      </c>
      <c r="G20">
        <f>0</f>
        <v>0</v>
      </c>
    </row>
    <row r="21" spans="1:7">
      <c r="A21">
        <v>1952</v>
      </c>
      <c r="B21">
        <f>'share historic calc'!F21</f>
        <v>1.0296337596610264E-2</v>
      </c>
      <c r="C21">
        <f>LS!$I$17*B21</f>
        <v>2271.670667602526</v>
      </c>
      <c r="D21">
        <f t="shared" si="0"/>
        <v>13844.374089644904</v>
      </c>
      <c r="F21">
        <f t="shared" si="1"/>
        <v>2271.670667602526</v>
      </c>
      <c r="G21">
        <f>0</f>
        <v>0</v>
      </c>
    </row>
    <row r="22" spans="1:7">
      <c r="A22">
        <v>1953</v>
      </c>
      <c r="B22">
        <f>'share historic calc'!F22</f>
        <v>2.0255081260869629E-2</v>
      </c>
      <c r="C22">
        <f>LS!$I$17*B22</f>
        <v>4468.8583235044052</v>
      </c>
      <c r="D22">
        <f t="shared" si="0"/>
        <v>18313.232413149308</v>
      </c>
      <c r="F22">
        <f t="shared" si="1"/>
        <v>4468.8583235044052</v>
      </c>
      <c r="G22">
        <f>0</f>
        <v>0</v>
      </c>
    </row>
    <row r="23" spans="1:7">
      <c r="A23">
        <v>1954</v>
      </c>
      <c r="B23">
        <f>'share historic calc'!F23</f>
        <v>0</v>
      </c>
      <c r="C23">
        <f>LS!$I$17*B23</f>
        <v>0</v>
      </c>
      <c r="D23">
        <f t="shared" si="0"/>
        <v>18313.232413149308</v>
      </c>
      <c r="F23">
        <f t="shared" si="1"/>
        <v>0</v>
      </c>
      <c r="G23">
        <f>0</f>
        <v>0</v>
      </c>
    </row>
    <row r="24" spans="1:7">
      <c r="A24">
        <v>1955</v>
      </c>
      <c r="B24">
        <f>'share historic calc'!F24</f>
        <v>1.5067378967786526E-2</v>
      </c>
      <c r="C24">
        <f>LS!$I$17*B24</f>
        <v>3324.3007542837731</v>
      </c>
      <c r="D24">
        <f t="shared" si="0"/>
        <v>21637.533167433081</v>
      </c>
      <c r="F24">
        <f t="shared" si="1"/>
        <v>3324.3007542837731</v>
      </c>
      <c r="G24">
        <f>0</f>
        <v>0</v>
      </c>
    </row>
    <row r="25" spans="1:7">
      <c r="A25">
        <v>1956</v>
      </c>
      <c r="B25">
        <f>'share historic calc'!F25</f>
        <v>0</v>
      </c>
      <c r="C25">
        <f>LS!$I$17*B25</f>
        <v>0</v>
      </c>
      <c r="D25">
        <f t="shared" si="0"/>
        <v>21637.533167433081</v>
      </c>
      <c r="F25">
        <f t="shared" si="1"/>
        <v>0</v>
      </c>
      <c r="G25">
        <f>0</f>
        <v>0</v>
      </c>
    </row>
    <row r="26" spans="1:7">
      <c r="A26">
        <v>1957</v>
      </c>
      <c r="B26">
        <f>'share historic calc'!F26</f>
        <v>0</v>
      </c>
      <c r="C26">
        <f>LS!$I$17*B26</f>
        <v>0</v>
      </c>
      <c r="D26">
        <f t="shared" si="0"/>
        <v>21637.533167433081</v>
      </c>
      <c r="F26">
        <f t="shared" si="1"/>
        <v>0</v>
      </c>
      <c r="G26">
        <f>0</f>
        <v>0</v>
      </c>
    </row>
    <row r="27" spans="1:7">
      <c r="A27">
        <v>1958</v>
      </c>
      <c r="B27">
        <f>'share historic calc'!F27</f>
        <v>7.6974463287822438E-3</v>
      </c>
      <c r="C27">
        <f>LS!$I$17*B27</f>
        <v>1698.2798860728976</v>
      </c>
      <c r="D27">
        <f t="shared" si="0"/>
        <v>23335.813053505979</v>
      </c>
      <c r="F27">
        <f t="shared" si="1"/>
        <v>1698.2798860728976</v>
      </c>
      <c r="G27">
        <f>0</f>
        <v>0</v>
      </c>
    </row>
    <row r="28" spans="1:7">
      <c r="A28">
        <v>1959</v>
      </c>
      <c r="B28">
        <f>'share historic calc'!F28</f>
        <v>1.4903506222582071E-2</v>
      </c>
      <c r="C28">
        <f>LS!$I$17*B28</f>
        <v>3288.14567438206</v>
      </c>
      <c r="D28">
        <f t="shared" si="0"/>
        <v>26623.958727888039</v>
      </c>
      <c r="F28">
        <f t="shared" si="1"/>
        <v>3288.14567438206</v>
      </c>
      <c r="G28">
        <f>0</f>
        <v>0</v>
      </c>
    </row>
    <row r="29" spans="1:7">
      <c r="A29">
        <v>1960</v>
      </c>
      <c r="B29">
        <f>'share historic calc'!F29</f>
        <v>1.8693969557631772E-2</v>
      </c>
      <c r="C29">
        <f>LS!$I$17*B29</f>
        <v>4124.4318095307399</v>
      </c>
      <c r="D29">
        <f t="shared" si="0"/>
        <v>30748.390537418778</v>
      </c>
      <c r="F29">
        <f t="shared" si="1"/>
        <v>4124.4318095307399</v>
      </c>
      <c r="G29">
        <f>0</f>
        <v>0</v>
      </c>
    </row>
    <row r="30" spans="1:7">
      <c r="A30">
        <v>1961</v>
      </c>
      <c r="B30">
        <f>'share historic calc'!F30</f>
        <v>1.0000057527171915E-2</v>
      </c>
      <c r="C30">
        <f>LS!$I$17*B30</f>
        <v>2206.3026921624123</v>
      </c>
      <c r="D30">
        <f t="shared" si="0"/>
        <v>32954.693229581193</v>
      </c>
      <c r="F30">
        <f t="shared" si="1"/>
        <v>2206.3026921624123</v>
      </c>
      <c r="G30">
        <f>0</f>
        <v>0</v>
      </c>
    </row>
    <row r="31" spans="1:7">
      <c r="A31">
        <v>1962</v>
      </c>
      <c r="B31">
        <f>'share historic calc'!F31</f>
        <v>1.5903668740757767E-2</v>
      </c>
      <c r="C31">
        <f>LS!$I$17*B31</f>
        <v>3508.8105306046455</v>
      </c>
      <c r="D31">
        <f t="shared" si="0"/>
        <v>36463.503760185835</v>
      </c>
      <c r="F31">
        <f t="shared" si="1"/>
        <v>3508.8105306046455</v>
      </c>
      <c r="G31">
        <f>0</f>
        <v>0</v>
      </c>
    </row>
    <row r="32" spans="1:7">
      <c r="A32">
        <v>1963</v>
      </c>
      <c r="B32">
        <f>'share historic calc'!F32</f>
        <v>6.5584504026660181E-3</v>
      </c>
      <c r="C32">
        <f>LS!$I$17*B32</f>
        <v>1446.984353889801</v>
      </c>
      <c r="D32">
        <f t="shared" si="0"/>
        <v>37910.488114075633</v>
      </c>
      <c r="F32">
        <f t="shared" si="1"/>
        <v>1446.984353889801</v>
      </c>
      <c r="G32">
        <f>0</f>
        <v>0</v>
      </c>
    </row>
    <row r="33" spans="1:7">
      <c r="A33">
        <v>1964</v>
      </c>
      <c r="B33">
        <f>'share historic calc'!F33</f>
        <v>3.4890691034253997E-2</v>
      </c>
      <c r="C33">
        <f>LS!$I$17*B33</f>
        <v>7697.8982721964248</v>
      </c>
      <c r="D33">
        <f t="shared" si="0"/>
        <v>45608.386386272061</v>
      </c>
      <c r="F33">
        <f t="shared" si="1"/>
        <v>7697.8982721964248</v>
      </c>
      <c r="G33">
        <f>0</f>
        <v>0</v>
      </c>
    </row>
    <row r="34" spans="1:7">
      <c r="A34">
        <v>1965</v>
      </c>
      <c r="B34">
        <f>'share historic calc'!F34</f>
        <v>4.3433925504706261E-2</v>
      </c>
      <c r="C34">
        <f>LS!$I$17*B34</f>
        <v>9582.7835501778372</v>
      </c>
      <c r="D34">
        <f t="shared" si="0"/>
        <v>55191.1699364499</v>
      </c>
      <c r="F34">
        <f t="shared" si="1"/>
        <v>9582.7835501778372</v>
      </c>
      <c r="G34">
        <f>0</f>
        <v>0</v>
      </c>
    </row>
    <row r="35" spans="1:7">
      <c r="A35">
        <v>1966</v>
      </c>
      <c r="B35">
        <f>'share historic calc'!F35</f>
        <v>3.5191258065322473E-2</v>
      </c>
      <c r="C35">
        <f>LS!$I$17*B35</f>
        <v>7764.2120756940321</v>
      </c>
      <c r="D35">
        <f t="shared" ref="D35:D88" si="2">D34+C35</f>
        <v>62955.382012143935</v>
      </c>
      <c r="F35">
        <f t="shared" si="1"/>
        <v>7764.2120756940321</v>
      </c>
      <c r="G35">
        <f>0</f>
        <v>0</v>
      </c>
    </row>
    <row r="36" spans="1:7">
      <c r="A36">
        <v>1967</v>
      </c>
      <c r="B36">
        <f>'share historic calc'!F36</f>
        <v>2.7458113902684416E-2</v>
      </c>
      <c r="C36">
        <f>LS!$I$17*B36</f>
        <v>6058.0562122353604</v>
      </c>
      <c r="D36">
        <f t="shared" si="2"/>
        <v>69013.438224379293</v>
      </c>
      <c r="F36">
        <f t="shared" si="1"/>
        <v>6058.0562122353604</v>
      </c>
      <c r="G36">
        <f>0</f>
        <v>0</v>
      </c>
    </row>
    <row r="37" spans="1:7">
      <c r="A37">
        <v>1968</v>
      </c>
      <c r="B37">
        <f>'share historic calc'!F37</f>
        <v>2.2724273441228172E-2</v>
      </c>
      <c r="C37">
        <f>LS!$I$17*B37</f>
        <v>5013.6337250647302</v>
      </c>
      <c r="D37">
        <f t="shared" si="2"/>
        <v>74027.071949444027</v>
      </c>
      <c r="F37">
        <f t="shared" si="1"/>
        <v>5013.6337250647302</v>
      </c>
      <c r="G37">
        <f>0</f>
        <v>0</v>
      </c>
    </row>
    <row r="38" spans="1:7">
      <c r="A38">
        <v>1969</v>
      </c>
      <c r="B38">
        <f>'share historic calc'!F38</f>
        <v>4.8250070458983427E-2</v>
      </c>
      <c r="C38">
        <f>LS!$I$17*B38</f>
        <v>10645.364795295054</v>
      </c>
      <c r="D38">
        <f t="shared" si="2"/>
        <v>84672.436744739083</v>
      </c>
      <c r="F38">
        <f t="shared" si="1"/>
        <v>10645.364795295054</v>
      </c>
      <c r="G38">
        <f>0</f>
        <v>0</v>
      </c>
    </row>
    <row r="39" spans="1:7">
      <c r="A39">
        <v>1970</v>
      </c>
      <c r="B39">
        <f>'share historic calc'!F39</f>
        <v>1.9726401634245761E-2</v>
      </c>
      <c r="C39">
        <f>LS!$I$17*B39</f>
        <v>4352.2162661620077</v>
      </c>
      <c r="D39">
        <f t="shared" si="2"/>
        <v>89024.653010901093</v>
      </c>
      <c r="F39">
        <f t="shared" si="1"/>
        <v>4352.2162661620077</v>
      </c>
      <c r="G39">
        <f>0</f>
        <v>0</v>
      </c>
    </row>
    <row r="40" spans="1:7">
      <c r="A40">
        <v>1971</v>
      </c>
      <c r="B40">
        <f>'share historic calc'!F40</f>
        <v>2.2387520077242942E-2</v>
      </c>
      <c r="C40">
        <f>LS!$I$17*B40</f>
        <v>4939.3361671220327</v>
      </c>
      <c r="D40">
        <f t="shared" si="2"/>
        <v>93963.989178023126</v>
      </c>
      <c r="F40">
        <v>0</v>
      </c>
      <c r="G40">
        <f>C40</f>
        <v>4939.3361671220327</v>
      </c>
    </row>
    <row r="41" spans="1:7">
      <c r="A41">
        <v>1972</v>
      </c>
      <c r="B41">
        <f>'share historic calc'!F41</f>
        <v>3.5560895554910016E-2</v>
      </c>
      <c r="C41">
        <f>LS!$I$17*B41</f>
        <v>7845.7648253842417</v>
      </c>
      <c r="D41">
        <f t="shared" si="2"/>
        <v>101809.75400340738</v>
      </c>
      <c r="F41">
        <v>0</v>
      </c>
      <c r="G41">
        <f t="shared" ref="G41:G88" si="3">C41</f>
        <v>7845.7648253842417</v>
      </c>
    </row>
    <row r="42" spans="1:7">
      <c r="A42">
        <v>1973</v>
      </c>
      <c r="B42">
        <f>'share historic calc'!F42</f>
        <v>5.0013508855019206E-2</v>
      </c>
      <c r="C42">
        <f>LS!$I$17*B42</f>
        <v>11034.430445174032</v>
      </c>
      <c r="D42">
        <f t="shared" si="2"/>
        <v>112844.18444858141</v>
      </c>
      <c r="F42">
        <v>0</v>
      </c>
      <c r="G42">
        <f t="shared" si="3"/>
        <v>11034.430445174032</v>
      </c>
    </row>
    <row r="43" spans="1:7">
      <c r="A43">
        <v>1974</v>
      </c>
      <c r="B43">
        <f>'share historic calc'!F43</f>
        <v>4.904999226398464E-2</v>
      </c>
      <c r="C43">
        <f>LS!$I$17*B43</f>
        <v>10821.850743210667</v>
      </c>
      <c r="D43">
        <f t="shared" si="2"/>
        <v>123666.03519179208</v>
      </c>
      <c r="F43">
        <v>0</v>
      </c>
      <c r="G43">
        <f t="shared" si="3"/>
        <v>10821.850743210667</v>
      </c>
    </row>
    <row r="44" spans="1:7">
      <c r="A44">
        <v>1975</v>
      </c>
      <c r="B44">
        <f>'share historic calc'!F44</f>
        <v>7.7337811152648588E-3</v>
      </c>
      <c r="C44">
        <f>LS!$I$17*B44</f>
        <v>1706.2963936797705</v>
      </c>
      <c r="D44">
        <f t="shared" si="2"/>
        <v>125372.33158547185</v>
      </c>
      <c r="F44">
        <v>0</v>
      </c>
      <c r="G44">
        <f t="shared" si="3"/>
        <v>1706.2963936797705</v>
      </c>
    </row>
    <row r="45" spans="1:7">
      <c r="A45">
        <v>1976</v>
      </c>
      <c r="B45">
        <f>'share historic calc'!F45</f>
        <v>6.2108207615996797E-3</v>
      </c>
      <c r="C45">
        <f>LS!$I$17*B45</f>
        <v>1370.2871738109757</v>
      </c>
      <c r="D45">
        <f t="shared" si="2"/>
        <v>126742.61875928284</v>
      </c>
      <c r="F45">
        <v>0</v>
      </c>
      <c r="G45">
        <f t="shared" si="3"/>
        <v>1370.2871738109757</v>
      </c>
    </row>
    <row r="46" spans="1:7">
      <c r="A46">
        <v>1977</v>
      </c>
      <c r="B46">
        <f>'share historic calc'!F46</f>
        <v>6.3913511559828072E-4</v>
      </c>
      <c r="C46">
        <f>LS!$I$17*B46</f>
        <v>141.01174141933308</v>
      </c>
      <c r="D46">
        <f t="shared" si="2"/>
        <v>126883.63050070217</v>
      </c>
      <c r="F46">
        <v>0</v>
      </c>
      <c r="G46">
        <f t="shared" si="3"/>
        <v>141.01174141933308</v>
      </c>
    </row>
    <row r="47" spans="1:7">
      <c r="A47">
        <v>1978</v>
      </c>
      <c r="B47">
        <f>'share historic calc'!F47</f>
        <v>2.1260259981047185E-2</v>
      </c>
      <c r="C47">
        <f>LS!$I$17*B47</f>
        <v>4690.6298993584596</v>
      </c>
      <c r="D47">
        <f t="shared" si="2"/>
        <v>131574.26040006062</v>
      </c>
      <c r="F47">
        <v>0</v>
      </c>
      <c r="G47">
        <f t="shared" si="3"/>
        <v>4690.6298993584596</v>
      </c>
    </row>
    <row r="48" spans="1:7">
      <c r="A48">
        <v>1979</v>
      </c>
      <c r="B48">
        <f>'share historic calc'!F48</f>
        <v>2.1313401576130601E-2</v>
      </c>
      <c r="C48">
        <f>LS!$I$17*B48</f>
        <v>4702.3544763401187</v>
      </c>
      <c r="D48">
        <f t="shared" si="2"/>
        <v>136276.61487640074</v>
      </c>
      <c r="F48">
        <v>0</v>
      </c>
      <c r="G48">
        <f t="shared" si="3"/>
        <v>4702.3544763401187</v>
      </c>
    </row>
    <row r="49" spans="1:7">
      <c r="A49">
        <v>1980</v>
      </c>
      <c r="B49">
        <f>'share historic calc'!F49</f>
        <v>2.122883677080168E-2</v>
      </c>
      <c r="C49">
        <f>LS!$I$17*B49</f>
        <v>4683.6970279052039</v>
      </c>
      <c r="D49">
        <f t="shared" si="2"/>
        <v>140960.31190430594</v>
      </c>
      <c r="F49">
        <v>0</v>
      </c>
      <c r="G49">
        <f t="shared" si="3"/>
        <v>4683.6970279052039</v>
      </c>
    </row>
    <row r="50" spans="1:7">
      <c r="A50">
        <v>1981</v>
      </c>
      <c r="B50">
        <f>'share historic calc'!F50</f>
        <v>7.2989477416180656E-3</v>
      </c>
      <c r="C50">
        <f>LS!$I$17*B50</f>
        <v>1610.3595412854522</v>
      </c>
      <c r="D50">
        <f t="shared" si="2"/>
        <v>142570.6714455914</v>
      </c>
      <c r="F50">
        <v>0</v>
      </c>
      <c r="G50">
        <f t="shared" si="3"/>
        <v>1610.3595412854522</v>
      </c>
    </row>
    <row r="51" spans="1:7">
      <c r="A51">
        <v>1982</v>
      </c>
      <c r="B51">
        <f>'share historic calc'!F51</f>
        <v>4.8729763513636658E-3</v>
      </c>
      <c r="C51">
        <f>LS!$I$17*B51</f>
        <v>1075.1198994250142</v>
      </c>
      <c r="D51">
        <f t="shared" si="2"/>
        <v>143645.79134501642</v>
      </c>
      <c r="F51">
        <v>0</v>
      </c>
      <c r="G51">
        <f t="shared" si="3"/>
        <v>1075.1198994250142</v>
      </c>
    </row>
    <row r="52" spans="1:7">
      <c r="A52">
        <v>1983</v>
      </c>
      <c r="B52">
        <f>'share historic calc'!F52</f>
        <v>3.8873811524765328E-3</v>
      </c>
      <c r="C52">
        <f>LS!$I$17*B52</f>
        <v>857.66901628974495</v>
      </c>
      <c r="D52">
        <f t="shared" si="2"/>
        <v>144503.46036130618</v>
      </c>
      <c r="F52">
        <v>0</v>
      </c>
      <c r="G52">
        <f t="shared" si="3"/>
        <v>857.66901628974495</v>
      </c>
    </row>
    <row r="53" spans="1:7">
      <c r="A53">
        <v>1984</v>
      </c>
      <c r="B53">
        <f>'share historic calc'!F53</f>
        <v>3.2867734004393425E-3</v>
      </c>
      <c r="C53">
        <f>LS!$I$17*B53</f>
        <v>725.15752856553172</v>
      </c>
      <c r="D53">
        <f t="shared" si="2"/>
        <v>145228.6178898717</v>
      </c>
      <c r="F53">
        <v>0</v>
      </c>
      <c r="G53">
        <f t="shared" si="3"/>
        <v>725.15752856553172</v>
      </c>
    </row>
    <row r="54" spans="1:7">
      <c r="A54">
        <v>1985</v>
      </c>
      <c r="B54">
        <f>'share historic calc'!F54</f>
        <v>4.3938782763060895E-3</v>
      </c>
      <c r="C54">
        <f>LS!$I$17*B54</f>
        <v>969.41697022313622</v>
      </c>
      <c r="D54">
        <f t="shared" si="2"/>
        <v>146198.03486009483</v>
      </c>
      <c r="F54">
        <v>0</v>
      </c>
      <c r="G54">
        <f t="shared" si="3"/>
        <v>969.41697022313622</v>
      </c>
    </row>
    <row r="55" spans="1:7">
      <c r="A55">
        <v>1986</v>
      </c>
      <c r="B55">
        <f>'share historic calc'!F55</f>
        <v>7.0672566216006703E-3</v>
      </c>
      <c r="C55">
        <f>LS!$I$17*B55</f>
        <v>1559.2417611671342</v>
      </c>
      <c r="D55">
        <f t="shared" si="2"/>
        <v>147757.27662126196</v>
      </c>
      <c r="F55">
        <v>0</v>
      </c>
      <c r="G55">
        <f t="shared" si="3"/>
        <v>1559.2417611671342</v>
      </c>
    </row>
    <row r="56" spans="1:7">
      <c r="A56">
        <v>1987</v>
      </c>
      <c r="B56">
        <f>'share historic calc'!F56</f>
        <v>2.9681381788065377E-3</v>
      </c>
      <c r="C56">
        <f>LS!$I$17*B56</f>
        <v>654.85735825190761</v>
      </c>
      <c r="D56">
        <f t="shared" si="2"/>
        <v>148412.13397951386</v>
      </c>
      <c r="F56">
        <v>0</v>
      </c>
      <c r="G56">
        <f t="shared" si="3"/>
        <v>654.85735825190761</v>
      </c>
    </row>
    <row r="57" spans="1:7">
      <c r="A57">
        <v>1988</v>
      </c>
      <c r="B57">
        <f>'share historic calc'!F57</f>
        <v>1.1748506218291819E-2</v>
      </c>
      <c r="C57">
        <f>LS!$I$17*B57</f>
        <v>2592.061178435506</v>
      </c>
      <c r="D57">
        <f t="shared" si="2"/>
        <v>151004.19515794938</v>
      </c>
      <c r="F57">
        <v>0</v>
      </c>
      <c r="G57">
        <f t="shared" si="3"/>
        <v>2592.061178435506</v>
      </c>
    </row>
    <row r="58" spans="1:7">
      <c r="A58">
        <v>1989</v>
      </c>
      <c r="B58">
        <f>'share historic calc'!F58</f>
        <v>4.3833881143271409E-3</v>
      </c>
      <c r="C58">
        <f>LS!$I$17*B58</f>
        <v>967.10253627588281</v>
      </c>
      <c r="D58">
        <f t="shared" si="2"/>
        <v>151971.29769422527</v>
      </c>
      <c r="F58">
        <v>0</v>
      </c>
      <c r="G58">
        <f t="shared" si="3"/>
        <v>967.10253627588281</v>
      </c>
    </row>
    <row r="59" spans="1:7">
      <c r="A59">
        <v>1990</v>
      </c>
      <c r="B59">
        <f>'share historic calc'!F59</f>
        <v>2.3943907920724911E-3</v>
      </c>
      <c r="C59">
        <f>LS!$I$17*B59</f>
        <v>528.2720460641616</v>
      </c>
      <c r="D59">
        <f t="shared" si="2"/>
        <v>152499.56974028944</v>
      </c>
      <c r="F59">
        <v>0</v>
      </c>
      <c r="G59">
        <f t="shared" si="3"/>
        <v>528.2720460641616</v>
      </c>
    </row>
    <row r="60" spans="1:7">
      <c r="A60">
        <v>1991</v>
      </c>
      <c r="B60">
        <f>'share historic calc'!F60</f>
        <v>2.3636347521687495E-3</v>
      </c>
      <c r="C60">
        <f>LS!$I$17*B60</f>
        <v>521.48637173623899</v>
      </c>
      <c r="D60">
        <f t="shared" si="2"/>
        <v>153021.05611202569</v>
      </c>
      <c r="F60">
        <v>0</v>
      </c>
      <c r="G60">
        <f t="shared" si="3"/>
        <v>521.48637173623899</v>
      </c>
    </row>
    <row r="61" spans="1:7">
      <c r="A61">
        <v>1992</v>
      </c>
      <c r="B61">
        <f>'share historic calc'!F61</f>
        <v>1.8800387750610454E-2</v>
      </c>
      <c r="C61">
        <f>LS!$I$17*B61</f>
        <v>4147.9107490294336</v>
      </c>
      <c r="D61">
        <f t="shared" si="2"/>
        <v>157168.96686105512</v>
      </c>
      <c r="F61">
        <v>0</v>
      </c>
      <c r="G61">
        <f t="shared" si="3"/>
        <v>4147.9107490294336</v>
      </c>
    </row>
    <row r="62" spans="1:7">
      <c r="A62">
        <v>1993</v>
      </c>
      <c r="B62">
        <f>'share historic calc'!F62</f>
        <v>7.8709413300735755E-3</v>
      </c>
      <c r="C62">
        <f>LS!$I$17*B62</f>
        <v>1736.5579147128028</v>
      </c>
      <c r="D62">
        <f t="shared" si="2"/>
        <v>158905.52477576793</v>
      </c>
      <c r="F62">
        <v>0</v>
      </c>
      <c r="G62">
        <f t="shared" si="3"/>
        <v>1736.5579147128028</v>
      </c>
    </row>
    <row r="63" spans="1:7">
      <c r="A63">
        <v>1994</v>
      </c>
      <c r="B63">
        <f>'share historic calc'!F63</f>
        <v>3.1594214437212728E-3</v>
      </c>
      <c r="C63">
        <f>LS!$I$17*B63</f>
        <v>697.05999370678069</v>
      </c>
      <c r="D63">
        <f t="shared" si="2"/>
        <v>159602.58476947472</v>
      </c>
      <c r="F63">
        <v>0</v>
      </c>
      <c r="G63">
        <f t="shared" si="3"/>
        <v>697.05999370678069</v>
      </c>
    </row>
    <row r="64" spans="1:7">
      <c r="A64">
        <v>1995</v>
      </c>
      <c r="B64">
        <f>'share historic calc'!F64</f>
        <v>1.0057051437066476E-2</v>
      </c>
      <c r="C64">
        <f>LS!$I$17*B64</f>
        <v>2218.8772015085397</v>
      </c>
      <c r="D64">
        <f t="shared" si="2"/>
        <v>161821.46197098325</v>
      </c>
      <c r="F64">
        <v>0</v>
      </c>
      <c r="G64">
        <f t="shared" si="3"/>
        <v>2218.8772015085397</v>
      </c>
    </row>
    <row r="65" spans="1:7">
      <c r="A65">
        <v>1996</v>
      </c>
      <c r="B65">
        <f>'share historic calc'!F65</f>
        <v>1.5338569794282482E-2</v>
      </c>
      <c r="C65">
        <f>LS!$I$17*B65</f>
        <v>3384.1333151427498</v>
      </c>
      <c r="D65">
        <f t="shared" si="2"/>
        <v>165205.59528612599</v>
      </c>
      <c r="F65">
        <v>0</v>
      </c>
      <c r="G65">
        <f t="shared" si="3"/>
        <v>3384.1333151427498</v>
      </c>
    </row>
    <row r="66" spans="1:7">
      <c r="A66">
        <v>1997</v>
      </c>
      <c r="B66">
        <f>'share historic calc'!F66</f>
        <v>1.5483658018715119E-2</v>
      </c>
      <c r="C66">
        <f>LS!$I$17*B66</f>
        <v>3416.1439850110978</v>
      </c>
      <c r="D66">
        <f t="shared" si="2"/>
        <v>168621.73927113708</v>
      </c>
      <c r="F66">
        <v>0</v>
      </c>
      <c r="G66">
        <f t="shared" si="3"/>
        <v>3416.1439850110978</v>
      </c>
    </row>
    <row r="67" spans="1:7">
      <c r="A67">
        <v>1998</v>
      </c>
      <c r="B67">
        <f>'share historic calc'!F67</f>
        <v>1.2833524944746669E-2</v>
      </c>
      <c r="C67">
        <f>LS!$I$17*B67</f>
        <v>2831.4477750345127</v>
      </c>
      <c r="D67">
        <f t="shared" si="2"/>
        <v>171453.1870461716</v>
      </c>
      <c r="F67">
        <v>0</v>
      </c>
      <c r="G67">
        <f t="shared" si="3"/>
        <v>2831.4477750345127</v>
      </c>
    </row>
    <row r="68" spans="1:7">
      <c r="A68">
        <v>1999</v>
      </c>
      <c r="B68">
        <f>'share historic calc'!F68</f>
        <v>1.3813972283731693E-2</v>
      </c>
      <c r="C68">
        <f>LS!$I$17*B68</f>
        <v>3047.7628909874397</v>
      </c>
      <c r="D68">
        <f t="shared" si="2"/>
        <v>174500.94993715905</v>
      </c>
      <c r="F68">
        <v>0</v>
      </c>
      <c r="G68">
        <f t="shared" si="3"/>
        <v>3047.7628909874397</v>
      </c>
    </row>
    <row r="69" spans="1:7">
      <c r="A69">
        <v>2000</v>
      </c>
      <c r="B69">
        <f>'share historic calc'!F69</f>
        <v>6.3530553103985027E-3</v>
      </c>
      <c r="C69">
        <f>LS!$I$17*B69</f>
        <v>1401.6682400779112</v>
      </c>
      <c r="D69">
        <f t="shared" si="2"/>
        <v>175902.61817723696</v>
      </c>
      <c r="F69">
        <v>0</v>
      </c>
      <c r="G69">
        <f t="shared" si="3"/>
        <v>1401.6682400779112</v>
      </c>
    </row>
    <row r="70" spans="1:7">
      <c r="A70">
        <v>2001</v>
      </c>
      <c r="B70">
        <f>'share historic calc'!F70</f>
        <v>1.3535349169427173E-3</v>
      </c>
      <c r="C70">
        <f>LS!$I$17*B70</f>
        <v>298.62905519015476</v>
      </c>
      <c r="D70">
        <f t="shared" si="2"/>
        <v>176201.24723242712</v>
      </c>
      <c r="F70">
        <v>0</v>
      </c>
      <c r="G70">
        <f t="shared" si="3"/>
        <v>298.62905519015476</v>
      </c>
    </row>
    <row r="71" spans="1:7">
      <c r="A71">
        <v>2002</v>
      </c>
      <c r="B71">
        <f>'share historic calc'!F71</f>
        <v>7.4679788274523741E-3</v>
      </c>
      <c r="C71">
        <f>LS!$I$17*B71</f>
        <v>1647.6527007219897</v>
      </c>
      <c r="D71">
        <f t="shared" si="2"/>
        <v>177848.89993314911</v>
      </c>
      <c r="F71">
        <v>0</v>
      </c>
      <c r="G71">
        <f t="shared" si="3"/>
        <v>1647.6527007219897</v>
      </c>
    </row>
    <row r="72" spans="1:7">
      <c r="A72">
        <v>2003</v>
      </c>
      <c r="B72">
        <f>'share historic calc'!F72</f>
        <v>1.0945708319598695E-2</v>
      </c>
      <c r="C72">
        <f>LS!$I$17*B72</f>
        <v>2414.9406808447407</v>
      </c>
      <c r="D72">
        <f t="shared" si="2"/>
        <v>180263.84061399385</v>
      </c>
      <c r="F72">
        <v>0</v>
      </c>
      <c r="G72">
        <f t="shared" si="3"/>
        <v>2414.9406808447407</v>
      </c>
    </row>
    <row r="73" spans="1:7">
      <c r="A73">
        <v>2004</v>
      </c>
      <c r="B73">
        <f>'share historic calc'!F73</f>
        <v>7.5169994104199184E-3</v>
      </c>
      <c r="C73">
        <f>LS!$I$17*B73</f>
        <v>1658.4680629215361</v>
      </c>
      <c r="D73">
        <f t="shared" si="2"/>
        <v>181922.30867691539</v>
      </c>
      <c r="F73">
        <v>0</v>
      </c>
      <c r="G73">
        <f t="shared" si="3"/>
        <v>1658.4680629215361</v>
      </c>
    </row>
    <row r="74" spans="1:7">
      <c r="A74">
        <v>2005</v>
      </c>
      <c r="B74">
        <f>'share historic calc'!F74</f>
        <v>1.4033322391412514E-2</v>
      </c>
      <c r="C74">
        <f>LS!$I$17*B74</f>
        <v>3096.1578858949515</v>
      </c>
      <c r="D74">
        <f t="shared" si="2"/>
        <v>185018.46656281035</v>
      </c>
      <c r="F74">
        <v>0</v>
      </c>
      <c r="G74">
        <f t="shared" si="3"/>
        <v>3096.1578858949515</v>
      </c>
    </row>
    <row r="75" spans="1:7">
      <c r="A75">
        <v>2006</v>
      </c>
      <c r="B75">
        <f>'share historic calc'!F75</f>
        <v>9.7623472068044444E-3</v>
      </c>
      <c r="C75">
        <f>LS!$I$17*B75</f>
        <v>2153.856901890058</v>
      </c>
      <c r="D75">
        <f t="shared" si="2"/>
        <v>187172.3234647004</v>
      </c>
      <c r="F75">
        <v>0</v>
      </c>
      <c r="G75">
        <f t="shared" si="3"/>
        <v>2153.856901890058</v>
      </c>
    </row>
    <row r="76" spans="1:7">
      <c r="A76">
        <v>2007</v>
      </c>
      <c r="B76">
        <f>'share historic calc'!F76</f>
        <v>5.8530397257765083E-3</v>
      </c>
      <c r="C76">
        <f>LS!$I$17*B76</f>
        <v>1291.3503016583452</v>
      </c>
      <c r="D76">
        <f t="shared" si="2"/>
        <v>188463.67376635876</v>
      </c>
      <c r="F76">
        <v>0</v>
      </c>
      <c r="G76">
        <f t="shared" si="3"/>
        <v>1291.3503016583452</v>
      </c>
    </row>
    <row r="77" spans="1:7">
      <c r="A77">
        <v>2008</v>
      </c>
      <c r="B77">
        <f>'share historic calc'!F77</f>
        <v>9.3698646264458816E-3</v>
      </c>
      <c r="C77">
        <f>LS!$I$17*B77</f>
        <v>2067.2638626681282</v>
      </c>
      <c r="D77">
        <f t="shared" si="2"/>
        <v>190530.93762902688</v>
      </c>
      <c r="F77">
        <v>0</v>
      </c>
      <c r="G77">
        <f t="shared" si="3"/>
        <v>2067.2638626681282</v>
      </c>
    </row>
    <row r="78" spans="1:7">
      <c r="A78">
        <v>2009</v>
      </c>
      <c r="B78">
        <f>'share historic calc'!F78</f>
        <v>1.1301735796054249E-2</v>
      </c>
      <c r="C78">
        <f>LS!$I$17*B78</f>
        <v>2493.4906669476527</v>
      </c>
      <c r="D78">
        <f t="shared" si="2"/>
        <v>193024.42829597453</v>
      </c>
      <c r="F78">
        <v>0</v>
      </c>
      <c r="G78">
        <f t="shared" si="3"/>
        <v>2493.4906669476527</v>
      </c>
    </row>
    <row r="79" spans="1:7">
      <c r="A79">
        <v>2010</v>
      </c>
      <c r="B79">
        <f>'share historic calc'!F79</f>
        <v>9.428106076085855E-3</v>
      </c>
      <c r="C79">
        <f>LS!$I$17*B79</f>
        <v>2080.1136154607461</v>
      </c>
      <c r="D79">
        <f t="shared" si="2"/>
        <v>195104.54191143528</v>
      </c>
      <c r="F79">
        <v>0</v>
      </c>
      <c r="G79">
        <f t="shared" si="3"/>
        <v>2080.1136154607461</v>
      </c>
    </row>
    <row r="80" spans="1:7">
      <c r="A80">
        <v>2011</v>
      </c>
      <c r="B80">
        <f>'share historic calc'!F80</f>
        <v>2.154513097570715E-2</v>
      </c>
      <c r="C80">
        <f>LS!$I$17*B80</f>
        <v>4753.4807020392927</v>
      </c>
      <c r="D80">
        <f t="shared" si="2"/>
        <v>199858.02261347458</v>
      </c>
      <c r="F80">
        <v>0</v>
      </c>
      <c r="G80">
        <f t="shared" si="3"/>
        <v>4753.4807020392927</v>
      </c>
    </row>
    <row r="81" spans="1:7">
      <c r="A81">
        <v>2012</v>
      </c>
      <c r="B81">
        <f>'share historic calc'!F81</f>
        <v>1.746247871564335E-2</v>
      </c>
      <c r="C81">
        <f>LS!$I$17*B81</f>
        <v>3852.7292165536769</v>
      </c>
      <c r="D81">
        <f t="shared" si="2"/>
        <v>203710.75183002825</v>
      </c>
      <c r="F81">
        <v>0</v>
      </c>
      <c r="G81">
        <f t="shared" si="3"/>
        <v>3852.7292165536769</v>
      </c>
    </row>
    <row r="82" spans="1:7">
      <c r="A82">
        <v>2013</v>
      </c>
      <c r="B82">
        <f>'share historic calc'!F82</f>
        <v>1.058711784304848E-2</v>
      </c>
      <c r="C82">
        <f>LS!$I$17*B82</f>
        <v>2335.8252225939432</v>
      </c>
      <c r="D82">
        <f t="shared" si="2"/>
        <v>206046.57705262219</v>
      </c>
      <c r="F82">
        <v>0</v>
      </c>
      <c r="G82">
        <f t="shared" si="3"/>
        <v>2335.8252225939432</v>
      </c>
    </row>
    <row r="83" spans="1:7">
      <c r="A83">
        <v>2014</v>
      </c>
      <c r="B83">
        <f>'share historic calc'!F83</f>
        <v>2.4159113794950771E-2</v>
      </c>
      <c r="C83">
        <f>LS!$I$17*B83</f>
        <v>5330.2011174661939</v>
      </c>
      <c r="D83">
        <f t="shared" si="2"/>
        <v>211376.77817008839</v>
      </c>
      <c r="F83">
        <v>0</v>
      </c>
      <c r="G83">
        <f t="shared" si="3"/>
        <v>5330.2011174661939</v>
      </c>
    </row>
    <row r="84" spans="1:7" ht="16.8" customHeight="1">
      <c r="A84">
        <v>2015</v>
      </c>
      <c r="B84">
        <f>'share historic calc'!F84</f>
        <v>4.3442369155587456E-3</v>
      </c>
      <c r="C84">
        <f>LS!$I$17*B84</f>
        <v>958.46464644281048</v>
      </c>
      <c r="D84">
        <f t="shared" si="2"/>
        <v>212335.24281653122</v>
      </c>
      <c r="F84">
        <v>0</v>
      </c>
      <c r="G84">
        <f t="shared" si="3"/>
        <v>958.46464644281048</v>
      </c>
    </row>
    <row r="85" spans="1:7">
      <c r="A85">
        <v>2016</v>
      </c>
      <c r="B85">
        <f>'share historic calc'!F85</f>
        <v>1.5366460692673015E-2</v>
      </c>
      <c r="C85">
        <f>LS!$I$17*B85</f>
        <v>3390.2868561637547</v>
      </c>
      <c r="D85">
        <f t="shared" si="2"/>
        <v>215725.52967269497</v>
      </c>
      <c r="F85">
        <v>0</v>
      </c>
      <c r="G85">
        <f t="shared" si="3"/>
        <v>3390.2868561637547</v>
      </c>
    </row>
    <row r="86" spans="1:7">
      <c r="A86">
        <v>2017</v>
      </c>
      <c r="B86">
        <f>'share historic calc'!F86</f>
        <v>1.069973144762245E-2</v>
      </c>
      <c r="C86">
        <f>LS!$I$17*B86</f>
        <v>2360.6710495574935</v>
      </c>
      <c r="D86">
        <f t="shared" si="2"/>
        <v>218086.20072225246</v>
      </c>
      <c r="F86">
        <v>0</v>
      </c>
      <c r="G86">
        <f t="shared" si="3"/>
        <v>2360.6710495574935</v>
      </c>
    </row>
    <row r="87" spans="1:7">
      <c r="A87">
        <v>2018</v>
      </c>
      <c r="B87">
        <f>'share historic calc'!F87</f>
        <v>4.8222064234908915E-3</v>
      </c>
      <c r="C87">
        <f>LS!$I$17*B87</f>
        <v>1063.9185810083718</v>
      </c>
      <c r="D87">
        <f t="shared" si="2"/>
        <v>219150.11930326081</v>
      </c>
      <c r="F87">
        <v>0</v>
      </c>
      <c r="G87">
        <f t="shared" si="3"/>
        <v>1063.9185810083718</v>
      </c>
    </row>
    <row r="88" spans="1:7">
      <c r="A88">
        <v>2019</v>
      </c>
      <c r="B88">
        <f>'share historic calc'!F88</f>
        <v>6.7030204403737952E-3</v>
      </c>
      <c r="C88">
        <f>LS!$I$17*B88</f>
        <v>1478.88069673923</v>
      </c>
      <c r="D88">
        <f t="shared" si="2"/>
        <v>220629.00000000003</v>
      </c>
      <c r="F88">
        <v>0</v>
      </c>
      <c r="G88">
        <f t="shared" si="3"/>
        <v>1478.88069673923</v>
      </c>
    </row>
    <row r="89" spans="1:7">
      <c r="A89">
        <v>2020</v>
      </c>
      <c r="F89">
        <v>0</v>
      </c>
      <c r="G89">
        <v>0</v>
      </c>
    </row>
    <row r="90" spans="1:7">
      <c r="A90">
        <v>2021</v>
      </c>
      <c r="F90">
        <v>0</v>
      </c>
      <c r="G90">
        <v>0</v>
      </c>
    </row>
    <row r="91" spans="1:7">
      <c r="A91">
        <v>2022</v>
      </c>
      <c r="F91">
        <v>0</v>
      </c>
      <c r="G91">
        <v>0</v>
      </c>
    </row>
    <row r="92" spans="1:7">
      <c r="A92">
        <v>2023</v>
      </c>
      <c r="F92">
        <v>0</v>
      </c>
      <c r="G92">
        <v>0</v>
      </c>
    </row>
    <row r="93" spans="1:7">
      <c r="A93">
        <v>2024</v>
      </c>
      <c r="F93">
        <v>0</v>
      </c>
      <c r="G93">
        <v>0</v>
      </c>
    </row>
    <row r="94" spans="1:7">
      <c r="A94">
        <v>2025</v>
      </c>
      <c r="F94">
        <v>0</v>
      </c>
      <c r="G94">
        <v>0</v>
      </c>
    </row>
    <row r="95" spans="1:7">
      <c r="A95">
        <v>2026</v>
      </c>
      <c r="F95">
        <v>0</v>
      </c>
      <c r="G95">
        <v>0</v>
      </c>
    </row>
    <row r="96" spans="1:7">
      <c r="A96">
        <v>2027</v>
      </c>
      <c r="F96">
        <v>0</v>
      </c>
      <c r="G96">
        <v>0</v>
      </c>
    </row>
    <row r="97" spans="1:7">
      <c r="A97">
        <v>2028</v>
      </c>
      <c r="F97">
        <v>0</v>
      </c>
      <c r="G97">
        <v>0</v>
      </c>
    </row>
    <row r="98" spans="1:7">
      <c r="A98">
        <v>2029</v>
      </c>
      <c r="F98">
        <v>0</v>
      </c>
      <c r="G98">
        <v>0</v>
      </c>
    </row>
    <row r="99" spans="1:7">
      <c r="A99">
        <v>2030</v>
      </c>
      <c r="F99">
        <v>0</v>
      </c>
      <c r="G99">
        <v>0</v>
      </c>
    </row>
    <row r="100" spans="1:7">
      <c r="A100">
        <v>2031</v>
      </c>
      <c r="F100">
        <v>0</v>
      </c>
      <c r="G100">
        <v>0</v>
      </c>
    </row>
    <row r="101" spans="1:7">
      <c r="A101">
        <v>2032</v>
      </c>
      <c r="F101">
        <v>0</v>
      </c>
      <c r="G101">
        <v>0</v>
      </c>
    </row>
    <row r="102" spans="1:7">
      <c r="A102">
        <v>2033</v>
      </c>
      <c r="F102">
        <v>0</v>
      </c>
      <c r="G102">
        <v>0</v>
      </c>
    </row>
    <row r="103" spans="1:7">
      <c r="A103">
        <v>2034</v>
      </c>
      <c r="F103">
        <v>0</v>
      </c>
      <c r="G103">
        <v>0</v>
      </c>
    </row>
    <row r="104" spans="1:7">
      <c r="A104">
        <v>2035</v>
      </c>
      <c r="F104">
        <v>0</v>
      </c>
      <c r="G104">
        <v>0</v>
      </c>
    </row>
    <row r="105" spans="1:7">
      <c r="A105">
        <v>2036</v>
      </c>
      <c r="F105">
        <v>0</v>
      </c>
      <c r="G105">
        <v>0</v>
      </c>
    </row>
    <row r="106" spans="1:7">
      <c r="A106">
        <v>2037</v>
      </c>
      <c r="F106">
        <v>0</v>
      </c>
      <c r="G106">
        <v>0</v>
      </c>
    </row>
    <row r="107" spans="1:7">
      <c r="A107">
        <v>2038</v>
      </c>
      <c r="F107">
        <v>0</v>
      </c>
      <c r="G107">
        <v>0</v>
      </c>
    </row>
    <row r="108" spans="1:7">
      <c r="A108">
        <v>2039</v>
      </c>
      <c r="F108">
        <v>0</v>
      </c>
      <c r="G108">
        <v>0</v>
      </c>
    </row>
    <row r="109" spans="1:7">
      <c r="A109">
        <v>2040</v>
      </c>
      <c r="F109">
        <v>0</v>
      </c>
      <c r="G109">
        <v>0</v>
      </c>
    </row>
    <row r="110" spans="1:7">
      <c r="A110">
        <v>2041</v>
      </c>
      <c r="F110">
        <v>0</v>
      </c>
      <c r="G110">
        <v>0</v>
      </c>
    </row>
    <row r="111" spans="1:7">
      <c r="A111">
        <v>2042</v>
      </c>
      <c r="F111">
        <v>0</v>
      </c>
      <c r="G111">
        <v>0</v>
      </c>
    </row>
    <row r="112" spans="1:7">
      <c r="A112">
        <v>2043</v>
      </c>
      <c r="F112">
        <v>0</v>
      </c>
      <c r="G112">
        <v>0</v>
      </c>
    </row>
    <row r="113" spans="1:7">
      <c r="A113">
        <v>2044</v>
      </c>
      <c r="F113">
        <v>0</v>
      </c>
      <c r="G113">
        <v>0</v>
      </c>
    </row>
    <row r="114" spans="1:7">
      <c r="A114">
        <v>2045</v>
      </c>
      <c r="F114">
        <v>0</v>
      </c>
      <c r="G114">
        <v>0</v>
      </c>
    </row>
    <row r="115" spans="1:7">
      <c r="A115">
        <v>2046</v>
      </c>
      <c r="F115">
        <v>0</v>
      </c>
      <c r="G115">
        <v>0</v>
      </c>
    </row>
    <row r="116" spans="1:7">
      <c r="A116">
        <v>2047</v>
      </c>
      <c r="F116">
        <v>0</v>
      </c>
      <c r="G116">
        <v>0</v>
      </c>
    </row>
    <row r="117" spans="1:7">
      <c r="A117">
        <v>2048</v>
      </c>
      <c r="F117">
        <v>0</v>
      </c>
      <c r="G117">
        <v>0</v>
      </c>
    </row>
    <row r="118" spans="1:7">
      <c r="A118">
        <v>2049</v>
      </c>
      <c r="F118">
        <v>0</v>
      </c>
      <c r="G118">
        <v>0</v>
      </c>
    </row>
    <row r="119" spans="1:7">
      <c r="A119">
        <v>2050</v>
      </c>
      <c r="F119">
        <v>0</v>
      </c>
      <c r="G1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zoomScaleNormal="100" workbookViewId="0">
      <selection activeCell="G11" sqref="G11"/>
    </sheetView>
  </sheetViews>
  <sheetFormatPr defaultRowHeight="14.4"/>
  <cols>
    <col min="1" max="1" width="35.41796875" customWidth="1"/>
    <col min="2" max="2" width="11.68359375" customWidth="1"/>
    <col min="3" max="3" width="11.7890625" customWidth="1"/>
    <col min="4" max="4" width="15.68359375" customWidth="1"/>
    <col min="5" max="5" width="11" customWidth="1"/>
  </cols>
  <sheetData>
    <row r="1" spans="1:8" ht="28.8">
      <c r="A1" s="12" t="s">
        <v>59</v>
      </c>
      <c r="B1" t="s">
        <v>54</v>
      </c>
      <c r="C1" t="s">
        <v>55</v>
      </c>
      <c r="D1" t="s">
        <v>56</v>
      </c>
      <c r="E1" t="s">
        <v>57</v>
      </c>
      <c r="G1" t="s">
        <v>65</v>
      </c>
    </row>
    <row r="2" spans="1:8">
      <c r="A2" t="s">
        <v>53</v>
      </c>
      <c r="B2" s="10">
        <v>0.28999999999999998</v>
      </c>
      <c r="C2" s="10">
        <v>0.28000000000000003</v>
      </c>
      <c r="D2" s="10">
        <v>0.24</v>
      </c>
      <c r="E2" s="10">
        <v>0.28999999999999998</v>
      </c>
      <c r="G2">
        <v>20924</v>
      </c>
      <c r="H2" t="s">
        <v>66</v>
      </c>
    </row>
    <row r="3" spans="1:8">
      <c r="A3" t="s">
        <v>52</v>
      </c>
      <c r="B3" s="10">
        <v>0.31</v>
      </c>
      <c r="C3" s="10">
        <v>0.28999999999999998</v>
      </c>
      <c r="D3" s="10">
        <v>0.24</v>
      </c>
      <c r="E3" s="10">
        <v>0.3</v>
      </c>
      <c r="G3">
        <v>18511</v>
      </c>
      <c r="H3" t="s">
        <v>66</v>
      </c>
    </row>
    <row r="5" spans="1:8" ht="28.8">
      <c r="A5" s="12" t="s">
        <v>60</v>
      </c>
    </row>
    <row r="6" spans="1:8">
      <c r="A6" t="s">
        <v>61</v>
      </c>
      <c r="B6" s="10">
        <v>0.43</v>
      </c>
      <c r="C6" s="10">
        <v>0.41</v>
      </c>
      <c r="D6" s="10">
        <v>0.34</v>
      </c>
      <c r="E6" s="10">
        <v>0.43</v>
      </c>
      <c r="G6">
        <v>13819</v>
      </c>
      <c r="H6" t="s">
        <v>51</v>
      </c>
    </row>
    <row r="7" spans="1:8">
      <c r="A7" t="s">
        <v>62</v>
      </c>
      <c r="G7">
        <v>14</v>
      </c>
      <c r="H7" t="s">
        <v>51</v>
      </c>
    </row>
    <row r="9" spans="1:8">
      <c r="G9" t="s">
        <v>67</v>
      </c>
    </row>
    <row r="10" spans="1:8">
      <c r="A10" t="s">
        <v>64</v>
      </c>
      <c r="B10" s="9">
        <f>B2/B6</f>
        <v>0.67441860465116277</v>
      </c>
      <c r="C10" s="10">
        <f>C2/C6</f>
        <v>0.68292682926829273</v>
      </c>
      <c r="D10" s="10">
        <f>D2/D6</f>
        <v>0.70588235294117641</v>
      </c>
      <c r="E10" s="10">
        <f>E2/E6</f>
        <v>0.67441860465116277</v>
      </c>
      <c r="G10" s="10">
        <f>SUM(B10:E10)/COUNT(B10:E10)</f>
        <v>0.6844115978779487</v>
      </c>
    </row>
    <row r="11" spans="1:8">
      <c r="A11" t="s">
        <v>63</v>
      </c>
      <c r="B11" s="9">
        <f>B3/B6</f>
        <v>0.72093023255813959</v>
      </c>
      <c r="C11" s="9">
        <f t="shared" ref="C11:E11" si="0">C3/C6</f>
        <v>0.70731707317073167</v>
      </c>
      <c r="D11" s="9">
        <f t="shared" si="0"/>
        <v>0.70588235294117641</v>
      </c>
      <c r="E11" s="9">
        <f t="shared" si="0"/>
        <v>0.69767441860465118</v>
      </c>
      <c r="G11" s="10">
        <f>SUM(B11:E11)/COUNT(B11:E11)</f>
        <v>0.70795101931867477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workbookViewId="0">
      <selection activeCell="D14" sqref="D14"/>
    </sheetView>
  </sheetViews>
  <sheetFormatPr defaultRowHeight="14.4"/>
  <cols>
    <col min="1" max="1" width="36.89453125" customWidth="1"/>
    <col min="4" max="4" width="12.3125" customWidth="1"/>
    <col min="7" max="7" width="9.41796875" bestFit="1" customWidth="1"/>
  </cols>
  <sheetData>
    <row r="1" spans="1:8" ht="28.8">
      <c r="A1" s="12" t="s">
        <v>60</v>
      </c>
      <c r="B1" t="s">
        <v>54</v>
      </c>
      <c r="C1" t="s">
        <v>55</v>
      </c>
      <c r="D1" t="s">
        <v>56</v>
      </c>
      <c r="E1" t="s">
        <v>57</v>
      </c>
      <c r="G1" t="s">
        <v>65</v>
      </c>
    </row>
    <row r="2" spans="1:8">
      <c r="A2" t="s">
        <v>70</v>
      </c>
      <c r="B2" s="11">
        <v>0.84</v>
      </c>
      <c r="C2" s="9">
        <v>0.84</v>
      </c>
      <c r="D2" s="9">
        <v>0.84</v>
      </c>
      <c r="E2" s="9">
        <v>0.84</v>
      </c>
      <c r="G2" s="13">
        <v>19</v>
      </c>
      <c r="H2" t="s">
        <v>51</v>
      </c>
    </row>
    <row r="3" spans="1:8">
      <c r="A3" t="s">
        <v>58</v>
      </c>
      <c r="B3" s="9">
        <v>0.95</v>
      </c>
      <c r="C3" s="9">
        <v>0.74</v>
      </c>
      <c r="D3" s="9">
        <v>0.47</v>
      </c>
      <c r="E3" s="9">
        <v>0.53</v>
      </c>
      <c r="G3" s="13">
        <v>19</v>
      </c>
      <c r="H3" t="s">
        <v>51</v>
      </c>
    </row>
    <row r="4" spans="1:8">
      <c r="A4" t="s">
        <v>69</v>
      </c>
      <c r="B4" s="9">
        <v>0.5</v>
      </c>
      <c r="C4" s="9">
        <v>0.45</v>
      </c>
      <c r="D4" s="9">
        <v>0.4</v>
      </c>
      <c r="E4" s="9">
        <v>0.35</v>
      </c>
      <c r="G4" s="13">
        <v>200</v>
      </c>
      <c r="H4" t="s">
        <v>51</v>
      </c>
    </row>
    <row r="5" spans="1:8">
      <c r="A5" t="s">
        <v>68</v>
      </c>
      <c r="B5" s="9">
        <v>0.8</v>
      </c>
      <c r="C5" s="9">
        <v>0.65</v>
      </c>
      <c r="D5" s="9">
        <v>0.65</v>
      </c>
      <c r="E5" s="9">
        <v>0.6</v>
      </c>
      <c r="G5" s="13">
        <v>11500</v>
      </c>
      <c r="H5" t="s">
        <v>51</v>
      </c>
    </row>
    <row r="6" spans="1:8">
      <c r="B6" s="9"/>
      <c r="C6" s="9"/>
      <c r="D6" s="9"/>
      <c r="E6" s="9"/>
      <c r="G6" s="13"/>
    </row>
    <row r="9" spans="1:8" ht="28.8">
      <c r="A9" s="12" t="s">
        <v>71</v>
      </c>
    </row>
    <row r="10" spans="1:8">
      <c r="A10" t="s">
        <v>53</v>
      </c>
      <c r="B10" s="10">
        <f>B5*'knelpunten stations v kabels GD'!$G$10</f>
        <v>0.54752927830235898</v>
      </c>
      <c r="C10" s="10">
        <f>C5*'knelpunten stations v kabels GD'!$G$10</f>
        <v>0.44486753862066669</v>
      </c>
      <c r="D10" s="10">
        <f>D5*'knelpunten stations v kabels GD'!$G$10</f>
        <v>0.44486753862066669</v>
      </c>
      <c r="E10" s="10">
        <f>E5*'knelpunten stations v kabels GD'!$G$10</f>
        <v>0.41064695872676921</v>
      </c>
    </row>
    <row r="11" spans="1:8">
      <c r="A11" t="s">
        <v>52</v>
      </c>
      <c r="B11" s="10">
        <f>B3*'knelpunten stations v kabels GD'!$G$10</f>
        <v>0.65019101798405121</v>
      </c>
      <c r="C11" s="10">
        <f>C2*'knelpunten stations v kabels GD'!$G$10</f>
        <v>0.57490574221747692</v>
      </c>
      <c r="D11" s="10">
        <f>D2*'knelpunten stations v kabels GD'!$G$10</f>
        <v>0.57490574221747692</v>
      </c>
      <c r="E11" s="10">
        <f>E2*'knelpunten stations v kabels GD'!$G$10</f>
        <v>0.57490574221747692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E8" sqref="A6:E8"/>
    </sheetView>
  </sheetViews>
  <sheetFormatPr defaultRowHeight="14.4"/>
  <cols>
    <col min="1" max="1" width="11.7890625" customWidth="1"/>
  </cols>
  <sheetData>
    <row r="1" spans="1:5">
      <c r="B1" t="s">
        <v>54</v>
      </c>
      <c r="C1" t="s">
        <v>55</v>
      </c>
      <c r="D1" t="s">
        <v>56</v>
      </c>
      <c r="E1" t="s">
        <v>57</v>
      </c>
    </row>
    <row r="2" spans="1:5">
      <c r="A2" t="s">
        <v>80</v>
      </c>
      <c r="B2" s="9">
        <f>'Knelpunten stations NH'!B11</f>
        <v>0.65019101798405121</v>
      </c>
      <c r="C2" s="9">
        <f>'Knelpunten stations NH'!C11</f>
        <v>0.57490574221747692</v>
      </c>
      <c r="D2" s="9">
        <f>'Knelpunten stations NH'!D11</f>
        <v>0.57490574221747692</v>
      </c>
      <c r="E2" s="9">
        <f>'Knelpunten stations NH'!E11</f>
        <v>0.57490574221747692</v>
      </c>
    </row>
    <row r="3" spans="1:5">
      <c r="A3" t="s">
        <v>81</v>
      </c>
      <c r="B3" s="9">
        <f>'knelpunten stations v kabels GD'!B3</f>
        <v>0.31</v>
      </c>
      <c r="C3" s="9">
        <f>'knelpunten stations v kabels GD'!C3</f>
        <v>0.28999999999999998</v>
      </c>
      <c r="D3" s="9">
        <f>'knelpunten stations v kabels GD'!D3</f>
        <v>0.24</v>
      </c>
      <c r="E3" s="9">
        <f>'knelpunten stations v kabels GD'!E3</f>
        <v>0.3</v>
      </c>
    </row>
    <row r="4" spans="1:5">
      <c r="A4" t="s">
        <v>85</v>
      </c>
      <c r="B4" s="9">
        <f>(B2+B3)/2</f>
        <v>0.48009550899202558</v>
      </c>
      <c r="C4" s="9">
        <f t="shared" ref="C4:E4" si="0">(C2+C3)/2</f>
        <v>0.43245287110873842</v>
      </c>
      <c r="D4" s="9">
        <f t="shared" si="0"/>
        <v>0.40745287110873846</v>
      </c>
      <c r="E4" s="9">
        <f t="shared" si="0"/>
        <v>0.43745287110873843</v>
      </c>
    </row>
    <row r="6" spans="1:5">
      <c r="A6" t="s">
        <v>82</v>
      </c>
      <c r="B6" s="9">
        <f>'Knelpunten stations NH'!B10</f>
        <v>0.54752927830235898</v>
      </c>
      <c r="C6" s="9">
        <f>'Knelpunten stations NH'!C10</f>
        <v>0.44486753862066669</v>
      </c>
      <c r="D6" s="9">
        <f>'Knelpunten stations NH'!D10</f>
        <v>0.44486753862066669</v>
      </c>
      <c r="E6" s="9">
        <f>'Knelpunten stations NH'!E10</f>
        <v>0.41064695872676921</v>
      </c>
    </row>
    <row r="7" spans="1:5">
      <c r="A7" t="s">
        <v>83</v>
      </c>
      <c r="B7" s="9">
        <f>'knelpunten stations v kabels GD'!B2</f>
        <v>0.28999999999999998</v>
      </c>
      <c r="C7" s="9">
        <f>'knelpunten stations v kabels GD'!C2</f>
        <v>0.28000000000000003</v>
      </c>
      <c r="D7" s="9">
        <f>'knelpunten stations v kabels GD'!D2</f>
        <v>0.24</v>
      </c>
      <c r="E7" s="9">
        <f>'knelpunten stations v kabels GD'!E2</f>
        <v>0.28999999999999998</v>
      </c>
    </row>
    <row r="8" spans="1:5">
      <c r="A8" t="s">
        <v>84</v>
      </c>
      <c r="B8" s="10">
        <f>(B6+B7)/2</f>
        <v>0.41876463915117945</v>
      </c>
      <c r="C8" s="10">
        <f t="shared" ref="C8:E8" si="1">(C6+C7)/2</f>
        <v>0.36243376931033333</v>
      </c>
      <c r="D8" s="10">
        <f t="shared" si="1"/>
        <v>0.34243376931033331</v>
      </c>
      <c r="E8" s="10">
        <f t="shared" si="1"/>
        <v>0.35032347936338459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LS</vt:lpstr>
      <vt:lpstr>MS</vt:lpstr>
      <vt:lpstr>share historic calc</vt:lpstr>
      <vt:lpstr>historic</vt:lpstr>
      <vt:lpstr>historic_inflows</vt:lpstr>
      <vt:lpstr>LS_historic</vt:lpstr>
      <vt:lpstr>knelpunten stations v kabels GD</vt:lpstr>
      <vt:lpstr>Knelpunten stations NH</vt:lpstr>
      <vt:lpstr>average bottlenecks</vt:lpstr>
      <vt:lpstr>future_stocks</vt:lpstr>
      <vt:lpstr>inflows_material_separated</vt:lpstr>
      <vt:lpstr>LS_future</vt:lpstr>
      <vt:lpstr>LS inflows material separated</vt:lpstr>
      <vt:lpstr>material intensity calculations</vt:lpstr>
      <vt:lpstr>material_intensities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Janneke van Oorschot</cp:lastModifiedBy>
  <dcterms:created xsi:type="dcterms:W3CDTF">2020-05-01T09:12:21Z</dcterms:created>
  <dcterms:modified xsi:type="dcterms:W3CDTF">2021-08-10T09:12:58Z</dcterms:modified>
</cp:coreProperties>
</file>