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jannis/Downloads/"/>
    </mc:Choice>
  </mc:AlternateContent>
  <xr:revisionPtr revIDLastSave="0" documentId="8_{CE141FA4-8426-2749-8925-918F3169F0D5}" xr6:coauthVersionLast="46" xr6:coauthVersionMax="46" xr10:uidLastSave="{00000000-0000-0000-0000-000000000000}"/>
  <bookViews>
    <workbookView xWindow="5180" yWindow="1800" windowWidth="28040" windowHeight="17440"/>
  </bookViews>
  <sheets>
    <sheet name="Psychological and Behavioral S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F2" i="1"/>
  <c r="D3" i="1"/>
  <c r="F3" i="1"/>
  <c r="D4" i="1"/>
  <c r="F4" i="1"/>
  <c r="D5" i="1"/>
  <c r="F5" i="1"/>
  <c r="D6" i="1"/>
  <c r="F6" i="1"/>
  <c r="D7" i="1"/>
  <c r="F7" i="1"/>
  <c r="D8" i="1"/>
  <c r="F8" i="1"/>
  <c r="D9" i="1"/>
  <c r="F9" i="1"/>
  <c r="D10" i="1"/>
  <c r="F10" i="1"/>
  <c r="D11" i="1"/>
  <c r="F11" i="1"/>
  <c r="D12" i="1"/>
  <c r="F12" i="1"/>
  <c r="D13" i="1"/>
  <c r="F13" i="1"/>
  <c r="D14" i="1"/>
  <c r="F14" i="1"/>
  <c r="D15" i="1"/>
  <c r="F15" i="1"/>
  <c r="D16" i="1"/>
  <c r="F16" i="1"/>
  <c r="D17" i="1"/>
  <c r="F17" i="1"/>
  <c r="D18" i="1"/>
  <c r="F18" i="1"/>
  <c r="D19" i="1"/>
  <c r="F19" i="1"/>
  <c r="D20" i="1"/>
  <c r="F20" i="1"/>
  <c r="D21" i="1"/>
  <c r="F21" i="1"/>
  <c r="D22" i="1"/>
  <c r="F22" i="1"/>
  <c r="D23" i="1"/>
  <c r="F23" i="1"/>
  <c r="D24" i="1"/>
  <c r="F24" i="1"/>
  <c r="D25" i="1"/>
  <c r="F25" i="1"/>
  <c r="D26" i="1"/>
  <c r="F26" i="1"/>
  <c r="D27" i="1"/>
  <c r="F27" i="1"/>
  <c r="D28" i="1"/>
  <c r="F28" i="1"/>
  <c r="D29" i="1"/>
  <c r="F29" i="1"/>
  <c r="D30" i="1"/>
  <c r="F30" i="1"/>
  <c r="D31" i="1"/>
  <c r="F31" i="1"/>
  <c r="D32" i="1"/>
  <c r="F32" i="1"/>
  <c r="D33" i="1"/>
  <c r="F33" i="1"/>
  <c r="D34" i="1"/>
  <c r="F34" i="1"/>
  <c r="D35" i="1"/>
  <c r="F35" i="1"/>
  <c r="D36" i="1"/>
  <c r="F36" i="1"/>
  <c r="D37" i="1"/>
  <c r="F37" i="1"/>
  <c r="D38" i="1"/>
  <c r="F38" i="1"/>
  <c r="D39" i="1"/>
  <c r="F39" i="1"/>
  <c r="D40" i="1"/>
  <c r="F40" i="1"/>
  <c r="D41" i="1"/>
  <c r="F41" i="1"/>
  <c r="D42" i="1"/>
  <c r="F42" i="1"/>
  <c r="D43" i="1"/>
  <c r="F43" i="1"/>
  <c r="D44" i="1"/>
  <c r="F44" i="1"/>
  <c r="D45" i="1"/>
  <c r="F45" i="1"/>
  <c r="D46" i="1"/>
  <c r="F46" i="1"/>
  <c r="D47" i="1"/>
  <c r="F47" i="1"/>
  <c r="D48" i="1"/>
  <c r="F48" i="1"/>
  <c r="D49" i="1"/>
  <c r="F49" i="1"/>
  <c r="D50" i="1"/>
  <c r="F50" i="1"/>
  <c r="D51" i="1"/>
  <c r="F51" i="1"/>
  <c r="D52" i="1"/>
  <c r="F52" i="1"/>
  <c r="D53" i="1"/>
  <c r="F53" i="1"/>
  <c r="D54" i="1"/>
  <c r="F54" i="1"/>
  <c r="D55" i="1"/>
  <c r="F55" i="1"/>
  <c r="D56" i="1"/>
  <c r="F56" i="1"/>
  <c r="D57" i="1"/>
  <c r="F57" i="1"/>
  <c r="D58" i="1"/>
  <c r="F58" i="1"/>
  <c r="D59" i="1"/>
  <c r="F59" i="1"/>
  <c r="D60" i="1"/>
  <c r="F60" i="1"/>
  <c r="D61" i="1"/>
  <c r="F61" i="1"/>
  <c r="D62" i="1"/>
  <c r="F62" i="1"/>
  <c r="D63" i="1"/>
  <c r="F63" i="1"/>
  <c r="D64" i="1"/>
  <c r="F64" i="1"/>
  <c r="D65" i="1"/>
  <c r="F65" i="1"/>
  <c r="D66" i="1"/>
  <c r="F66" i="1"/>
  <c r="D67" i="1"/>
  <c r="F67" i="1"/>
  <c r="D68" i="1"/>
  <c r="F68" i="1"/>
  <c r="D69" i="1"/>
  <c r="F69" i="1"/>
  <c r="D70" i="1"/>
  <c r="F70" i="1"/>
  <c r="D71" i="1"/>
  <c r="F71" i="1"/>
  <c r="D72" i="1"/>
  <c r="F72" i="1"/>
  <c r="D73" i="1"/>
  <c r="F73" i="1"/>
  <c r="D74" i="1"/>
  <c r="F74" i="1"/>
  <c r="D75" i="1"/>
  <c r="F75" i="1"/>
  <c r="D76" i="1"/>
  <c r="F76" i="1"/>
  <c r="D77" i="1"/>
  <c r="F77" i="1"/>
  <c r="D78" i="1"/>
  <c r="F78" i="1"/>
  <c r="D79" i="1"/>
  <c r="F79" i="1"/>
  <c r="D80" i="1"/>
  <c r="F80" i="1"/>
  <c r="D81" i="1"/>
  <c r="F81" i="1"/>
  <c r="D82" i="1"/>
  <c r="F82" i="1"/>
  <c r="D83" i="1"/>
  <c r="F83" i="1"/>
  <c r="D84" i="1"/>
  <c r="F84" i="1"/>
  <c r="D85" i="1"/>
  <c r="F85" i="1"/>
  <c r="D86" i="1"/>
  <c r="F86" i="1"/>
  <c r="D87" i="1"/>
  <c r="F87" i="1"/>
  <c r="D88" i="1"/>
  <c r="F88" i="1"/>
  <c r="D89" i="1"/>
  <c r="F89" i="1"/>
  <c r="D90" i="1"/>
  <c r="F90" i="1"/>
  <c r="D91" i="1"/>
  <c r="F91" i="1"/>
  <c r="D92" i="1"/>
  <c r="F92" i="1"/>
  <c r="D93" i="1"/>
  <c r="F93" i="1"/>
  <c r="D94" i="1"/>
  <c r="F94" i="1"/>
  <c r="D95" i="1"/>
  <c r="F95" i="1"/>
  <c r="D96" i="1"/>
  <c r="F96" i="1"/>
  <c r="D97" i="1"/>
  <c r="F97" i="1"/>
  <c r="D98" i="1"/>
  <c r="F98" i="1"/>
  <c r="D99" i="1"/>
  <c r="F99" i="1"/>
  <c r="D100" i="1"/>
  <c r="F100" i="1"/>
  <c r="D101" i="1"/>
  <c r="F101" i="1"/>
  <c r="D102" i="1"/>
  <c r="F102" i="1"/>
  <c r="D103" i="1"/>
  <c r="F103" i="1"/>
  <c r="D104" i="1"/>
  <c r="F104" i="1"/>
  <c r="D105" i="1"/>
  <c r="F105" i="1"/>
  <c r="D106" i="1"/>
  <c r="F106" i="1"/>
  <c r="D107" i="1"/>
  <c r="F107" i="1"/>
  <c r="D108" i="1"/>
  <c r="F108" i="1"/>
  <c r="D109" i="1"/>
  <c r="F109" i="1"/>
  <c r="D110" i="1"/>
  <c r="F110" i="1"/>
  <c r="D111" i="1"/>
  <c r="F111" i="1"/>
  <c r="D112" i="1"/>
  <c r="F112" i="1"/>
  <c r="D113" i="1"/>
  <c r="F113" i="1"/>
  <c r="D114" i="1"/>
  <c r="F114" i="1"/>
  <c r="D115" i="1"/>
  <c r="F115" i="1"/>
  <c r="D116" i="1"/>
  <c r="F116" i="1"/>
  <c r="D117" i="1"/>
  <c r="F117" i="1"/>
  <c r="D118" i="1"/>
  <c r="F118" i="1"/>
  <c r="D119" i="1"/>
  <c r="F119" i="1"/>
  <c r="D120" i="1"/>
  <c r="F120" i="1"/>
  <c r="D121" i="1"/>
  <c r="F121" i="1"/>
  <c r="D122" i="1"/>
  <c r="F122" i="1"/>
  <c r="D123" i="1"/>
  <c r="F123" i="1"/>
  <c r="D124" i="1"/>
  <c r="F124" i="1"/>
  <c r="D125" i="1"/>
  <c r="F125" i="1"/>
  <c r="D126" i="1"/>
  <c r="F126" i="1"/>
  <c r="D127" i="1"/>
  <c r="F127" i="1"/>
  <c r="D128" i="1"/>
  <c r="F128" i="1"/>
  <c r="D129" i="1"/>
  <c r="F129" i="1"/>
  <c r="D130" i="1"/>
  <c r="F130" i="1"/>
  <c r="D131" i="1"/>
  <c r="F131" i="1"/>
  <c r="D132" i="1"/>
  <c r="F132" i="1"/>
  <c r="D133" i="1"/>
  <c r="F133" i="1"/>
  <c r="D134" i="1"/>
  <c r="F134" i="1"/>
  <c r="D135" i="1"/>
  <c r="F135" i="1"/>
  <c r="D136" i="1"/>
  <c r="F136" i="1"/>
  <c r="D137" i="1"/>
  <c r="F137" i="1"/>
  <c r="D138" i="1"/>
  <c r="F138" i="1"/>
  <c r="D139" i="1"/>
  <c r="F139" i="1"/>
  <c r="D140" i="1"/>
  <c r="F140" i="1"/>
  <c r="D141" i="1"/>
  <c r="F141" i="1"/>
  <c r="D142" i="1"/>
  <c r="F142" i="1"/>
  <c r="D143" i="1"/>
  <c r="F143" i="1"/>
  <c r="D144" i="1"/>
  <c r="F144" i="1"/>
  <c r="D145" i="1"/>
  <c r="F145" i="1"/>
  <c r="D146" i="1"/>
  <c r="F146" i="1"/>
  <c r="D147" i="1"/>
  <c r="F147" i="1"/>
  <c r="D148" i="1"/>
  <c r="F148" i="1"/>
  <c r="D149" i="1"/>
  <c r="F149" i="1"/>
  <c r="D150" i="1"/>
  <c r="F150" i="1"/>
  <c r="D151" i="1"/>
  <c r="F151" i="1"/>
  <c r="D152" i="1"/>
  <c r="F152" i="1"/>
  <c r="D153" i="1"/>
  <c r="F153" i="1"/>
  <c r="D154" i="1"/>
  <c r="F154" i="1"/>
  <c r="D155" i="1"/>
  <c r="F155" i="1"/>
  <c r="D156" i="1"/>
  <c r="F156" i="1"/>
  <c r="D157" i="1"/>
  <c r="F157" i="1"/>
  <c r="D158" i="1"/>
  <c r="F158" i="1"/>
  <c r="D159" i="1"/>
  <c r="F159" i="1"/>
  <c r="D160" i="1"/>
  <c r="F160" i="1"/>
  <c r="D161" i="1"/>
  <c r="F161" i="1"/>
  <c r="D162" i="1"/>
  <c r="F162" i="1"/>
  <c r="D163" i="1"/>
  <c r="F163" i="1"/>
  <c r="D164" i="1"/>
  <c r="F164" i="1"/>
</calcChain>
</file>

<file path=xl/sharedStrings.xml><?xml version="1.0" encoding="utf-8"?>
<sst xmlns="http://schemas.openxmlformats.org/spreadsheetml/2006/main" count="1570" uniqueCount="1159">
  <si>
    <t>Article Title</t>
  </si>
  <si>
    <t>Author</t>
  </si>
  <si>
    <t>Journal Title</t>
  </si>
  <si>
    <t>ISSN</t>
  </si>
  <si>
    <t>ISBN</t>
  </si>
  <si>
    <t>Publication Date</t>
  </si>
  <si>
    <t>Volume</t>
  </si>
  <si>
    <t>Issue</t>
  </si>
  <si>
    <t>First Page</t>
  </si>
  <si>
    <t>Page Count</t>
  </si>
  <si>
    <t>Accession Number</t>
  </si>
  <si>
    <t>DOI</t>
  </si>
  <si>
    <t>Publisher</t>
  </si>
  <si>
    <t>Doctype</t>
  </si>
  <si>
    <t>Subjects</t>
  </si>
  <si>
    <t>Keywords</t>
  </si>
  <si>
    <t>Abstract</t>
  </si>
  <si>
    <t>PLink</t>
  </si>
  <si>
    <t>A bidimensional model of acculturation for Korean American older adults</t>
  </si>
  <si>
    <t>Jang, Yuri; Kim, Giyeon; Chiriboga, David; King-Kallimanis, Bellinda</t>
  </si>
  <si>
    <t>Journal of Aging Studies</t>
  </si>
  <si>
    <t>10.1016/j.jaging.2006.10.004</t>
  </si>
  <si>
    <t>Elsevier B.V.</t>
  </si>
  <si>
    <t>Article</t>
  </si>
  <si>
    <t>UNITED States; ASSIMILATION (Sociology); ACCULTURATION; ETHNOLOGY -- United States</t>
  </si>
  <si>
    <t>Bidimensional model of acculturation; Korean American older adults</t>
  </si>
  <si>
    <t>Abstract: With the growth of immigrant populations and the increasing awareness and appreciation for the cultural diversity in the U.S., the present study assessed a model of acculturation with a sample of Korean American older adults. We addressed a bidimensional model of acculturation, considering both orientations toward home and host cultures, and assessed the relevance of Berry''s four-cell typology of acculturation (integration, assimilation, separation, and marginalization). Based on the unique characteristics of the present sample, including that they were all born in Korea and had been exposed to their home culture for a substantial amount of time, we hypothesized that their orientation towards original culture would be strong and that simple application of Berry''s four-cell typology would not be relevant. As expected, scores on Korean orientation were distributed toward the high end of the scale, suggesting a high level of familiarity and adherence to the original culture; scores on American orientation were correspondingly low. Cluster analysis showed that a two-cluster model was an optimal group classification in the sample used in this investigation. The groups were identified as “integrated group” and “separated group.” Compared to the separated group, integrated group was more likely to be younger, married, and educated. More years of residence in the U.S. and better physical and mental health were observed among those who were integrated. The findings call attention to the needs to consider the unique nature of immigrant samples in order to adequately apply the acculturation typologies.</t>
  </si>
  <si>
    <t>http://search.ebscohost.com.proxy-ub.rug.nl/login.aspx?direct=true&amp;db=pbh&amp;AN=25596006&amp;site=ehost-live&amp;scope=site</t>
  </si>
  <si>
    <t>A national study of gender and racial differences in colorectal cancer screening among foreign-born older adults living in the US.</t>
  </si>
  <si>
    <t>Cofie, Leslie E.; Hirth, Jacqueline M.; Cuevas, Adolfo G.; Farr, Deeonna</t>
  </si>
  <si>
    <t>Journal of Behavioral Medicine</t>
  </si>
  <si>
    <t>10.1007/s10865-019-00107-3</t>
  </si>
  <si>
    <t>Springer Nature</t>
  </si>
  <si>
    <t>UNITED States; IMMIGRANTS -- United States; HEALTH services accessibility -- United States; ACCULTURATION; CITIZENSHIP; COLON tumors; COMPARATIVE studies; CONFIDENCE intervals; ETHNIC groups; HEALTH services accessibility; HEALTH status indicators; HISPANIC Americans; INTERVIEWING; RACE; RECTUM tumors; SEX distribution; SURVEYS; WHITE people; MULTIPLE regression analysis; EARLY detection of cancer; ODDS ratio</t>
  </si>
  <si>
    <t>Cancer screening; Colorectal cancer; Gender; Immigrants; Older adults; Racial/ethnic minorities</t>
  </si>
  <si>
    <t>This study examined within group heterogeneity in colorectal cancer screening (CRCS) among foreign-born individuals. Data were from the 2010, 2013 and 2015 National Health Interview Survey data on older adults (N = 5529). In 2018, multivariable logistic regression analysis was conducted to determine whether gender and race/ethnicity were associated with CRCS after controlling for sociodemographic, health access, and acculturation related factors. Overall, Asians were significantly less likely to report CRCS compared with Whites (aOR 0.63, CI 0.52–0.76). Hispanic race/ethnicity was negatively associated with CRCS among men (aOR 0.68, CI 0.50–0.91), but not women compared to white men/women, respectively. Additionally, factors associated with CRCS include having fair/poor health, usual source of care, insurance, ≥ 10 years of US residency and citizenship. Screening disparities experienced by these immigrants may be addressed by improving healthcare access, especially for noncitizens and those with limited healthcare access.</t>
  </si>
  <si>
    <t>http://search.ebscohost.com.proxy-ub.rug.nl/login.aspx?direct=true&amp;db=pbh&amp;AN=143245312&amp;site=ehost-live&amp;scope=site</t>
  </si>
  <si>
    <t>A person-centered and ecological investigation of acculturation strategies in Hispanic immigrant youth.</t>
  </si>
  <si>
    <t>Coatsworth, J. Douglas; Maldonado-Molina, Mildred; Pantin, Hilda; Szapocznik, José</t>
  </si>
  <si>
    <t>Journal of Community Psychology</t>
  </si>
  <si>
    <t>10.1002/jcop.20046</t>
  </si>
  <si>
    <t>Wiley-Blackwell</t>
  </si>
  <si>
    <t>ETHNICITY; ANTHROPOLOGY; CIVILIZATION; ASSIMILATION (Sociology); ACCULTURATION; CULTURAL pluralism</t>
  </si>
  <si>
    <t>Understanding the processes of acculturation in ethnic minority populations is one of the central tasks of crosscultural research. Addressing challenges of theory, methods, and application in acculturation research requires ongoing advancements in methods and theoretical and model development. The current study was designed to explain a person-centered approach to investigating acculturation and biculturalism and to illustrate this method with a sample of 315 Hispanic youth. Pattern analyses of the Hispanicism and Americanism scores from the Bicultural Involvement Scale yielded four distinct acculturation types, including one characterized by moderate scores on both scales. Relations between acculturation types and indicators of individual, family, and peer adaptation were tested. Results indicated that bicultural youth tended to show the most adaptive pattern of functioning across multiple sociocultural domains. Assimilated youth did not show as strongly negative a pattern as has been reported elsewhere. Implications and benefits of a person-centered approach are discussed. © 2005 Wiley Periodicals, Inc. J Comm Psychol 33: 157–174, 2005.</t>
  </si>
  <si>
    <t>http://search.ebscohost.com.proxy-ub.rug.nl/login.aspx?direct=true&amp;db=pbh&amp;AN=15806330&amp;site=ehost-live&amp;scope=site</t>
  </si>
  <si>
    <t>A systematic review of correlates of depression among older Chinese and Korean immigrants: what we know and do not know.</t>
  </si>
  <si>
    <t>Guo, Man; Stensland, Meredith</t>
  </si>
  <si>
    <t>Aging &amp; Mental Health</t>
  </si>
  <si>
    <t>10.1080/13607863.2017.1383971</t>
  </si>
  <si>
    <t>Taylor &amp; Francis Ltd</t>
  </si>
  <si>
    <t>CHINA; KOREA; UNITED States; MENTAL depression risk factors; ACCULTURATION; CINAHL (Information retrieval system); FAMILIES; IMMIGRANTS -- Psychology; PSYCHOLOGY information storage &amp; retrieval systems; MEDLINE; MENTAL health; MULTIVARIATE analysis; ONLINE information services; SYSTEMATIC reviews (Medical research); ASIANS; SOCIAL support; OLD age; PSYCHOLOGY</t>
  </si>
  <si>
    <t>Asian Americans; Depression; family support; immigrants; social support</t>
  </si>
  <si>
    <t>Objectives: Guided by the stress and coping theory, this study provides a systematic review of existing research on acculutration, family support, and social support related correlates of depression among older Chinese and Korean immigrants in the United States. Method: A comprehensive literature search was conducted in CINAHL Plus, Abstracts in Social Gerontology, AgeLine, Social Work Abstracts, PubMed, PsychINFO, and Social Science Citation Index databases to identify relevant articles that presented multivariate analysis results. Results: A total of 55 articles were identified, with the vast majority focusing on older Korean immigrants. The overall evidence showed that length of residence was largely unrelated to depression, and poor Enligsh proficiency also had a weak correlation with depression. However, a low level of acculturation measured by multidimensional scales was consistently associated with more depressive symptoms. Overall, living arrangements and the size and frequency of contact of both kin and non-kin networks were weak correlates of depression. In contrast, negative family and social interactions seem to be more consequential for depression in the two groups than positive relations and support. Conclusion: The findings show that established acculturation instruments are useful tools to identify at-risk older Chinese and Korean immigrants. Future studies need to further examine which aspects of acculturation experience are more influential for immigrants' mental health. Although often conceptualized as important coping resources, family and social networks could present significant stressors for older immigrants. Future research and services could focus on these contexts to improve the mental health of these two rapidly increasing Asian populations.</t>
  </si>
  <si>
    <t>http://search.ebscohost.com.proxy-ub.rug.nl/login.aspx?direct=true&amp;db=pbh&amp;AN=134609583&amp;site=ehost-live&amp;scope=site</t>
  </si>
  <si>
    <t>Access to and Use of Health Services Among Undocumented Mexican Immigrants in a US Urban Area.</t>
  </si>
  <si>
    <t>Nandi, Arijit; Galea, Sandra; Lopez, Gerald; Nandi, Vijay; Strongarone, Stacey; Ompad, Danielle C.</t>
  </si>
  <si>
    <t>American Journal of Public Health</t>
  </si>
  <si>
    <t>10.2105/AJPH.2006.096222</t>
  </si>
  <si>
    <t>American Public Health Association</t>
  </si>
  <si>
    <t>NEW York (N.Y.); NEW York (State); UNITED States; UNDOCUMENTED immigrants -- United States; UNDOCUMENTED immigrants -- Medical care; EMERGENCY medical services; MEDICAL care; PUBLIC health -- United States</t>
  </si>
  <si>
    <t>Objectives. We assessed access to and use of health services among Mexican-born undocumented immigrants living in New York City in 2004. Methods. We used venue-based sampling to recruit participants from locations where undocumented immigrants were likely to congregate. Participants were 18 years or older, born in Mexico, and current residents of New York City. The main outcome measures were health insurance coverage, access to a regular health care provider, and emergency department care. Results. In multivariable models, living in a residence with fewer other adults, linguistic acculturation, higher levels of formal income, higher levels of social support, and poor health were associated with health insurance coverage. Female gender, fewer children, arrival before 1997, higher levels of formal income, health insurance coverage, greater social support, and not reporting discrimination were associated with access to a regular health care provider. Higher levels of education, higher levels of formal income, and poor health were associated with emergency department care. Conclusions. Absent large-scale political solutions to the challenges of undocumented immigrants, policies that address factors shown to limit access to care may improve health among this growing population. (Am J Public Health. 2008;98:2011-2020. doi:10.2105/AJPH.2006.096222)</t>
  </si>
  <si>
    <t>http://search.ebscohost.com.proxy-ub.rug.nl/login.aspx?direct=true&amp;db=pbh&amp;AN=35119067&amp;site=ehost-live&amp;scope=site</t>
  </si>
  <si>
    <t>Acculturation and bicultural efficacy effects on Chinese American immigrants' diabetes and health management.</t>
  </si>
  <si>
    <t>Chun, Kevin; Kwan, Christine; Strycker, Lisa; Chesla, Catherine</t>
  </si>
  <si>
    <t>10.1007/s10865-016-9766-2</t>
  </si>
  <si>
    <t>UNITED States; ACCULTURATION; CHI-squared test; CONFIDENCE; MENTAL depression; DISTRESS (Psychology); HEALTH surveys; TYPE 2 diabetes; PROBABILITY theory; PSYCHOLOGICAL tests; PSYCHOMETRICS; QUALITY of life; QUESTIONNAIRES; REGRESSION analysis; RESEARCH funding; SATISFACTION; PSYCHOLOGICAL stress; DISEASE management; ASIANS; SOCIAL support; SYMPTOMS; DATA analysis software; GLYCEMIC control; PSYCHOLOGY</t>
  </si>
  <si>
    <t>Acculturation; Bicultural efficacy; Chinese American; Diabetes; Immigrant health</t>
  </si>
  <si>
    <t>The article presents a study that examined the effects of bicultural efficacy or perceived confidence in dealing with bicultural acculturation stressors on type 2 diabetes management and health for first-generation, Cantonese-speaking, Chinese American immigrants. Topics discussed include testing the new Bicultural Efficacy in Health Management (BEFF-HM) scale as a more robust predictor of diabetes and health outcomes than proxy and general acculturation measures.</t>
  </si>
  <si>
    <t>http://search.ebscohost.com.proxy-ub.rug.nl/login.aspx?direct=true&amp;db=pbh&amp;AN=117902115&amp;site=ehost-live&amp;scope=site</t>
  </si>
  <si>
    <t>Acculturation and Its Relationship to Smoking and Breast Self-Examination Frequency in African American Women.</t>
  </si>
  <si>
    <t>Guevarra, Josephine; Kwate, Naa; Tang, Tricia; Valdimarsdottir, Heiddis; Freeman, Harold; Bovbjerg, Dana</t>
  </si>
  <si>
    <t>10.1007/s10865-005-3668-z</t>
  </si>
  <si>
    <t>ACCULTURATION; SMOKING; MEDICAL self-examination; AFRICAN American women; TOBACCO use; AMERICAN women; PREVENTIVE medicine</t>
  </si>
  <si>
    <t>acculturation; African American; breast self exam; smoking</t>
  </si>
  <si>
    <t>The concept of acculturation has been used to understand differences in health behaviors between and within a variety of racial and ethnic immigrant groups. Few studies, however, have examined the potential impact of acculturation on health behaviors among African Americans. The present study has two goals: 1) to reconfirm relations between acculturation and cigarette smoking; 2) to investigate the impact of acculturation on another type of health behavior, cancer screening and specifically breast self-examination (BSE). African American women (N= 66) attending an inner-city cancer-screening clinic completed study questionnaires. Results reconfirmed psychometric properties of the African American Acculturation Scale (AAAS); replicated the negative association between acculturation and lifetime smoking status; and found relations between acculturation and women’s adherence to BSE frequency guidelines. Findings from this study raise the possibility that specific aspects of acculturation may better explain specific health behaviors.</t>
  </si>
  <si>
    <t>http://search.ebscohost.com.proxy-ub.rug.nl/login.aspx?direct=true&amp;db=pbh&amp;AN=16902742&amp;site=ehost-live&amp;scope=site</t>
  </si>
  <si>
    <t>Acculturation and Low-Birthweight Infants among Latino women: A Reanalysis of HHANES Data with Structural Equation Models.</t>
  </si>
  <si>
    <t>Cobas, José A.; Balcazar, Hector; Benin, Mary B.; Keith, Verna M.; Yinong Chong</t>
  </si>
  <si>
    <t>10.2105/AJPH.86.3.394</t>
  </si>
  <si>
    <t>ACCULTURATION; LOW birth weight; MOTHERS; IMMIGRANTS; HISPANIC Americans; SMOKING; DIET</t>
  </si>
  <si>
    <t>Previous studies have demonstrated that acculturation is associated with negative birth outcomes among mothers in numerous immigrant populations, including Latinas. This study used structural equation models to reanalyze data employed in the 1989 Scribner and Dwyer study on the effect of acculturation (measured through the Cuellar scale) on mothers' low-birthweight status. Data revealed that language components dominate the effects of acculturation on low-birthweight status. Acculturation appears to affect low-birth- weight status indirectly through smoking and dietary intake but not through parity. Acculturation has a persistent direct effect on low -birthweight status, suggesting that other intervening variables are operant.</t>
  </si>
  <si>
    <t>http://search.ebscohost.com.proxy-ub.rug.nl/login.aspx?direct=true&amp;db=pbh&amp;AN=9604032297&amp;site=ehost-live&amp;scope=site</t>
  </si>
  <si>
    <t>Acculturation and Personality as Predictors of Stress in Japanese and Japanese-Americans.</t>
  </si>
  <si>
    <t>Padilla, Amado M.; Wagatsuma, Yuria; Lindholm, Kathryn J.</t>
  </si>
  <si>
    <t>Journal of Social Psychology</t>
  </si>
  <si>
    <t>10.1080/00224545.1985.9922890</t>
  </si>
  <si>
    <t>PSYCHOLOGICAL stress; PERSONALITY; CONSCIOUSNESS; MENTAL health; JAPANESE; SELF-esteem</t>
  </si>
  <si>
    <t>The experience of stress and personality variables among 114 Japanese and Japanese-American students undergoing differing degrees of acculturation was studied. Self-esteem, introversion-extraversion, and locus of control were measured with standard instruments. A stress scale designed for immigrant students was used as well as new scales for acculturation and values. Students were grouped into first, second, and third/later generations. Results from several analyses indicated that different generational groups reported different levels of stress, values, and acculturation. In addition, generational groups differed in self-esteem and locus of control: First-generation students experienced the most stress, were low in self-esteem, and were more externally oriented than third/later generation students. Also, self-esteem and acculturation level were good predictors of stress in all generations.</t>
  </si>
  <si>
    <t>http://search.ebscohost.com.proxy-ub.rug.nl/login.aspx?direct=true&amp;db=pbh&amp;AN=5392601&amp;site=ehost-live&amp;scope=site</t>
  </si>
  <si>
    <t>Acculturation and quality of life among Chinese American breast cancer survivors: The mediating role of self-stigma, ambivalence over emotion expression, and intrusive thoughts.</t>
  </si>
  <si>
    <t>Tsai, William; Wu, Ivan H.C.; Lu, Qian</t>
  </si>
  <si>
    <t>Psycho-Oncology</t>
  </si>
  <si>
    <t>10.1002/pon.5053</t>
  </si>
  <si>
    <t>journal article</t>
  </si>
  <si>
    <t>CHINESE Americans; BREAST cancer; CANCER patients; ACCULTURATION; QUALITY of life</t>
  </si>
  <si>
    <t>acculturation; ambivalence over emotional expression; cancer; Chinese; intrusive thoughts; oncology; quality of life; self‐stigma</t>
  </si>
  <si>
    <t>&lt;bold&gt;Objectives: &lt;/bold&gt;Highly acculturated Chinese American breast cancer survivors have greater access to health care providers, are English language proficient, and have more knowledge about the health care system. However, less is known about the potential psychosocial factors that may account for the health benefits of acculturation. As such, the current study seeks to understand how mainstream acculturation is associated with higher quality of life by investigating self-stigma, ambivalence over emotion expression (AEE), and intrusive thoughts, as serial mediators among Chinese breast cancer survivors.&lt;bold&gt;Methods: &lt;/bold&gt;One hundred twelve Chinese American breast cancer survivors completed a self-reported questionnaire with these trait variables.&lt;bold&gt;Results: &lt;/bold&gt;We found support for a serial multiple mediation hypothesis in which mainstream acculturation was indirectly associated with quality of life through self-stigma, AEE, and intrusive thoughts. Specifically, mainstream acculturation was associated with lower self-stigma, which, in turn, was associated with lower AEE and intrusive thoughts and subsequently resulted in lower quality of life among Chinese American breast cancer survivors.&lt;bold&gt;Conclusions: &lt;/bold&gt;The findings suggest that psychosocial factors are important mechanisms through which acculturation is associated with quality of life among Chinese American breast cancer survivors. As Chinese immigrants acculturate to mainstream American culture, they may benefit from the reduced public stigma toward breast cancer and incorporate new post-immigration knowledge about cancer that protects them from high levels of self-stigma. This, in turn, may lead Chinese American breast cancer survivors to experience lower AEE and intrusive thoughts and subsequently experience higher quality of life.</t>
  </si>
  <si>
    <t>http://search.ebscohost.com.proxy-ub.rug.nl/login.aspx?direct=true&amp;db=pbh&amp;AN=136270525&amp;site=ehost-live&amp;scope=site</t>
  </si>
  <si>
    <t>Acculturation and the Prevalence of Depression in Older Mexican Americans: Baseline Results of the Sacramento Area Latino Study on Aging.</t>
  </si>
  <si>
    <t>González, Hector M.; Haan, Mary N.; Hinton, Ladson</t>
  </si>
  <si>
    <t>Journal of the American Geriatrics Society</t>
  </si>
  <si>
    <t>10.1046/j.1532-5415.2001.49186.x</t>
  </si>
  <si>
    <t>NORTHERN California; OLDER Mexican Americans; ACCULTURATION; EMIGRATION &amp; immigration; DEPRESSION in old age</t>
  </si>
  <si>
    <t>acculturation; depression; geriatric; Hispanic Americans; Mexican Americans</t>
  </si>
  <si>
    <t>OBJECTIVE: HTo determine the association between acculturation, immigration, and prevalence of depression in older Mexican Americans. DESIGN: Cross-sectional analysis from a cohort study. SETTING: Urban and rural counties of the Central Valley of Northern California. PARTICIPANTS: One thousand seven hundred and eighty-nine Latinos recruited from a population-based sample (85% Mexican Americans) with a mean age of 70.6 (range 60–100; standard deviation (SD) = 7.13); 58.2% were women. MEASUREMENTS: Depressive symptoms were assessed with the Center for Epidemiologic Studies—Depression scale (CES-D). Acculturation was measured with the Acculturation Rating Scale for Mexican Americans—II. Psychosocial, behavioral, and medical histories were also obtained. RESULTS: The prevalence of depression (CES-D ≥ 16) was 25.4%. Women were at greater risk (32.0%) than men (16.3%; male/female odds ratio (OR) = 2.43, 95% confidence interval (CI) = 1.90–3.09). The prevalence of depression was higher among immigrants (30.4%, OR = 1.70, 95% CI = 1.36–2.13), bicultural participants (24.2%, OR = 1.66, 95% CI = 1.24–2.24), and less-acculturated participants (36.1%, OR = 2.95, 95% CI = 2.22–3.93) compared with U.S.-born (20.5%) and more-acculturated groups (16.1%). When adjustments for education, income, psychosocial, behavioral, and health-problem factors were made, the least-acculturated participants were at significantly higher risk of depression than highly acculturated Mexican Americans (OR = 1.56, 95% CI = 1.06–2.31). CONCLUSIONS: These findings are consistent with previously reported estimates of a higher prevalence of depression for older Mexican Americans than non-Hispanic Caucasians and African Americans and are the first to report the prevalence and risk of depression for older U.S.-born and immigrant Mexican Americans. The high prevalence of depression of the least acculturated group may be related to cultural barriers encountered by immigrants and less-acculturated older Mexican Americans and to poorer health status.</t>
  </si>
  <si>
    <t>http://search.ebscohost.com.proxy-ub.rug.nl/login.aspx?direct=true&amp;db=pbh&amp;AN=5928486&amp;site=ehost-live&amp;scope=site</t>
  </si>
  <si>
    <t>Acculturation Attitudes and Acculturative Stress of Central American Refugees.</t>
  </si>
  <si>
    <t>Dona, G.; Berry, J.W.</t>
  </si>
  <si>
    <t>International Journal of Psychology</t>
  </si>
  <si>
    <t>CANADA; ACCULTURATION; REFUGEES; PSYCHOLOGICAL stress; ATTITUDE (Psychology)</t>
  </si>
  <si>
    <t>Research on acculturation has revealed a variable relationship between acculturation and mental health, which is due to the presence of a number of moderating factors. Some of these factors, namely, modes of acculturation, acculturative experience with the host society, contact with the culture of origin, and individualistic values have been examined in order to understand better the relationship of these factors with acculturative stress. In the present research, Central American refugees (N = 101) who were resettled in Canada completed a questionnaire dealing with their attitudes, behaviours, values, and levels of acculturative stress. Results indicated that different factors are involved in the prediction of psychological and somatic aspects of acculturative stress, with contact with the culture of origin and modes of acculturation being the best predictors.</t>
  </si>
  <si>
    <t>http://search.ebscohost.com.proxy-ub.rug.nl/login.aspx?direct=true&amp;db=pbh&amp;AN=5776785&amp;site=ehost-live&amp;scope=site</t>
  </si>
  <si>
    <t>Acculturation Attitudes, Need for Cognitive Closure, and Adaptation of Immigrants.</t>
  </si>
  <si>
    <t>Kosic, Ankica</t>
  </si>
  <si>
    <t>10.1080/00224540209603894</t>
  </si>
  <si>
    <t>ITALY; ACCULTURATION; ATTITUDE (Psychology); COGNITION; IMMIGRANTS</t>
  </si>
  <si>
    <t>acculturation attitudes; acculturation strategies; Croatian immigrants to Italy; need for cognitive closure; Polish immigrants to Italy; psychological adaptation; sociological adaptation</t>
  </si>
  <si>
    <t>ABSTRACT. The author validated Berry's model of acculturation (J. W. Berry, 1990a, 1990b, 1991; J. W. Berry, U. Kim, S. Power, M. Young, &amp; M. Bujaki, 1989) and examined the relation between acculturation attitudes and sociocultural and psychological adaptation among Croatian and Polish immigrants to Italy, 2 groups whose cultures are not very different from the Italian culture. Moreover, the author investigated the relation between the need for cognitive closure (NCC; M. D. Webster &amp; A. W. Kruglanski, 1994) and psychological and sociocultural adaptation. The participants completed a questionnaire including measures of sociocultural adaptation, psychological adaptation, social relationships, acculturation attitudes, and NCC. The results of a multivariate analysis of variance revealed main effects of acculturation strategies for both forms of adaptation and a main effect of NCC for psychological adaptation. The Croatian and Polish immigrants differed in the level of sociocultural adaptation but not in the level of psychological adaptation.</t>
  </si>
  <si>
    <t>http://search.ebscohost.com.proxy-ub.rug.nl/login.aspx?direct=true&amp;db=pbh&amp;AN=6520170&amp;site=ehost-live&amp;scope=site</t>
  </si>
  <si>
    <t>Acculturation models of immigrant Soviet adolescents in Israel.</t>
  </si>
  <si>
    <t>Shamai S; Ilatov Z</t>
  </si>
  <si>
    <t>Adolescence</t>
  </si>
  <si>
    <t>Libra Publishers Inc.</t>
  </si>
  <si>
    <t>Journal Article</t>
  </si>
  <si>
    <t>This study probed acculturation in Israel of immigrant students from the former USSR from the perception of the host society and the students. The finding from a questionnaire distributed to Israeli-born and immigrant students indicated that most but not all of the Israel-born students applied an assimilatory model while the immigrants were split between those who accepted the Israeli students and those who resisted them. Thus, ethnic relation typologies and critical sociology of education concepts can explain only part of the immigrants' attitudes. It was found that both the host society and the immigrants have different attitudes toward the culture of the other, and thus use different acculturation strategies.</t>
  </si>
  <si>
    <t>http://search.ebscohost.com.proxy-ub.rug.nl/login.aspx?direct=true&amp;db=pbh&amp;AN=106089616&amp;site=ehost-live&amp;scope=site</t>
  </si>
  <si>
    <t>Acculturation orientations towards Israeli Arabs and Jewish immigrants in Israel This research was made possible thanks to a grant from the Concordia-UQAM Chair in Ethnic Studies and from "Immigration et Métropole" of the Université de Montréal. Features of this research were presented at the Fifth International Metropolis Conference held in Vancouver, Canada, November 2000 and at the 63rd Annual Conference of the Canadian Psychological Association held in Quebec City, Canada, June 2001. We wish to thank Daniel Bar-Tal, Joel Walters, and Morton Weinfeld for their generous help and comments on earlier versions of this paper. The authors remain solely responsible for the views and interpretations presented in this paper.</t>
  </si>
  <si>
    <t>Bourhis, Richard V.; Dayan, Joelle</t>
  </si>
  <si>
    <t>10.1080/00207590344000358</t>
  </si>
  <si>
    <t>ISRAEL; ACCULTURATION; IMMIGRANTS; ARABS; ASSIMILATION (Sociology); SEGREGATION; CULTURAL pluralism</t>
  </si>
  <si>
    <t>The State of Israel can be characterized as having two integration policies: an assimilationist one towards "valued" Jewish immigrants and a somewhat ethnist one towards its "devalued" national minority, namely Israeli Arabs. Using the Host Community Acculturation Scale (HCAS), this study explored Jewish undergraduate ( N =153) acculturation orientations towards "valued" Jewish immigrants of Russian and Ethiopian background and towards "devalued" Israeli Arabs. Results showed that Jewish undergraduates mainly endorsed the integrationism and individualism acculturation orientations towards Jewish immigrants. However, they were more segregationist and exclusionist towards Israeli Arabs than towards Jewish immigrants of Russian and Ethiopian background. Assimilation was weakly endorsed towards both Jewish immigrants and Israeli Arabs. Based on an extensive questionnaire, multiple regression analyses showed that each acculturation orientation had a distinct psychological profile. The integrationism and individualism orientations were endorsed by undergraduates who were tolerant towards ethnic diversity, felt secure personally, culturally, and militarily, and did not endorse the social dominance orientation (SDO). In addition to not feeling threatened by the presence of Israeli Arabs, integrationists and individualists were identified as secular Israelis and Labour Party sympathizers rather than as religious Jews. In contrast, the assimilationism, segregationism, and exclusionism orientations were endorsed by undergraduates who felt insecure personally, religiously, culturally, and militarily, who tended to be less tolerant towards ethnic diversity, and who were more prone to endorse the SDO. In addition to feeling threatened by Israeli Arabs, they avoided close relations with Russian and Ethiopian immigrants. Segregationists and exclusionists were identified mainly as Jewish nationals, Orthodox Jews, and as Likud Party sympathizers. Exclusionists were distinctive in also feeling threatened by the presence Jewish immigrants of Russian and Ethiopian background. While taking into consideration the context of intergroup relations in Israel, results are discussed using the Interactive Acculturation Model ( Bourhis, Moïse, Perreault, &amp; Senecal, 1997 ).</t>
  </si>
  <si>
    <t>http://search.ebscohost.com.proxy-ub.rug.nl/login.aspx?direct=true&amp;db=pbh&amp;AN=12660763&amp;site=ehost-live&amp;scope=site</t>
  </si>
  <si>
    <t>Acculturation Preference Profiles of Spaniards and Romanian Immigrants: The Role of Prejudice and Public and Private Acculturation Areas.</t>
  </si>
  <si>
    <t>Rojas, Antonio J.; Navas, Marisol; Sayans-Jiménez, Pablo; Cuadrado, Isabel</t>
  </si>
  <si>
    <t>10.1080/00224545.2014.903223</t>
  </si>
  <si>
    <t>SPAIN; ACCULTURATION; PREJUDICES; ROMANIANS; IMMIGRANTS; SPANIARDS; PUBLIC spaces; CLUSTER analysis (Statistics); ATTITUDE (Psychology)</t>
  </si>
  <si>
    <t>acculturation preferences; immigrants; prejudice; Relative Acculturation Extended Model</t>
  </si>
  <si>
    <t>The main goal of this study was to identify acculturation preference profiles using cluster analysis in public and private areas of culture in the host and immigrant populations, and to find out the relationship between these profiles and prejudice levels. Four hundred and ninety-nine Spaniards and 500 Romanians participated in a survey. The sampling of Spaniards was multistage random and the sampling of Romanians was by quota. The results confirm our predictions. Romanians who are less prejudiced against Spaniards prefer assimilation in public areas and integration in private areas. Romanians who are more prejudiced against Spaniards prefer integration in public areas and separation in private areas. Spaniards who are less prejudiced against Romanians prefer integration in both public and private areas. Spaniards who are more prejudiced against Romanians prefer assimilation in both areas.</t>
  </si>
  <si>
    <t>http://search.ebscohost.com.proxy-ub.rug.nl/login.aspx?direct=true&amp;db=pbh&amp;AN=96694865&amp;site=ehost-live&amp;scope=site</t>
  </si>
  <si>
    <t>Acculturation preferences and behavioural tendencies between majority and minority groups: The mediating role of emotions.</t>
  </si>
  <si>
    <t>López‐Rodríguez, Lucía; Cuadrado, Isabel; Navas, Marisol</t>
  </si>
  <si>
    <t>European Journal of Social Psychology</t>
  </si>
  <si>
    <t>10.1002/ejsp.2181</t>
  </si>
  <si>
    <t>ACCULTURATION; ANALYSIS of covariance; ATTITUDE (Psychology); BEHAVIOR; CHI-squared test; EMOTIONS; FACTOR analysis; GROUP identity; IMMIGRANTS -- Psychology; INTERPERSONAL relations; MINORITIES; MULTIVARIATE analysis; PREJUDICES; PROBABILITY theory; QUESTIONNAIRES; RESEARCH evaluation; RESEARCH funding; STATISTICAL sampling; SCALE analysis (Psychology); ETHNOLOGY research; CULTURAL awareness; CULTURAL values; CULTURAL prejudices; DATA analysis software</t>
  </si>
  <si>
    <t>acculturation preferences; behavioural tendencies; intergroup emotions</t>
  </si>
  <si>
    <t>The main goal of this research was twofold. First, we aimed at determining how acculturation preferences and emotions were related to specific intergroup behavioural tendencies towards majority and minority groups. Second, we aimed at developing an intergroup behavioural tendencies scale that differentiates between valence (facilitation and harm) and intensity (active and passive). The role of intergroup contact was also examined, as it is a known predictor of intergroup prejudice. In order to fulfil these goals, we carried out two studies. In Study 1, Spanish participants ( N = 279) answered a questionnaire about Moroccans (a devalued group) or Ecuadorians (a valued group) by reporting their acculturation preferences for immigrants, their positive and negative emotions, quantity of contact with them and behavioural tendencies towards them. In Study 2, Moroccans ( N = 92) and Ecuadorians ( N = 87) assessed Spaniards on these measures. Results confirmed the structure of the new behavioural tendencies scale across four groups of participants. Overall, findings also showed that acculturation preferences and quantity of contact indirectly predicted behavioural tendencies through positive emotions. This research contributes to knowledge on how the majority and minority's acculturation preferences are related to their emotions and specific dimensions of intergroup behavioural tendencies, confirming the predominant mediating role of positive emotions in this process.</t>
  </si>
  <si>
    <t>http://search.ebscohost.com.proxy-ub.rug.nl/login.aspx?direct=true&amp;db=pbh&amp;AN=116343960&amp;site=ehost-live&amp;scope=site</t>
  </si>
  <si>
    <t>Acculturation strategies, coping process and acculturative stress.</t>
  </si>
  <si>
    <t>KOSIC, ANKICA</t>
  </si>
  <si>
    <t>Scandinavian Journal of Psychology</t>
  </si>
  <si>
    <t>10.1111/j.1467-9450.2004.00405.x</t>
  </si>
  <si>
    <t>ACCULTURATION; PSYCHOLOGICAL stress; MENTAL health; ANTHROPOLOGY; CIVILIZATION; ETHNOLOGY</t>
  </si>
  <si>
    <t>acculturation strategies; Acculturative stress; coping; immigrants</t>
  </si>
  <si>
    <t>Using structural equation modeling, this study examines the influences of motivational factors (Need for Cognitive Closure – NCC – and Decisiveness), coping strategies and acculturation strategies on levels of acculturative stress. Two groups of immigrants in Rome (Croatians n= 156 and Poles n= 179) completed a questionnaire that included scales for the various factors. Although our initial hypothesized model was not confirmed, a modified model showed that the motivational factors of NCC and Decisiveness indirectly influence acculturative stress. The modified model with good fit indices indicated that the relationship between NCC and Decisiveness are mediated by coping strategies and acculturation strategies. Specifically, NCC is associated positively with avoidance coping, which in turn is negatively associated with the host group relationships and positively with the original culture maintenance. The last two dimensions predicted lower levels of acculturative stress. Decisiveness was positively associated with the problem-oriented coping and, negatively, with emotional and avoidance coping. Kosic, A. (2004). Acculturation strategies, coping process and acculturative stress. Scandinavian Journal of Psychology, 45, 269–278.</t>
  </si>
  <si>
    <t>http://search.ebscohost.com.proxy-ub.rug.nl/login.aspx?direct=true&amp;db=pbh&amp;AN=13942722&amp;site=ehost-live&amp;scope=site</t>
  </si>
  <si>
    <t>Acculturation, Economic Stress, Social Relationships and School Satisfaction Among Migrant Children in Urban China.</t>
  </si>
  <si>
    <t>Fang, Lue; Sun, Rachel; Yuen, Mantak</t>
  </si>
  <si>
    <t>Journal of Happiness Studies</t>
  </si>
  <si>
    <t>10.1007/s10902-014-9604-6</t>
  </si>
  <si>
    <t>CHINA; PSYCHOLOGICAL stress; CHILDREN of migrant laborers; SATISFACTION; HAPPINESS; ACCULTURATION</t>
  </si>
  <si>
    <t>Academic achievement; Acculturation; China; Migrant students; School satisfaction; Social relationships</t>
  </si>
  <si>
    <t>Rural to urban migration has become a prominent phenomenon in China. In linking migration to children's school trajectories, this mixed-methods study explored a range of cultural and contextual factors that contribute to Chinese children's school wellbeing in the migratory process. The key variables included acculturative attitudes, economic stress, and relationships with family, teachers and peers. The study drew upon survey data from a sample of 301 Chinese migrant students (4th-9th grade) together with in-depth interviews involving ten selected students focusing on how migrant children's school happiness and productivity are influenced by acculturation, economic hardship, and social relationships. The quantitative analysis indicated the critical role of integrative states in promoting school satisfaction and achievement. Migrant children with better social relations scored higher levels of hope, which in turn contributed to better school outcomes. Contrary to previous findings, economic stress did not hinder school outcomes for these Chinese migrant children, but appeared to act as a positive motivational factor for pursing academic success. The qualitative analysis echoed the quantitative findings, and provided further explanations for the complexity and particularity of these phenomena.</t>
  </si>
  <si>
    <t>http://search.ebscohost.com.proxy-ub.rug.nl/login.aspx?direct=true&amp;db=pbh&amp;AN=113880872&amp;site=ehost-live&amp;scope=site</t>
  </si>
  <si>
    <t>Acculturative stress among Amerasian refugees: Gender and racial differences.</t>
  </si>
  <si>
    <t>Nwadiora E; Mcadoo H</t>
  </si>
  <si>
    <t>Adjustment and resettlement of refugees from one culture to another is often a challenging and sometimes difficult process. Since Congress passed the Amerasian Homecoming Act in 1987, there has been a substantial increase in the number of immigrants born of American servicemen and Vietnamese women during the Vietnam War. Several thousand Amerasians and their families left Vietnam and Cambodia for resettlement, and there are currently over thirty cluster sites of voluntary organizations used for placement and resettlement. One area is Springfield, Massachusetts, where our study is based. This research explored the mental health, adjustment, and issues of acculturation among refugees of this subgroup as they attempted to adapt to the American culture. A refugee acculturative stress inventory modified to fit this group was utilized, and Pearson correlation and t-test were employed for statistical analysis. Major findings indicate that most newly arrived Amerasians experience acculturative stress primarily in areas of spoken English, employment, and limited formal education. Gender and race had no impact on acculturative stress. Findings did not support the literature on refugees which indicates that males are more at risk than females regarding acculturative stress. There was a significant correlation between effective spoken English and employment on the level of stress. Implications for social work practice and future research are suggested.</t>
  </si>
  <si>
    <t>http://search.ebscohost.com.proxy-ub.rug.nl/login.aspx?direct=true&amp;db=pbh&amp;AN=106101516&amp;site=ehost-live&amp;scope=site</t>
  </si>
  <si>
    <t>Adaptation of the Measurement of Acculturation Strategies for People of African Decent (MASPAD) in measuring acculturation in British Nigerians.</t>
  </si>
  <si>
    <t>Onyigbuo, Chineme Christian; Alexis Garsee, Camille; van den Akker, Olga</t>
  </si>
  <si>
    <t>Mental Health, Religion &amp; Culture</t>
  </si>
  <si>
    <t>10.1080/13674676.2018.1455650</t>
  </si>
  <si>
    <t>NIGERIA; GREAT Britain; ACCULTURATION; FACTOR analysis; IMMIGRANTS -- Psychology; PSYCHOLOGY &amp; religion; PSYCHOMETRICS</t>
  </si>
  <si>
    <t>acculturation; British; immigration; MASPAD; Nigeria; religion</t>
  </si>
  <si>
    <t>The MASPAD is a validated and reliable, self-reported scale developed in the USA for measuring acculturation in people of African descent. However, nothing is known about the scale's suitability for measuring acculturation and religious beliefs/behaviours of people of African descent living in Europe. The present study measured the psychometric properties of the MASPAD among Nigerian immigrants in the UK. Principal component analysis revealed that all variables loaded substantially across six components for acculturation patterns and religious factors, which are: "traditionalist behaviours", "traditionalist beliefs", "assimilationist behaviours", "integrationist behaviours", "religious beliefs", and "religious behaviours". Two new distinct subscales emerged from the adapted MASPAD for assessing religious beliefs and behaviours, which is characteristic of a multidimensional factor structure for acculturation scales. This study has provided important information on the need to develop appropriate measures for people of African descent, relative to their historical and cultural antecedents, as well as immigration contexts.</t>
  </si>
  <si>
    <t>http://search.ebscohost.com.proxy-ub.rug.nl/login.aspx?direct=true&amp;db=pbh&amp;AN=136709186&amp;site=ehost-live&amp;scope=site</t>
  </si>
  <si>
    <t>Adolescents with Turkish background in Norway and Sweden: A comparative study of their psychological adaptation.</t>
  </si>
  <si>
    <t>Virta, Erkki; Sam, David L.; Westin, Charles</t>
  </si>
  <si>
    <t>10.1111/j.1467-9450.2004.00374.x</t>
  </si>
  <si>
    <t>ACCULTURATION; IMMIGRANTS; TEENAGERS; TURKS; SELF-esteem; MENTAL health</t>
  </si>
  <si>
    <t>Acculturation; adolescents; immigrants; life satisfaction; mental health; self‐esteem; self-esteem; Turks</t>
  </si>
  <si>
    <t>Virta, E., Sam, D. L. &amp; Westin, C. (2004). Adolescents with Turkish background in Norway and Sweden: A comparative study of their psychological adaptation. Scandinavian Journal of Psychology, 45, 15–25. Using a questionnaire survey, this study compared psychological adaptation (self-esteem, life satisfaction, and mental health problems) of Turkish adolescents in Norway and Sweden, and examined to what extent ethnic and majority identities, acculturation strategies, and perceived discrimination accounted for adaptation among Turkish adolescents. The samples consisted of 407 Turks (111 in Norway and 296 in Sweden) with a mean age of 15.2 years and 433 host adolescents (207 in Norway, 226 in Sweden) with a mean age of 15.6 years. Turks in Norway reported poorer psychological adaptation than Turks in Sweden. Predictors of good adaptation were Turkish identity and integration, whereas poor adaptation was related to marginalization and perceived discrimination. The results indicated that the poorer adaptation of Turks in Norway compared to that of Turks in Sweden could be due to lower degree of Turkish identity and higher degree of perceived discrimination.</t>
  </si>
  <si>
    <t>http://search.ebscohost.com.proxy-ub.rug.nl/login.aspx?direct=true&amp;db=pbh&amp;AN=11999449&amp;site=ehost-live&amp;scope=site</t>
  </si>
  <si>
    <t>Advancing Methods in Research on Asian American Children and Youth.</t>
  </si>
  <si>
    <t>Yoshikawa, Hirokazu; Mistry, Rashmita; Wang, Yijie</t>
  </si>
  <si>
    <t>Child Development</t>
  </si>
  <si>
    <t>10.1111/cdev.12576</t>
  </si>
  <si>
    <t>ASIAN American children; ASIAN American youth; CHILD development research; IMMIGRANT children; RESEARCH methodology; INDIVIDUAL development; EMIGRATION &amp; immigration; ACCULTURATION; RESEARCH; ASIANS; DEVELOPMENTAL psychobiology; IMMIGRANTS; STANDARDS</t>
  </si>
  <si>
    <t>Asian American children and youth constitute at the same time an immigrant group, a set of ethnic groups, and a set of cultural groups. Research on these populations can therefore take on one or more of these perspectives. This article provides guidance for research methods in three areas: (a) conceptualizing and assessing migration-related factors, (b) assessing ethnicity and national origin, and (c) using culturally and contextually relevant measures. Methodological recommendations are made for each area, with attention to small-scale studies with community samples as well as large-scale data sets. In addition, this article recommends researchers attend to within-group variations (i.e., intersections of ethnicity, generational status, gender, class, sexuality), the embeddedness of individual development in context, and specificity of developmental periods.</t>
  </si>
  <si>
    <t>http://search.ebscohost.com.proxy-ub.rug.nl/login.aspx?direct=true&amp;db=pbh&amp;AN=116708867&amp;site=ehost-live&amp;scope=site</t>
  </si>
  <si>
    <t>Allostatic Load Among Non-Hispanic Whites, Non-Hispanic Blacks, and People of Mexican Origin: Effects of Ethnicity, Nativity, and Acculturation.</t>
  </si>
  <si>
    <t>Peek, M. Kristen; Cutchin, Malcolm P.; Salinas, Jennifer J.; Sheffield, Kristin M.; Eschbach, Karl; Stowe, Raymond P.; Goodwin, James S.</t>
  </si>
  <si>
    <t>10.2105/AJPH.2007.129312</t>
  </si>
  <si>
    <t>TEXAS City (Tex.); TEXAS; ALLOSTASIS; WHITE people; BLACK people; MEXICAN Americans; ETHNICITY; PSYCHOLOGY</t>
  </si>
  <si>
    <t>Objectives. We investigated ethnic differences in allostatic load in a population-based sample of adults living in Texas City, TX, and assessed the effects of nativity and acculturation status on allostatic load among people of Mexican origin. Methods. We used logistic regression models to examine ethnic variations in allostatic load scores among non-Hispanic Whites, non-Hispanic Blacks, and people of Mexican origin. We also examined associations between measures of acculturation and allostatic load scores among people of Mexican origin only. Results. Foreign-born Mexicans were the least likely group to score in the higher allostatic load categories. Among individuals of Mexican origin, US-born Mexican Americans had higher allostatic load scores than foreign-born Mexicans, and acculturation measures did not account for the difference. Conclusions. Our findings expand on recent research from the National Health and Nutrition Examination Survey with respect to ethnicity and allostatic load. Our results are consistent with the healthy immigrant hypothesis (i.e., newer immigrants are healthier) and the acculturation hypothesis, according to which the longer Mexican immigrants reside in the United States, the greater their likelihood of potentially losing culture-related health-protective effects. (Am J Public Health. 2010;100:940-946. doi:10.2105/AJPH.2007.129312)</t>
  </si>
  <si>
    <t>http://search.ebscohost.com.proxy-ub.rug.nl/login.aspx?direct=true&amp;db=pbh&amp;AN=50615745&amp;site=ehost-live&amp;scope=site</t>
  </si>
  <si>
    <t>An Exploration of Cultural Identity Patterns and the Family Context among Arab Muslim Young Adults in America.</t>
  </si>
  <si>
    <t>Britto, PiaRebello; Amer, MonaM.</t>
  </si>
  <si>
    <t>Applied Developmental Science</t>
  </si>
  <si>
    <t>10.1080/10888690701454633</t>
  </si>
  <si>
    <t>UNITED States; ARABS; CULTURAL identity; IMMIGRANTS -- United States; ARABS -- United States; ARAB Americans; INTERNET surveys; YOUNG adults; MUSLIMS</t>
  </si>
  <si>
    <t>While many studies have explored cultural adaptation and development and its correlates among adult Arab immigrants to the United States (U.S.), little empirical work has focused on Arab youth who were raised in the U.S., particularly Arab Muslim young adults. The present study explores cultural identity patterns and the sociodemographic and family contexts of 150 Arab Muslim American young adults ages 18—25 who completed an Internet study. The participants fell into three cultural identity groups: High Bicultural, Moderate Bicultural, and High Arab Cultural. Although all three groups demonstrated positive general family functioning, the Moderate Bicultural group was distinct in that they were less likely to be engaged or married, and they experienced less family support and more family acculturative stressors. The results highlight the importance of the family context in contributing to a stronger sense of cultural identity for young adults who fall at the intersection of Arab and American culture and Muslim faith.</t>
  </si>
  <si>
    <t>http://search.ebscohost.com.proxy-ub.rug.nl/login.aspx?direct=true&amp;db=pbh&amp;AN=25894283&amp;site=ehost-live&amp;scope=site</t>
  </si>
  <si>
    <t>Anxiety Disorders among US Immigrants: The Role of Immigrant Background and Social-Psychological Factors.</t>
  </si>
  <si>
    <t>Szaflarski, Magdalena; Cubbins, Lisa A.; Meganathan, Karthikeyan</t>
  </si>
  <si>
    <t>Issues in Mental Health Nursing</t>
  </si>
  <si>
    <t>10.1080/01612840.2017.1287790</t>
  </si>
  <si>
    <t>UNITED States; CHI-squared test; CONFIDENCE intervals; EPIDEMIOLOGICAL research; ETHNIC groups; IMMIGRANTS -- Psychology; RESEARCH methodology; MENTAL health; RACE; RESEARCH funding; SURVEYS; T-test (Statistics); TIME; LOGISTIC regression analysis; SECONDARY analysis; ANXIETY disorders; DESCRIPTIVE statistics; INDEPENDENT variables; ODDS ratio; MENTAL illness risk factors</t>
  </si>
  <si>
    <t>This study used the National Epidemiological Survey on Alcohol and Related Conditions, a longitudinal adult sample, to estimate the rates of prevalent, acquired, and persisting anxiety disorders by nativity and racial-ethnic origin while adjusting for acculturation, stress, social ties, and sociodemographics. Prevalent and acquired anxiety disorders were less likely among foreign-born than US-born, except Puerto-Rican- and Mexican-born who had higher risks. Persisting cases were similar between foreign-born and US-born, except Asian/Pacific Islanders who had lower risk. Stress and preference for socializing outside one's racial-ethnic group were associated with higher while close ties were associated with lower rates of acquired/persisting anxiety disorders.</t>
  </si>
  <si>
    <t>http://search.ebscohost.com.proxy-ub.rug.nl/login.aspx?direct=true&amp;db=pbh&amp;AN=122316699&amp;site=ehost-live&amp;scope=site</t>
  </si>
  <si>
    <t>Assessment in Multicultural Groups: The Role of Acculturation.</t>
  </si>
  <si>
    <t>Van De Vijver, Fons J.R.; Phalet, Karen</t>
  </si>
  <si>
    <t>Applied Psychology: An International Review</t>
  </si>
  <si>
    <t>10.1111/j.1464-0597.2004.00169.x</t>
  </si>
  <si>
    <t>ACCULTURATION; MULTICULTURALISM; DIVERSITY in the workplace; SOCIAL psychology; SOCIAL groups; IMMIGRANTS</t>
  </si>
  <si>
    <t>Psychology and Psychiatry Studies</t>
  </si>
  <si>
    <t>The role of acculturation in assessment in multicultural groups is discussed. It is argued that standard procedures are to be developed to deal with the multicultural composition of today's societies, in which clients come from various cultural backgrounds and do not have the familiarity with the language and culture of the psychological and educational tests that is implicitly assumed in the assessment procedure. The first part presents a brief overview of acculturation models and points out the relevance of acculturation in multicultural testing. The second part of the paper discusses conceptual and methodological issues in the assessment of acculturation. This is followed by a discussion of ways in which acculturation can be taken into account in assessing multicultural groups, such as establishing different norms for different cultural groups, adding a “correction” for acculturation status, or assessing acculturation, and using this score either as a covariate or as a threshold value that determines whether or not a score on a target instrument can be interpreted adequately. Implications are discussed.</t>
  </si>
  <si>
    <t>http://search.ebscohost.com.proxy-ub.rug.nl/login.aspx?direct=true&amp;db=pbh&amp;AN=12724936&amp;site=ehost-live&amp;scope=site</t>
  </si>
  <si>
    <t>Associations of Acculturation and Country of Birth with Asthma and Wheezing in Mexican American Youths.</t>
  </si>
  <si>
    <t>Eldeirawi, Kamal M.; Persky, Victoria W.</t>
  </si>
  <si>
    <t>Journal of Asthma</t>
  </si>
  <si>
    <t>10.1080/0277090060022869</t>
  </si>
  <si>
    <t>ASTHMA; MEXICAN American youth; ACCULTURATION; WHEEZE; BIRTHPLACES; MEDICAL geography</t>
  </si>
  <si>
    <t>acculturation; asthma; immigrants; Mexican; wheezing</t>
  </si>
  <si>
    <t>Background : Mexican Americans have lower rates of asthma than other ethnic groups in the United States. Objective : To examine the relationship between country of birth and acculturation with asthma and wheezing among Mexican American youths. Methods : We used Chi-squared statistics and logistic regression analyses to determine the associations of country of birth and acculturation with asthma and wheezing among 1,770 Mexican Americans age 12–19 years who participated in the National Health and Nutrition Examination Survey 1999–2002. Results . Mexican American adolescents born in the United States and those with high acculturation levels reported significantly higher prevalence rates of asthma, wheezing, and hay fever than their peers with low acculturation levels and born in Mexico. In multivariate analyses, youths with a high acculturation level had a higher risk of asthma than those with a low acculturation level independent of country of birth. Highly acculturated youths born in the US had a higher risk for wheezing compared with less acculturated US-born or Mexico-born participants after adjusting for confounding variables. In contrast, associations of asthma and wheezing with country of birth were not significant after controlling for acculturation. Conclusions . Our findings showed that both acculturation and country of birth were linked with the risk of asthma and wheezing, with acculturation having stronger effects than country of birth, among Mexican American youths. These findings may imply that factors modified by immigration and acculturation could influence the risk of asthma and wheezing. Identification of such factors could help in the design of asthma prevention programs.</t>
  </si>
  <si>
    <t>http://search.ebscohost.com.proxy-ub.rug.nl/login.aspx?direct=true&amp;db=pbh&amp;AN=20750665&amp;site=ehost-live&amp;scope=site</t>
  </si>
  <si>
    <t>Attachment styles and demographic factors as predictors of sociocultural and psychological adjustment of Eastern European immigrants in the Netherlands.</t>
  </si>
  <si>
    <t>Polek, Elżbieta; Oudenhoven, Jan Pieter; Berge, Jos M. F.</t>
  </si>
  <si>
    <t>10.1080/00207590701484835</t>
  </si>
  <si>
    <t>RESEARCH; IMMIGRANTS; DEMOGRAPHY; SOCIOCULTURAL factors; SOCIAL factors; BLACK white differences</t>
  </si>
  <si>
    <t>The present study examined the relationship between adult attachment styles and psychological and sociocultural adjustment of Polish, Russian, and Hungarian immigrants (N = 631) to Dutch society. In addition, it also examined the relationship between demographic factors and adjustment and compared the predictive value of attachment styles and demographic factors for immigrants' adjustment. The Attachment Style Questionnaire was used to assess respondents' attachment. Psychological adjustment was measured with the Psychological Health Scale and the Satisfaction With Life Scale. Sociocultural adjustment was measured with the Social Support List - Interactions scale. Two scales for measuring identification and contact with the native and with the Dutch culture were developed and used as indicators of cultural adjustment...</t>
  </si>
  <si>
    <t>http://search.ebscohost.com.proxy-ub.rug.nl/login.aspx?direct=true&amp;db=pbh&amp;AN=34115699&amp;site=ehost-live&amp;scope=site</t>
  </si>
  <si>
    <t>Biculturality and HIV-Risk Behaviors Among Puerto Rican Drug Users in New York City.</t>
  </si>
  <si>
    <t>Kang, Sung-Yeon; Deren, Sherry; Mino, Milton; Cortés, Dharma E.</t>
  </si>
  <si>
    <t>Substance Use &amp; Misuse</t>
  </si>
  <si>
    <t>10.1080/10826080802487341</t>
  </si>
  <si>
    <t>PUERTO Rico; ACCULTURATION; BICULTURALISM; HIV infection risk factors; RISK-taking behavior; HUMAN behavior; REGRESSION analysis; MULTIDIMENSIONAL databases; DRUG abuse</t>
  </si>
  <si>
    <t>Acculturation; Biculturality; HIV-related risk behaviors; Puerto Rican migrant drug users</t>
  </si>
  <si>
    <t>Biculturality refers to two independent processes of acculturation, one to the host society's culture and another to the culture of origin. This study examined the relationship between biculturality and HIV-related risk behaviors in a sample of injecting and noninjecting Puerto Rican drug users (N = 259), recruited in New York City in 2005-2006. Biculturality was measured by two scales: involvement in (i) American culture (AMBIC) and (ii) Puerto Rican culture Biculturality (PRBIC). The majority (78%) of the participants were males, with a mean age of 42 years. About half were born in Puerto Rico, and the average length of stay in the United States was 26 years. In multiple logistic-regression analysis, AMBIC was significantly related to lower injection risk after controlling for other factors including gender, age, and MMTP enrollment, while PRBIC was a significant predictor of higher sex risk. Involvement in the host culture and the culture of origin differed in their relationship to risk behaviors, indicating that incorporating assessments of biculturality may be useful in assessing and addressing migrants' behaviors, including HIV-risk behaviors. The study's limitations have been noted.</t>
  </si>
  <si>
    <t>http://search.ebscohost.com.proxy-ub.rug.nl/login.aspx?direct=true&amp;db=pbh&amp;AN=37185632&amp;site=ehost-live&amp;scope=site</t>
  </si>
  <si>
    <t>Bi-Dimensional Acculturation and Cultural Response Set in CES-D among Korean Immigrants.</t>
  </si>
  <si>
    <t>Kim, Eunjung; Seo, Kumin; Cain, Kevin C.</t>
  </si>
  <si>
    <t>10.3109/01612840.2010.483566</t>
  </si>
  <si>
    <t>UNITED States; ACCULTURATION; CENTER for Epidemiologic Studies Depression Scale; KOREANS; IMMIGRANTS -- Psychology; MENTAL depression; CULTURAL identity; CULTURAL fusion; KOREANS -- United States; ANALYSIS of variance; CHI-squared test; CORRELATION (Statistics); IMMIGRANTS; PROBABILITY theory; PSYCHOLOGICAL tests; RESEARCH evaluation; T-test (Statistics); SAMPLE size (Statistics); SCALE items; RESEARCH methodology evaluation; ETHNOLOGY; PSYCHOLOGICAL factors; SYMPTOMS</t>
  </si>
  <si>
    <t>This study examined a cultural response set to positive affect items and depressive symptom items in CES-D among 172 Korean immigrants. Bi-dimensional acculturation approach, which considers maintenance of Korean Orientation and adoption of American Orientation, was utilized. As Korean immigrants increased their American Orientation, they tended to score higher on positive affect items, with no changes occurring in depressive symptom items. Korean Orientation was not related to either positive affect items or depressive symptom items. Korean immigrants have a response bias toward positive affect items in CES-D, which decreases as they adopt more American Orientation. CES-D lacks cultural equivalence for Korean immigrants.</t>
  </si>
  <si>
    <t>http://search.ebscohost.com.proxy-ub.rug.nl/login.aspx?direct=true&amp;db=pbh&amp;AN=52824908&amp;site=ehost-live&amp;scope=site</t>
  </si>
  <si>
    <t>Catching Up or Falling Behind? Continuing Wealth Disparities for Immigrants to Canada by Region of Origin and Cohort.</t>
  </si>
  <si>
    <t>Maroto, Michelle; Aylsworth, Laura</t>
  </si>
  <si>
    <t>Canadian Review of Sociology</t>
  </si>
  <si>
    <t>10.1111/cars.12124</t>
  </si>
  <si>
    <t>IMMIGRANTS -- Canada; IMMIGRANTS; REGRESSION analysis; HOME ownership; ASSIMILATION (Sociology); SOCIAL processes; ACCULTURATION; SOCIAL integration; ECONOMIC history</t>
  </si>
  <si>
    <t>This paper investigates wealth disparities among first-generation immigrants using data from the 2012 Survey of Financial Security. We apply logistic and linear regression models to estimate disparities in homeownership and household equivalent net worth by immigrant status, region of origin, and time since arrival. By focusing on immigrant families from different regions who entered Canada at different points in time, this research applies theories related to assimilation, human capital, and structural barriers to wealth. Our findings demonstrate that even though many immigrant families transition into homeownership and grow their wealth over time, certain first-generation immigrant groups continue to experience wealth disparities many years after their arrival to Canada. In particular, immigrant families from African, Asian, and Middle Eastern countries experienced the largest wealth gaps.</t>
  </si>
  <si>
    <t>http://search.ebscohost.com.proxy-ub.rug.nl/login.aspx?direct=true&amp;db=pbh&amp;AN=119752245&amp;site=ehost-live&amp;scope=site</t>
  </si>
  <si>
    <t>Changing "us" and hostility towards "them"—Implicit theories of national identity determine prejudice and participation rates in an anti‐immigrant petition.</t>
  </si>
  <si>
    <t>Bauer, Christina Anna; Hannover, Bettina</t>
  </si>
  <si>
    <t>10.1002/ejsp.2666</t>
  </si>
  <si>
    <t>ACCULTURATION; ATTITUDE (Psychology); EXPERIMENTAL design; GROUP identity; IMMIGRANTS; INTERPERSONAL relations; PREJUDICES; SOCIAL psychology; RANDOMIZED controlled trials</t>
  </si>
  <si>
    <t>anti‐immigrant hostility; implicit theories; intergroup relations; outgroup bias; prejudice; theories about national identity</t>
  </si>
  <si>
    <t>National identity definitions determine who belongs to the national ingroup (e.g., "us Germans") versus the "foreign" outgroup prone to hostile outgroup bias. We conducted five studies in two countries investigating if viewing the ingroup's national identity as fixed exacerbates the perceived divide between ingroup and outgroup and thus increases anti‐immigrant hostility, while a malleable view blurs the divide and reduces anti‐immigrant hostility. In a Prestudy (58 participants), an Implicit Theory of National Identity Scale was developed. In Studies 1 (154 participants) and 2 (390 participants), our scale predicted individuals' prejudice and participation rates in a hypothetical referendum and a real petition against immigrants. In Studies 3 (225 participants) and 4 (225 participants), experimental evidence was obtained. Leading participants to believe that the definition of "a true compatriot" changes over time (rather than remaining the same) resulted in lower levels of prejudice and participation rates in an anti‐immigrant petition.</t>
  </si>
  <si>
    <t>http://search.ebscohost.com.proxy-ub.rug.nl/login.aspx?direct=true&amp;db=pbh&amp;AN=143570272&amp;site=ehost-live&amp;scope=site</t>
  </si>
  <si>
    <t>Cognitive testing in non-demented Turkish immigrants - comparison of the RUDAS and the MMSE.</t>
  </si>
  <si>
    <t>NIELSEN, T. R.; VOGEL, A.; GADE, A.; WALDEMAR, G.</t>
  </si>
  <si>
    <t>10.1111/sjop.12018</t>
  </si>
  <si>
    <t>TURKEY; DENMARK; CHI-squared test; COGNITIVE testing; IMMIGRANTS -- Psychology; INTERVIEWING; RESEARCH methodology; MINORITIES; REGRESSION analysis; STATISTICAL sampling; SCALES (Weighing instruments); U-statistics; TASK performance; DATA analysis software; DESCRIPTIVE statistics</t>
  </si>
  <si>
    <t>cognitive testing; cross‐cultural; cross-cultural; ethnic minority; immigrants; Neuropsychology; Turkish</t>
  </si>
  <si>
    <t>Nielsen, T. R. Vogel, A., Gade, A. &amp; Waldemar, G. (2012). Cognitive testing in healthy Turkish immigrants - comparison of the RUDAS and the MMSE. Scandinavian Journal of Psychology 53, 455-460. Methods for culturally and linguistically appropriate cognitive testing of elderly minority populations are lacking in Europe. The aim of this study was to compare performance on the Rowland Universal Dementia Assessment Scale (RUDAS) and the Mini Mental State Examination (MMSE) in Turkish immigrants in Denmark and determine the impact of demographic and health-related variables on test performance. A sample of non-demented community-dwelling Turkish immigrants was recruited from the greater Copenhagen area. All participants completed a structured interview regarding demographic, physical and mental health status, as well as measures of depression and acculturation, and cognitive testing with the RUDAS and the MMSE. A total of 76 non-demented participants aged 50 or more were included in the study. The mean performance on the RUDAS and the MMSE was 26.8 (SD 2.4) and 23.7 (SD 4.3), respectively. In group comparisons, correlation analyses and regression analyses, level of schooling represented a more significant variable for RUDAS and MMSE performance than any other variable. However, the impact of schooling was considerably more pronounced on the MMSE and the test was not found to be a valid measure of general cognitive function in subjects with less than five years of schooling. Although not entirely free of educational bias, the RUDAS can be a valuable supplement to the MMSE for assessment of general cognitive function in Turkish minority populations.</t>
  </si>
  <si>
    <t>http://search.ebscohost.com.proxy-ub.rug.nl/login.aspx?direct=true&amp;db=pbh&amp;AN=83584580&amp;site=ehost-live&amp;scope=site</t>
  </si>
  <si>
    <t>Confirmatory Factor Analysis and Psychometric Properties of the Multidimensional Acculturative Stress Scale.</t>
  </si>
  <si>
    <t>Lapkin, Samuel; Fernandez, Ritin</t>
  </si>
  <si>
    <t>Australian Psychologist</t>
  </si>
  <si>
    <t>10.1111/ap.12326</t>
  </si>
  <si>
    <t>INDIA; AUSTRALIA; PSYCHOMETRICS; PSYCHOLOGICAL stress; ACCULTURATION; CORRELATION (Statistics); FACTOR analysis; LENGTH of stay in hospitals; IMMIGRANTS -- Psychology; RELIABILITY (Personality trait); RESEARCH evaluation; RESEARCH methodology evaluation; DIAGNOSIS</t>
  </si>
  <si>
    <t>acculturation; acculturative stress; Asian Indian immigrants; confirmatory factor analysis; migrant women; psychometrics</t>
  </si>
  <si>
    <t>Objective: The aim of this study was to examine the psychometric properties of the Multidimensional Acculturative Stress Scale (MASS) when used to examine the stressors faced by senior Asian Indian women immigrants in Australia. Method: Data collected from a sample of Asian Indian women immigrants residing in Sydney, Australia, were used to examine the psychometric properties of the MASS using confirmatory factor analysis. Results: A total of 203 Indian women immigrants with an average age of 66.11 years [standard deviation (SD) ± 9.60; range 50–90) participated in the study. The majority of the participants were born in India (n = 142; 70%) and their length of stay in Australia was between 1 month and 42 years. The original 24‐item, five‐factor MASS structure was confirmed, and the model showed a good fit to the data: comparative fit index = 0.93; root mean square error of approximation = 0.06; and standardised root mean square residual = 0.08. The Cronbach's alpha coefficients for the five subscales ranged from 0.80 to 0.93 and was 0.91 for the overall scale demonstrating high internal consistency. Conclusions: The findings confirm the factor structure and reliability of the MASS for assessing acculturative stress among female Asian Indian immigrants. However, scale development is an iterative process and further testing in other contexts is recommended.</t>
  </si>
  <si>
    <t>http://search.ebscohost.com.proxy-ub.rug.nl/login.aspx?direct=true&amp;db=pbh&amp;AN=130547610&amp;site=ehost-live&amp;scope=site</t>
  </si>
  <si>
    <t>Confirming the multidimensionality of psychological well-being among Korean immigrant mothers in the United States.</t>
  </si>
  <si>
    <t>Seo, You Jung; Sun, Shuyan; Cheah, Charissa S. L.</t>
  </si>
  <si>
    <t>International Journal of Mental Health</t>
  </si>
  <si>
    <t>10.1080/00207411.2019.1578612</t>
  </si>
  <si>
    <t>UNITED States; KOREANS -- United States; CULTURE; MENTAL depression; FACTOR analysis; IMMIGRANTS -- Psychology; MENTAL health; MOTHER-child relationship; PSYCHOLOGY of mothers; RESEARCH; SATISFACTION; SELF-perception; SOCIAL support; WELL-being</t>
  </si>
  <si>
    <t>Factor analyses; Korean culture; Korean immigrant mothers in the United States; Ryff's psychological well-being scale</t>
  </si>
  <si>
    <t>Ryff's Psychological Well-Being (PWB) Scale is a theoretically derived instrument that focuses on six dimensions of eudaimonic well-being. Although the PWB scale has been widely used in both clinical and general samples with different sociodemographic characteristics, its factor structure within first-generation Korean immigrant mothers requires examination, as they often face sociocultural challenges due to immigration-related experiences (e.g., acculturation stress, being socially and culturally segregated, following heritage cultural obligations to be a "wise mother and good wife," or taking less prestigious jobs) that could negatively influence their well-being. This study examined the factor structure of an 18-item version of the PWB scale in a sample of 169 first-generation Korean immigrant mothers of young children in the United States. A second-order confirmatory factor analysis did not support the original factor structure of the PWB scale. More importantly, high correlations among some of the PWB subscales suggested that the PWB factors may not be distinct from each other and the number of factors should be reduced. Exploratory factor analysis was conducted on the four highly correlated factors in subsequent analyses, and three new factors (Satisfaction with Life, Goal Orientation, and Positive Self-Perceptions) were identified. The newly derived PWB factors were negatively correlated with mothers' depressive symptoms. These findings advanced our understanding of psychological well-being in first-generation Korean immigrant mothers and highlighted the need to consider sociocultural factors in mental health research with this population.</t>
  </si>
  <si>
    <t>http://search.ebscohost.com.proxy-ub.rug.nl/login.aspx?direct=true&amp;db=pbh&amp;AN=136237929&amp;site=ehost-live&amp;scope=site</t>
  </si>
  <si>
    <t>Conflicting Cultural Values, Gender Role Attitudes, and Acculturation: Exploring the Context of Reproductive and Mental Health of Asian-Indian Immigrant Women in the US.</t>
  </si>
  <si>
    <t>Mann, Semran K.; Roberts, Lisa R.; Montgomery, Susanne</t>
  </si>
  <si>
    <t>10.1080/01612840.2017.1283376</t>
  </si>
  <si>
    <t>CALIFORNIA; UNITED States; ASIANS -- United States; ACCULTURATION; ANXIETY; DECISION making; MENTAL depression; HUMAN rights; RESEARCH methodology; MENTAL health; MULTIVARIATE analysis; QUESTIONNAIRES; REGRESSION analysis; RELIGION; RESEARCH funding; STATISTICAL sampling; GENDER role; STATISTICAL hypothesis testing; STATISTICS; TRANSLATIONS; REPRODUCTIVE health; QUALITATIVE research; CULTURAL values; FAMILY relations; QUANTITATIVE research; THEMATIC analysis; FAMILY planning; DESCRIPTIVE statistics</t>
  </si>
  <si>
    <t>Asian-Indians, one of the fastest growing US immigrant groups, experience depression and anxiety, particularly among women. In this mixed-methods study, quantitative (n = 217) and qualitative (n = 36) data explored egalitarian vs. traditional views regarding women's roles and rights. Bicultural integration, family planning decision-making ability, and anxiety were associated with more egalitarian views, while Punjabi language preference, depression, and more births were associated with traditional views. Health care professionals serving this population need to be aware of the potential cultural values conflicts and gender role expectations that influence decisions around reproductive health and mental health care for Asian-Indian immigrant women.</t>
  </si>
  <si>
    <t>http://search.ebscohost.com.proxy-ub.rug.nl/login.aspx?direct=true&amp;db=pbh&amp;AN=122316696&amp;site=ehost-live&amp;scope=site</t>
  </si>
  <si>
    <t>Constructing who can be Japanese: A study of social markers of acceptance in Japan.</t>
  </si>
  <si>
    <t>Komisarof, Adam; Leong, Chan‐Hoong; Teng, Eugene</t>
  </si>
  <si>
    <t>Asian Journal of Social Psychology</t>
  </si>
  <si>
    <t>10.1111/ajsp.12396</t>
  </si>
  <si>
    <t>JAPAN; ADAPTABILITY (Psychology); ATTITUDE (Psychology); ETHNIC groups; FACTOR analysis; GROUP identity; IMMIGRANTS -- Psychology; INDIGENOUS peoples; INTERNET; INTERPERSONAL relations; LINGUISTICS; SOCIAL classes; SURVEYS; SOCIAL constructionism; MULTIPLE regression analysis; SOCIOECONOMIC factors; UNDERGRADUATES -- Psychology</t>
  </si>
  <si>
    <t>immigrant acceptance; immigration in Japan; national identity; social identity theory; social markers of acceptance; social markers of acculturation</t>
  </si>
  <si>
    <t>Social markers of acceptance are socially constructed indicators of adaptation (e.g., language skills or adherence to social norms) that recipient nationals use in deciding whether to view an immigrant as a host community member. This study had two objectives: (a) to distill the markers considered important by Japanese undergraduates to accept immigrants in Japanese society and (b) to test the premises of integrated threat and social identity theories by ascertaining the effects on marker endorsement of perceived immigrant threat, contribution, relative social status, and intergroup permeability. Native‐born Japanese (the term "native‐born Japanese" is used throughout this article to refer to people born as Japanese citizens—differentiating them from immigrants who are Japanese citizens naturalized after birth) from 12 Japanese universities (N = 428) completed an online survey. Marker importance ratings were factor‐analyzed, and three latent dimensions were found representing sociolinguistic, ethnic, and socioeconomic markers. Multiple hierarchical regressions discerned the main effects of immigrants' perceived threat and contribution on social markers as well as their interactions with intergroup permeability and immigrant relative status. The results underscored perceived threat's consistent role in increasing marker importance and suggested divergent paths to acceptance: Immigrants perceived as "low‐status" were expected to conform to sociolinguistic and ethnic markers, whereas socioeconomic markers were stressed more for "high‐status" immigrants when perceived immigrant threat increased and intergroup boundaries were considered less permeable.</t>
  </si>
  <si>
    <t>http://search.ebscohost.com.proxy-ub.rug.nl/login.aspx?direct=true&amp;db=pbh&amp;AN=143652726&amp;site=ehost-live&amp;scope=site</t>
  </si>
  <si>
    <t>Contextualizing nativity status, Latino social ties, and ethnic enclaves: an examination of the ‘immigrant social ties hypothesis’.</t>
  </si>
  <si>
    <t>Viruell-Fuentes, Edna A.; Morenoff, Jeffrey D.; Williams, David R.; House, James S.</t>
  </si>
  <si>
    <t>Ethnicity &amp; Health</t>
  </si>
  <si>
    <t>10.1080/13557858.2013.814763</t>
  </si>
  <si>
    <t>ILLINOIS; SOCIAL networks; ETHNIC groups; HEALTH status indicators; HISPANIC Americans -- Psychology; IMMIGRANTS -- Psychology; INTERVIEWING; PROBABILITY theory; RESEARCH funding; STATISTICS; DATA analysis; SOCIAL support; CROSS-sectional method; DATA analysis software</t>
  </si>
  <si>
    <t>ethnic enclaves; immigrant status; immigrants; Latinos; length of time in the USA; nativity; neighborhood context; social networks; social support; USA</t>
  </si>
  <si>
    <t>ObjectivesResearchers have posited that one potential explanation for the better-than-expected health outcomes observed among some Latino immigrants, vis-à-vis their US-born counterparts, may be the strength of social ties and social support among immigrants. MethodsWe examined the association between nativity status and social ties using data from the Chicago Community Adult Health Study's Latino subsample, which includes Mexicans, Puerto Ricans, and other Latinos. First, we used ordinary least squares (OLS) regression methods to model the effect of nativity status on five outcomes: informal social integration; social network diversity; network size; instrumental support; and informational support. Using multilevel mixed-effects regression models, we estimated the association between Latino/immigrant neighborhood composition and our outcomes, and whether these relationships varied by nativity status. Lastly, we examined the relationship between social ties and immigrants' length of time in the USA. ResultsAfter controlling for individual-level characteristics, immigrant Latinos had significantly lower levels of social ties than their US-born counterparts for all the outcomes, except informational support. Latino/immigrant neighborhood composition was positively associated with being socially integrated and having larger and more diverse social networks. The associations between two of our outcomes (informal social integration and network size) and living in a neighborhood with greater concentrations of Latinos and immigrants were stronger for US-born Latinos than for immigrant Latinos. US-born Latinos maintained a significant social ties advantage over immigrants – regardless of length of time in the USA – for informal social integration, network diversity, and network size. ConclusionAt the individual level, our findings challenge the assumption that Latino immigrants would have larger networks and/or higher levels of support and social integration than their US-born counterparts. Our study underscores the importance of understanding the contexts that promote the development of social ties. We discuss the implications of these findings for understanding Latino and immigrant social ties and health outcomes.</t>
  </si>
  <si>
    <t>http://search.ebscohost.com.proxy-ub.rug.nl/login.aspx?direct=true&amp;db=pbh&amp;AN=93257881&amp;site=ehost-live&amp;scope=site</t>
  </si>
  <si>
    <t>Co-occurrence of mental and physical illness in US Latinos.</t>
  </si>
  <si>
    <t>Ortega, Alexander N.; Feldman, Jonathan M.; Canino, Glorisa; Steinman, Kenneth; Alegría, Margarita; Alegría, Margarita</t>
  </si>
  <si>
    <t>Social Psychiatry &amp; Psychiatric Epidemiology</t>
  </si>
  <si>
    <t>10.1007/s00127-006-0121-8</t>
  </si>
  <si>
    <t>UNITED States; MENTAL health; DISABILITIES; MENTAL illness; HISPANIC Americans; HEALTH surveys; MENTAL depression; WORLD Health Organization</t>
  </si>
  <si>
    <t>chronic disease; comorbidity; Hispanic Americans; illness; Latinos; medical; mental health; physical</t>
  </si>
  <si>
    <t>&lt;bold&gt;Background: &lt;/bold&gt;This study describes the prevalence of comorbid physical and mental health problems in a national sample of US Latinos. We examined the co-occurrence of anxiety and depression with prevalent physical chronic illnesses in a representative sample of Latinos with national origins from Mexico, Cuba, Puerto Rico, and other Latin American countries.&lt;bold&gt;Method: &lt;/bold&gt;We used data on 2,554 Latinos (75.5% response rate) ages 18 years and older from the National Latino and Asian American Study (NLAAS). The NLAAS was based on a stratified area probability sample design, and the sample came from the 50 states and Washington, DC. Survey questionnaires were delivered both in person and over the telephone in English and Spanish. Psychiatric disorders were assessed using the World Mental Health Survey Initiative version of the World Health Organization Composite International Diagnostic Interview (WMH-CIDI). Physical chronic illness was assessed by self-reported history.&lt;bold&gt;Results: &lt;/bold&gt;Puerto Ricans had the highest prevalence of meeting criteria for any comorbid psychiatric disorder (more than one disorder). Puerto Ricans had the highest prevalence (22%) of subject-reported asthma history, while Cubans had the highest prevalence (33%) of cardiovascular disease. After accounting for age, sex, household income, number of years in the US, immigrant status, and anxiety or depression, anxiety was associated with diabetes and cardiovascular disease, in the entire sample. Depression and co-occurring anxiety and depression were positively associated with having a history of asthma but not with other physical diseases, in the entire sample. Interestingly, Puerto Ricans with a depressive disorder had a lower odds of having a history of cardiovascular disease than Puerto Ricans without a depressive disorder. The relationship between chronic physical and mental illness was not confounded by immigration status or number of years in the US.&lt;bold&gt;Discussion: &lt;/bold&gt;Despite previous findings that link acculturation with both chronic physical and mental illness, this study does not find that number of years in the US nor nativity explain the prevalence of psychiatric-medical comorbidities. This study demonstrates the importance of considering psychiatric and medical comorbidity among specific ethnic groups, as different patterns emerge than when using aggregate ethnic measures. Research is needed on both the pathways and the mechanisms of comorbidity for the specific Latino groups.</t>
  </si>
  <si>
    <t>http://search.ebscohost.com.proxy-ub.rug.nl/login.aspx?direct=true&amp;db=pbh&amp;AN=23591187&amp;site=ehost-live&amp;scope=site</t>
  </si>
  <si>
    <t>Couple Relationship Standards and Migration: Comparing Hong Kong Chinese with Australian Chinese.</t>
  </si>
  <si>
    <t>Halford, W. Kim; Leung, Patrick; Hung‐Cheung, Chan; Chau‐Wan, Lau; Hiew, Danika; Vijver, Fons J. R.</t>
  </si>
  <si>
    <t>Family Process</t>
  </si>
  <si>
    <t>10.1111/famp.12337</t>
  </si>
  <si>
    <t>AUSTRALIA; HONG Kong (China); EMIGRATION &amp; immigration &amp; psychology; CHINESE -- Australia; ACCULTURATION; CHINESE; COMPARATIVE studies; ETHNIC groups; FACTOR analysis; INTIMACY (Psychology); SEX distribution; SPOUSES; FAMILY relations; FAMILY attitudes</t>
  </si>
  <si>
    <t>Acculturation; Chinese; Couple Relationship; Migration; Relationship Standard; Western; aculturación; chino; migración; occidental; relación de pareja; valores de la relación; 中国人; 伴侣关系; 关系标准; 文化适应; 移民; 西方的</t>
  </si>
  <si>
    <t>Rates of international migration are increasing, which raises the question of how migration might influence couple relationship standards and impact on the standards of migrants forming intercultural relationships. We compared relationship standards in n = 286 Chinese living in Hong Kong, China, with standards in n = 401 Chinese migrants to a Western country (Australia) by administering the Chinese‐Western Intercultural Couple Standards Scale (CWICSS). We also compared these two groups to n = 312 Westerners living in Australia. We first tested the structural invariance of the CWICSS across the three samples with a multigroup confirmatory factor analysis. There was marginal but acceptable fit of a model of two positively correlated latent factors: Couple Bond (with four indicators, such as demonstration of love and caring) and Family Responsibility (also with four indicators, such as extended family relations and preserving face). Within the limitations of the study, results suggest migration is associated predominantly with differences in women's, but not men's, relationship standards. Migrant Chinese women show alignment of Couple Bond standards with Western standards, and divergence of Family Responsibility standards from Western standards. Discussion focused on how migration and intercultural relationship experiences might differentially influence various domains of relationship standards, gender differences in migration effects on standards, and the implications for working with culturally diverse couples. Video Abstract</t>
  </si>
  <si>
    <t>http://search.ebscohost.com.proxy-ub.rug.nl/login.aspx?direct=true&amp;db=pbh&amp;AN=133444501&amp;site=ehost-live&amp;scope=site</t>
  </si>
  <si>
    <t>Depression among unaccompanied minor refugees: the relative contribution of general and acculturation-specific daily hassles.</t>
  </si>
  <si>
    <t>Keles, Serap; Friborg, Oddgeir; Idsøe, Thormod; Sirin, Selcuk; Oppedal, Brit</t>
  </si>
  <si>
    <t>10.1080/13557858.2015.1065310</t>
  </si>
  <si>
    <t>NORWAY; ACCULTURATION; AGE distribution; CHI-squared test; CONFIDENCE intervals; CORRELATION (Statistics); MENTAL depression; PROBABILITY theory; QUESTIONNAIRES; PSYCHOLOGY of refugees; RESEARCH evaluation; STRUCTURAL equation modeling; DATA analysis software; DESCRIPTIVE statistics</t>
  </si>
  <si>
    <t>acculturative stress; daily hassles; depression; Unaccompanied minor refugees</t>
  </si>
  <si>
    <t>Objectives. This study is designed to provide an empirical conceptualization of daily hassles among unaccompanied refugees, and whether they might affect mental health of young refugees after resettlement. First, we examined the underlying structure of daily hassles conceptualized as measuring general and acculturation-specific hassles. Second, we examined whether these two distinct categories of daily hassles significantly contribute to depression above and beyond the impact of premigration trauma. Design. The study was based on self-report questionnaire data collected from 895 unaccompanied refugees who had been granted residence in Norway. Results. Using structural equation modeling, the results confirmed the grouping of hassles in two general categories, which explained 43% of the variance in depression. Conclusion. The findings underscore the importance of current life conditions for unaccompanied refugees' mental health.</t>
  </si>
  <si>
    <t>http://search.ebscohost.com.proxy-ub.rug.nl/login.aspx?direct=true&amp;db=pbh&amp;AN=113740020&amp;site=ehost-live&amp;scope=site</t>
  </si>
  <si>
    <t>Depression in older Chinese migrants to Auckland.</t>
  </si>
  <si>
    <t>Abbott, Max W.; Wong, Sai; Giles, Lynne C.; Wong, Sue; Young, Wilson; Au, Ming</t>
  </si>
  <si>
    <t>Australian &amp; New Zealand Journal of Psychiatry</t>
  </si>
  <si>
    <t>10.1046/j.1440-1614.2003.01212.x</t>
  </si>
  <si>
    <t>Sage Publications, Ltd.</t>
  </si>
  <si>
    <t>MENTAL depression; CHINESE; PHYSIOLOGICAL stress</t>
  </si>
  <si>
    <t>ageing; depression; migrants; older Chinese people.</t>
  </si>
  <si>
    <t>Objective: This study was conducted to identify risk factors for depressive symptomatology among older Chinese migrants. Method: One hundred and sixty-two Chinese migrants aged 55 years or older, living in the community and recruited via Chinese community organizations and general practitioners, were interviewed using a Chinese version of the Geriatric Depression Scale and measures of stressful life events, morbid conditions, self-rated health, acculturation, social support and service utilization. Result: Twenty-six percent of participants met the criteria for depressive symptomatology. No recent migrants showed symptoms of depression. Multiple logistic regression analysis showed that lower emotional support, greater number of visits to a doctor, difficulties in accessing health services and low New Zealand cultural orientation increased the risk of showing symptoms of depression. Conclusion: Significant numbers of older Chinese migrants appear to be depressed or at risk for depression and, while participants with depressive symptoms consulted general practitioners more than their counterparts without such symptoms, they reported greater difficulty in accessing health services. The findings point to the need for further epidemio­logical study of this growing sector of the population and investigation of the nature of its engagement with health services. Social support and aspects of acculturation may play a significant role in preventing depression. This also requires further investigation.</t>
  </si>
  <si>
    <t>http://search.ebscohost.com.proxy-ub.rug.nl/login.aspx?direct=true&amp;db=pbh&amp;AN=10331527&amp;site=ehost-live&amp;scope=site</t>
  </si>
  <si>
    <t>Depressive symptomatology: Prevalence and psychosocial risk factors among Mexican migrant farmworkers in California.</t>
  </si>
  <si>
    <t>Alderete, Ethel; Vega, William A.; Kolody, Bohdon; Aguilar-Gaxiola, Sergio</t>
  </si>
  <si>
    <t>10.1002/(SICI)1520-6629(199907)27:4&lt;457::AID-JCOP7&gt;3.0.CO;2-D</t>
  </si>
  <si>
    <t>CALIFORNIA; UNITED States; MENTAL depression; EPIDEMIOLOGY; MIGRANT agricultural workers; IMMIGRANTS; ACCULTURATION; DISCRIMINATION</t>
  </si>
  <si>
    <t>This is a study of 1,001 male and female Mexican migrant farmworkers, ages 18 to 59, in rural central California. The Center for Epidemiological Studies–Depression (CES-D) scale was used to measure prevalence of depressive symptomatology and its distribution on demographic, social support, acculturation, and acculturation stress variables. CES-D caseness rates (≥ 16) were 21.1% for men and 19.7% for women. Logistic regression showed significant risk increments among respondents with high levels of acculturation (adjusted OR = 6.2) and stress due to discrimination (adjusted OR = 2.4). © 1999 John Wiley &amp; Sons, Inc.</t>
  </si>
  <si>
    <t>http://search.ebscohost.com.proxy-ub.rug.nl/login.aspx?direct=true&amp;db=pbh&amp;AN=11771728&amp;site=ehost-live&amp;scope=site</t>
  </si>
  <si>
    <t>Depressive symptoms and health problems among Chinese immigrant elders in the US and Chinese elders in China.</t>
  </si>
  <si>
    <t>Wu, Bei; Chi, Iris; Plassman, Brenda L.; Guo, Man</t>
  </si>
  <si>
    <t>10.1080/13607860802427994</t>
  </si>
  <si>
    <t>CHINA; UNITED States; OLDER Chinese Americans; CHINESE Americans; OLDER immigrants; PAIN -- Psychological aspects; HEALTH; MENTAL health</t>
  </si>
  <si>
    <t>cross-national/international studies; cultural aspects; depression</t>
  </si>
  <si>
    <t>Objectives: Researchers speculate that depression tends to be more prevalent among immigrant elders due to their lack of resources, acculturation stress, language problems, and social isolation. However, other characteristics of elderly immigrants, such as the healthy immigrant effect, may counteract these potential risk factors. This study examined whether depressive symptoms differed between Chinese immigrant elders and their counterparts in China and whether health conditions were similarly associated with depressive symptoms in these two samples. Methods: Depression and health information was collected from 177 Chinese immigrant elders in Boston, the US in 2000 and from 428 education and gender-matched elders in Shanghai, China in 2003. Results: Chinese immigrants had a significantly lower score on the modified Center for Epidemiologic Studies Depression Scale (CES-D) and its subscales: somatic symptoms and depressive affect. The association remained for the subscale depressive affect in multivariate analyses. Arthritis and back or neck problems were associated with a higher level of depressive symptoms among Chinese immigrants, while problems in walking were associated with depression among their counterparts in China. Pain was an underlying contributor to the association between depression and these health problems in both the groups. Conclusions: This study suggests that Chinese immigrant elders might be more resilient than their counterparts despite many challenges they face after moving abroad. With the growing number of older Chinese immigrants in the US, a better understanding of depressive symptoms is essential to provide culturally competent services to better serve this population.</t>
  </si>
  <si>
    <t>http://search.ebscohost.com.proxy-ub.rug.nl/login.aspx?direct=true&amp;db=pbh&amp;AN=52700214&amp;site=ehost-live&amp;scope=site</t>
  </si>
  <si>
    <t>Determinants of Second Language Proficiency among Refugees in the Netherlands.</t>
  </si>
  <si>
    <t>van Tubergen, Frank</t>
  </si>
  <si>
    <t>Social Forces</t>
  </si>
  <si>
    <t>10.1353/sof.2010.0092</t>
  </si>
  <si>
    <t>Oxford University Press / USA</t>
  </si>
  <si>
    <t>NETHERLANDS; SECOND language acquisition; REFUGEES; LANGUAGE ability; VERBAL ability; EMIGRATION &amp; immigration; EDUCATION of refugees; SOCIAL integration; REFUGEE services</t>
  </si>
  <si>
    <t>Little is known about the language acquisition of refugees in Western countries. This study examines how pre- and post-migration characteristics of refugees are related to their second language proficiency. Data are from a survey of 3,500 refugees, who were born in Afghanistan, Iran, Iraq, former Yugoslavia and Somalia, and who resided in the Netherlands. The analysis shows that speaking and reading skills are better among refugees who received more pre-migration schooling, who migrated from a major city, and who arrived in the host country at a younger age. Post-migration characteristics are also important. Language skills are better among refugees who only lived in a refugee reception center for a short while, who completed an integration course, who received post-migration education, who intend to stay in the host country, and who have fewer health problems.</t>
  </si>
  <si>
    <t>http://search.ebscohost.com.proxy-ub.rug.nl/login.aspx?direct=true&amp;db=pbh&amp;AN=57405558&amp;site=ehost-live&amp;scope=site</t>
  </si>
  <si>
    <t>Do immigration and acculturation have an impact on hyperemesis gravidarum? Results of a study in Berlin/Germany.</t>
  </si>
  <si>
    <t>David, Matthias; Borde, Theda; Siedentopf, Friederike</t>
  </si>
  <si>
    <t>Journal of Psychosomatic Obstetrics &amp; Gynecology</t>
  </si>
  <si>
    <t>10.3109/0167482X.2012.666594</t>
  </si>
  <si>
    <t>GERMANY; IMMIGRANTS; MORNING sickness; UNIVERSITY hospitals; DISTRESS (Psychology)</t>
  </si>
  <si>
    <t>Acculturation; hyperemesis gravidarum; immigration; SCL-90-R; somatization</t>
  </si>
  <si>
    <t>Question: How large is the number of immigrant women being treated for hyperemesis gravidarum (HG) among the in-patients in a University hospital in Germany? Does migration have an impact on the psychosocial state of HG patients? Does acculturation have an impact on psychosocial distress in HG patients? Methods: The following methods were used: retrospective evaluation of all in-patients with HG from 1/1997 to 11/2009, inquiry of a consecutively surveyed group (from 2007 to 2009) of HG in-patients with a questionnaire set: socio-demographic data, questionnaire on psychic distress (SCL-90-R) questionnaire on migration/acculturation, and comparison of German patients and patients with immigration backgrounds as well as among immigrant groups. Results: During the 13-year study period, there were 4.5 times more immigrants treated for HG than native German patients. Compared to the age standardized resident population, the number of women with immigration backgrounds is over-proportionally high. The HG patients scored high in the SCL-90-R scale 'somatization' without showing a higher level of psychic distress than the native patients. Conclusions: Experience of migration is an etiological cofactor for HG. The grade of acculturation does not have a significant influence on the psychic well-being of HG patients.</t>
  </si>
  <si>
    <t>http://search.ebscohost.com.proxy-ub.rug.nl/login.aspx?direct=true&amp;db=pbh&amp;AN=74749532&amp;site=ehost-live&amp;scope=site</t>
  </si>
  <si>
    <t>Drepression in older Chinese migrants to Auckland.</t>
  </si>
  <si>
    <t>Abbott MW; Wong S; Giles LC; Young W; Au M</t>
  </si>
  <si>
    <t>OBJECTIVE: This study was conducted to identify risk factors for depressive symptomatology among older Chinese migrants. METHOD: One hundred and sixty-two Chinese migrants aged 55 years or older, living in the community and recruited via Chinese community organizations and general practitioners, were interviewed using a Chinese version of the Geriatric Depression Scale and measures of stressful life events, morbid conditions, self-rated health, acculturation, social support and service utilization. RESULT: Twenty-six percent of participants met the criteria for depressive symptomatology. No recent migrants showed symptoms of depression. Multiple logistic regression analysis showed that lower emotional support, greater number of visits to a doctor, difficulties in accessing health services and low New Zealand cultural orientation increased the risk of showing symptoms of depression. CONCLUSION: Significant numbers of older Chinese migrants appear to be depressed or at risk for depression and, while participants with depressive symptoms consulted general practitioners more than their counterparts without such symptoms, they reported greater difficulty in accessing health services. The findings point to the need for further epidemiological study of this growing sector of the population and investigation of the nature of its engagement with health services. Social support and aspects of acculturation may play a significant role in preventing depression. This also requires further investigation.</t>
  </si>
  <si>
    <t>http://search.ebscohost.com.proxy-ub.rug.nl/login.aspx?direct=true&amp;db=pbh&amp;AN=106771565&amp;site=ehost-live&amp;scope=site</t>
  </si>
  <si>
    <t>Duration of US residence and suicidality among racial/ethnic minority immigrants.</t>
  </si>
  <si>
    <t>Brown, Monique; Cohen, Steven; Mezuk, Briana</t>
  </si>
  <si>
    <t>10.1007/s00127-014-0947-4</t>
  </si>
  <si>
    <t>UNITED States; IMMIGRANTS; SUICIDAL ideation; PATHOLOGICAL psychology; RESIDENTS; PSYCHOLOGICAL stress</t>
  </si>
  <si>
    <t>Migration; Psychiatric disorders; Psychopathology; Racial/ethnic minorities; Suicidality</t>
  </si>
  <si>
    <t>Purpose: The immigration experience embodies a range of factors including different cultural norms and expectations, which may be particularly important for groups who become racial/ethnic minorities when they migrate to the US. However, little is known about the correlates of mental health indicators among these groups. The primary and secondary aims were to determine the association between duration of US residence and suicidality, and 12-month mood, anxiety, and substance use disorders, respectively, among racial/ethnic minority immigrants. Methods: Data were obtained from the National Survey of American Life and the National Latino and Asian American Survey. Multivariable logistic regression was used to determine the association between duration of US residence, and suicidality and 12-month psychopathology. Results: Among Afro-Caribbeans, there was a modest positive association between duration of US residence and 12-month psychopathology ( P = 0.016). Among Asians there was a modest positive association between duration of US residence and suicidal ideation and attempts ( P = 0.018, 0.063, respectively). Among Latinos, there was a positive association between duration of US residence, and suicidal ideation, attempts and 12-month psychopathology ( P = 0.001, 0.012, 0.002, respectively). Latinos who had been in the US for &gt;20 years had 2.6 times greater likelihood of suicidal ideation relative to those who had been in the US for &lt;5 years (95 % CI 1.01-6.78). Conclusions: The association between duration of US residence and suicidality and psychopathology varies across racial/ethnic minority groups. The results for Latino immigrants are broadly consistent with the goal-striving or acculturation stress hypothesis.</t>
  </si>
  <si>
    <t>http://search.ebscohost.com.proxy-ub.rug.nl/login.aspx?direct=true&amp;db=pbh&amp;AN=100671016&amp;site=ehost-live&amp;scope=site</t>
  </si>
  <si>
    <t>Economic Insecurity and Access to the Social Safety Net among Latino Farmworker Families.</t>
  </si>
  <si>
    <t>Padilla, Yolanda C.; Scott, Jennifer L.; Lopez, Olivia</t>
  </si>
  <si>
    <t>Social Work</t>
  </si>
  <si>
    <t>10.1093/sw/swu013</t>
  </si>
  <si>
    <t>UNITED States; AGRICULTURAL laborers; HISPANIC Americans; IMMIGRANTS; INTERVIEWING; MULTIVARIATE analysis; POVERTY; PUBLIC welfare; SELF-evaluation; SOCIAL security; MULTIPLE regression analysis; DATA analysis software; ODDS ratio</t>
  </si>
  <si>
    <t>farmworkers; immigration; Latino; poverty; social welfare programs</t>
  </si>
  <si>
    <t>Farmworkers experience pervasive economic insecurity in part because of the seasonal nature of agricultural work and limited employment protections. Yet little is known about the adequacy of the social safety net in responding to farmworker needs. Using data from the 2005-2009 National Agricultural Workers Survey (N = 10,469), the current study analyzed predictors of social welfare participation among Latinos, who represent approximately 80 percent of all farmworkers. Nearly 95 percent are immigrants, although almost half of them have lived in the United States for more than 10 years. Descriptive analyses showed that, even among farmworker households whose income fell below the poverty line or that were headed by legally documented individuals, social services use was very low. Logistic regression analyses revealed that degree of social integration influenced social welfare participation, controlling for education, poverty status, family composition, and employment characteristics. Latino farmworkers who were recent immigrants (that is, in the United States for less than five years) had significantly lower odds of access to social insurance and public assistance programs relative to their U.S.-born counterparts. Low self-reported English ability significantly decreased access to most social insurance programs but not public assistance receipt. The findings indicate the need for social workers to engage in outreach efforts and policy advocacy to improve farmworkers access to social welfare.</t>
  </si>
  <si>
    <t>http://search.ebscohost.com.proxy-ub.rug.nl/login.aspx?direct=true&amp;db=pbh&amp;AN=95984657&amp;site=ehost-live&amp;scope=site</t>
  </si>
  <si>
    <t>Effect of Acculturation and Health Beliefs on Utilization of Health Care Services by Elderly Women Who Immigrated to the USA From the Former Soviet Union.</t>
  </si>
  <si>
    <t>Yarova, LyubovA.; Krassen Covan, Eleanor; Fugate-Whitlock, Elizabeth</t>
  </si>
  <si>
    <t>Health Care for Women International</t>
  </si>
  <si>
    <t>10.1080/07399332.2013.807259</t>
  </si>
  <si>
    <t>RUSSIA; UKRAINE; UNITED States; IMMIGRANTS -- United States; ACCULTURATION; CHI-squared test; CONCEPTUAL structures; HEALTH attitudes; HEALTH behavior; INTERVIEWING; MATHEMATICAL models; RESEARCH methodology; MEDICAL care; QUESTIONNAIRES; STATISTICAL sampling; SCALE analysis (Psychology); THEORY; EDUCATIONAL attainment; DATA analysis software; MEDICAL coding</t>
  </si>
  <si>
    <t>In this mixed methods study, researchers explored what conditions influence women's use of professional health care services, and how sociocultural environments and acculturation affect utilization of health care services. We recruited 15 women in the Ukraine, 15 women who immigrated from the former Soviet Union, and 10 female U.S. citizens. Data include open-ended interviews, a “general information” questionnaire, and the Language, Identity and Behavioral Acculturation scale. Acculturation levels and length of residency in the United States were not consistent predictors of health-seeking behaviors for immigrants. The stronger predictor of health beliefs and health related behaviors among all participants was their mothers’ health beliefs and health related behaviors.</t>
  </si>
  <si>
    <t>http://search.ebscohost.com.proxy-ub.rug.nl/login.aspx?direct=true&amp;db=pbh&amp;AN=91899768&amp;site=ehost-live&amp;scope=site</t>
  </si>
  <si>
    <t>Effects of basic human values on host community acculturation orientations.</t>
  </si>
  <si>
    <t>Sapienza, Irene; Hichy, Zira; Guarnera, Maria; Di Nuovo, Santo</t>
  </si>
  <si>
    <t>10.1080/00207591003587978</t>
  </si>
  <si>
    <t>ACCULTURATION; ASSIMILATION (Sociology); ANTHROPOLOGY; INTERPERSONAL relations; IMMIGRANTS</t>
  </si>
  <si>
    <t>acculturation orientations; Host community; Immigration; values</t>
  </si>
  <si>
    <t>Although literature provides evidence for the relationship between values and acculturation, the relationship between host community acculturation orientations has not yet been investigated. In this study we tested the effects of four high-order values (openness to change, self-transcendence, conservation, and self-enhancement, devised according to Schwartz's model) on host community acculturation orientations towards immigrants (devised according the interactive acculturation model) in the public domain of employment and the private domain of endogamy/exogamy. Participants were 264 Italian University students, who completed a questionnaire containing the Portrait Values Questionnaire, a measure of personal values, and the Host Community Acculturation Scale, aimed at measuring Italian acculturation strategies towards three groups of immigrants: Immigrants (the general category), Chinese (the valued immigrant group), and Albanians (the devalued immigrant group). Results showed that personal values are related to the adoption of acculturation orientations: In particular, the values that mostly impacted on acculturation orientations were self-transcendence and conservation. Values concerning self-transcendence encourage the adoption of integrationism, integrationism-transformation, and individualism and reduce the adoption of assimilationism, segregationism, and exclusionism. Values concerning conservation encourage the adoption of assimilation, segregation and exclusion orientations and reduce the adoption of both types of integrationism and individualism. Minor effects were found regarding self-enhancement and openness to change.</t>
  </si>
  <si>
    <t>http://search.ebscohost.com.proxy-ub.rug.nl/login.aspx?direct=true&amp;db=pbh&amp;AN=52062877&amp;site=ehost-live&amp;scope=site</t>
  </si>
  <si>
    <t>Effects of literacy on semantic verbal fluency in an immigrant population.</t>
  </si>
  <si>
    <t>Nielsen, T. Rune; Waldemar, Gunhild</t>
  </si>
  <si>
    <t>Aging, Neuropsychology &amp; Cognition</t>
  </si>
  <si>
    <t>10.1080/13825585.2015.1132668</t>
  </si>
  <si>
    <t>TURKEY; VERBAL behavior testing; NEUROPSYCHOLOGICAL tests; ACCULTURATION; MINORITIES; LITERACY; IMMIGRANTS -- Psychology; SEMANTICS; VERBAL behavior</t>
  </si>
  <si>
    <t>acculturation; ethnic minority; Illiteracy; neuropsychological testing; Turkish</t>
  </si>
  <si>
    <t>&lt;bold&gt;Objective: &lt;/bold&gt;A significant impact of limited schooling and illiteracy has been found on numerous neuropsychological tests, which may partly be due to the ecological relevance of the tests in the context of illiteracy. The aims of this study were to compare the performance of illiterate and literate immigrants on two semantic criteria for the verbal fluency test, and examine the influence of acculturation on test performances.&lt;bold&gt;Method: &lt;/bold&gt;Performances of 20 cognitively unimpaired illiterate and 21 literate Turkish immigrants aged ≥50 years were compared on an animal and supermarket criterion for the semantic verbal fluency test. Also, the influence of acculturation on test performances was examined.&lt;bold&gt;Results: &lt;/bold&gt;Significantly poorer performance of the illiterate compared to the literate group was found for the animal criterion, whereas no differences were found for the supermarket criterion that was considered more ecologically relevant for illiterate individuals. A significant interaction effect was found between the semantic criteria and literacy group, which was mainly related to a large effect of semantic criteria within the illiterate group. Adjusting for years of residence in Denmark and acculturation score did not affect this interaction effect.&lt;bold&gt;Conclusions: &lt;/bold&gt;Overall, our results are in line with previous studies comparing semantic fluency in illiterate and literate individuals. The results lend further support to the strong associations between literacy, semantic verbal fluency performance and ecological relevance of the semantic criterion and extend previous findings to immigrants with different cultural experiences related to the acculturation process.</t>
  </si>
  <si>
    <t>http://search.ebscohost.com.proxy-ub.rug.nl/login.aspx?direct=true&amp;db=pbh&amp;AN=118174113&amp;site=ehost-live&amp;scope=site</t>
  </si>
  <si>
    <t>English use/proficiency, ethnic discrimination, and alcohol use disorder in Hispanic immigrants.</t>
  </si>
  <si>
    <t>Cano, Manuel</t>
  </si>
  <si>
    <t>10.1007/s00127-020-01837-5</t>
  </si>
  <si>
    <t>ALCOHOLISM; ETHNIC discrimination; ALCOHOLIC beverages; ETHNIC foods; MEDIATION (Statistics); ALCOHOL drinking; IMMIGRANTS</t>
  </si>
  <si>
    <t>Acculturation; English use/proficiency; Ethnic discrimination; Hispanic/Latino immigrants; Mediation</t>
  </si>
  <si>
    <t>&lt;bold&gt;Purpose: &lt;/bold&gt;Acculturation-related measures, often based on language, have traditionally been identified as predictors of drinking outcomes for US Hispanics. However, a sole focus on acculturation may obscure the role of societal factors such as discrimination. The present study evaluated ethnic discrimination as a mediator in the relationship between English use/proficiency and alcohol use disorder in US Hispanic immigrants.&lt;bold&gt;Methods: &lt;/bold&gt;The study examined data from the 2222 self-identified Hispanic immigrant adults in the National Epidemiologic Survey on Alcohol and Related Conditions-III who reported alcohol use within the past year. The study utilized multivariable binomial logistic regression analyses to test relationships between English use/proficiency and perceived ethnic discrimination; English use/proficiency and DSM-5 alcohol use disorder; ethnic discrimination and DSM-5 alcohol use disorder. Statistical mediation examined ethnic discrimination as a mediator in the relationship between English use/proficiency and alcohol use disorder.&lt;bold&gt;Results: &lt;/bold&gt;Perceived ethnic discrimination was significantly associated with alcohol use disorder in men (adjusted odds ratio [AOR] 1.99; 95% CI [confidence interval], 1.40-2.83), yet not women (AOR 1.32; 95% CI, 0.71-2.44), in a regression model that also included English use/proficiency. Perceived ethnic discrimination also acted as a partial mediator between English use/proficiency and DSM-5 alcohol use disorder for male, yet not female, Hispanic immigrants.&lt;bold&gt;Conclusion: &lt;/bold&gt;Findings show some support for the notion that experiences of ethnic discrimination, which may accompany the process of acculturation, partially explain deteriorating drinking outcomes in Hispanic immigrant men adapting to life in the US.</t>
  </si>
  <si>
    <t>http://search.ebscohost.com.proxy-ub.rug.nl/login.aspx?direct=true&amp;db=pbh&amp;AN=146341855&amp;site=ehost-live&amp;scope=site</t>
  </si>
  <si>
    <t>Ethnicity and Postmigration Health Trajectory in New Immigrants to Canada.</t>
  </si>
  <si>
    <t>Kim, Ii-Ho; Carrasco, Christine; Muntaner, Carles; McKenzie, Kwame; Noh, Samuel</t>
  </si>
  <si>
    <t>e96</t>
  </si>
  <si>
    <t>10.2105/AJPH.2012.301185</t>
  </si>
  <si>
    <t>CANADA; IMMIGRANTS -- Canada; ACCULTURATION; ASIANS; CHI-squared test; CHINESE; COMPARATIVE studies; COMPUTER-aided design; CONFIDENCE intervals; EPIDEMIOLOGY; ETHNIC groups; HEALTH status indicators; INTERVIEWING; MULTIVARIATE analysis; PANEL analysis; PROBABILITY theory; REFERENCE values; RESEARCH funding; SELF-evaluation; SEX distribution; TIME; DATA analysis; SOCIOECONOMIC factors; REPEATED measures design; STATISTICAL models; VULNERABILITY (Psychology); DESCRIPTIVE statistics</t>
  </si>
  <si>
    <t>Objectives. In this prospective cohort study, we examined the trajectory of general health during the first 4 years after new immigrants' arrival in Canada. We focused on the change in self-rated health trajectories and their gender and ethnic disparities. Methods. Data were derived from the Longitudinal Survey of Immigrants to Canada and were collected between April 2001 and November 2005 by Statistics Canada. We used weighted samples of 3309 men and 3351 women aged between 20 and 59 years. Results. At arrival, only 3.5% of new immigrants rated their general health as poor. Significant and steady increases in poor health were revealed during the following 4 years, especially among ethnic minorities and women. Specifically, we found a higher risk of poor health among West Asian and Chinese men and among South Asian and Chinese women than among their European counterparts. Conclusions. Newly arrived immigrants are extremely healthy, but the health advantage dissipates rapidly during the initial years of settlement in Canada. Women and minority ethnic groups may be more vulnerable to social changes and postmigration settlement.</t>
  </si>
  <si>
    <t>http://search.ebscohost.com.proxy-ub.rug.nl/login.aspx?direct=true&amp;db=pbh&amp;AN=85594157&amp;site=ehost-live&amp;scope=site</t>
  </si>
  <si>
    <t>Ethnicity, work-related stress and subjective reports of health by migrant workers: a multi-dimensional model.</t>
  </si>
  <si>
    <t>Capasso, Roberto; Zurlo, Maria Clelia; Smith, Andrew P.</t>
  </si>
  <si>
    <t>10.1080/13557858.2016.1258041</t>
  </si>
  <si>
    <t>ITALY; ACCULTURATION; PSYCHOLOGICAL adaptation; BEHAVIOR; CONFIDENCE intervals; CULTURE; ETHNIC groups; FACTOR analysis; FRIENDSHIP; HEALTH status indicators; JOB satisfaction; JOB stress; NOMADS; PERSONALITY; PROBABILITY theory; QUESTIONNAIRES; RACE; RACISM; SOCIAL skills; WORK environment; LOGISTIC regression analysis; PSYCHOSOCIAL factors; DATA analysis software; DESCRIPTIVE statistics; ODDS ratio; SYMPTOM Checklist-90-Revised</t>
  </si>
  <si>
    <t>ethnicity; health outcomes; individual differences; Multi-dimensional model; perceived job satisfaction/stress; racial discrimination; work characteristics</t>
  </si>
  <si>
    <t>Objectives:This study integrates different aspects of ethnicity and work-related stress dimensions (based on the Demands-Resources-Individual-Effects model, DRIVE [Mark, G. M., and A. P. Smith. 2008. “Stress Models: A Review and Suggested New Direction.” InOccupational Health Psychology, edited by J. Houdmont and S. Leka, 111–144. Nottingham: Nottingham University Press]) and aims to test a multi-dimensional model that combines individual differences, ethnicity dimensions, work characteristics, and perceived job satisfaction/stress as independent variables in the prediction of subjectives reports of health by workers differing in ethnicity. Design:A questionnaire consisting of the following sections was submitted to 900 workers in Southern Italy: for individual and cultural characteristics, coping strategies, personality behaviours, and acculturation strategies; for work characteristics, perceived job demands and job resources/rewards; for appraisals, perceived job stress/satisfaction and racial discrimination; for subjective reports of health, psychological disorders and general health. To test the reliability and construct validity of the extracted factors referred to all dimensions involved in the proposed model and logistic regression analyses to evaluate the main effects of the independent variables on the health outcomes were conducted. Results: Principal component analysis (PCA) yielded seven factors for individual and cultural characteristics (emotional/relational coping, objective coping, Type A behaviour, negative affectivity, social inhibition, affirmation/maintenance culture, and search identity/adoption of the host culture); three factors for work characteristics (work demands, intrinsic/extrinsic rewards, and work resources); three factors for appraisals (perceived job satisfaction, perceived job stress, perceived racial discrimination) and three factors for subjective reports of health (interpersonal disorders, anxious-depressive disorders, and general health). Logistic regression analyses showed main effects of specific individual and cultural differences, work characteristics and perceived job satisfaction/stress on the risk of suffering health problems. Conclusion:The suggested model provides a strong framework that illustrates how psychosocial and individual variables can influence occupational health in multi-cultural workplaces.</t>
  </si>
  <si>
    <t>http://search.ebscohost.com.proxy-ub.rug.nl/login.aspx?direct=true&amp;db=pbh&amp;AN=126891343&amp;site=ehost-live&amp;scope=site</t>
  </si>
  <si>
    <t>Evaluating the Character of People Who Insult the Nation: Implications for Immigrant Integration.</t>
  </si>
  <si>
    <t>Maxwell, Rahsaan; House, Lucie</t>
  </si>
  <si>
    <t>Political Psychology</t>
  </si>
  <si>
    <t>10.1111/pops.12414</t>
  </si>
  <si>
    <t>SOCIAL integration; ASSIMILATION (Sociology); INTERPERSONAL communication; SURVEYS; NATIONALISM</t>
  </si>
  <si>
    <t>assimilation; boundaries; immigrant integration; national identity; national insults; situationist; USA</t>
  </si>
  <si>
    <t>We examine immigrant integration by analyzing how natives evaluate immigrants' character. Most literature examines how natives distinguish between immigrants with different levels of assimilation, which is best suited to identifying integration boundaries between different types of immigrants. We shift the analysis and examine the boundary between immigrants and natives, which measures integration by the extent to which immigrant status is relevant for character evaluations. We compare how natives respond to national insults that come from immigrants as opposed to natives. We focus on insulting the nation because it highlights the salience of national identity and clarifies the importance of group boundaries. We measure responses to national insults with vignette experiments from three original surveys in the United States. Our results are consistent with situationist theories of interpersonal interactions because they suggest that character evaluations are more dependent on the situational distinction between people who do and do not insult the nation than the demographic distinction between whether the insult comes from a native or immigrant. These findings have multiple implications for our understanding of national identity, immigrant integration, and immigrant‐native boundaries.</t>
  </si>
  <si>
    <t>http://search.ebscohost.com.proxy-ub.rug.nl/login.aspx?direct=true&amp;db=pbh&amp;AN=128731402&amp;site=ehost-live&amp;scope=site</t>
  </si>
  <si>
    <t>Exploring health beliefs and care-seeking behaviors of older USA-dwelling Mexicans and Mexican-Americans.</t>
  </si>
  <si>
    <t>Rogers, AnissaT.</t>
  </si>
  <si>
    <t>10.1080/13557858.2010.500018</t>
  </si>
  <si>
    <t>UNITED States; HEALTH behavior -- Research; MEDICAL care use; PLANNED behavior theory; MEXICAN Americans; MEXICANS -- United States</t>
  </si>
  <si>
    <t>cultural competence practice; disparities (health, racial); health; immigrants; Latino/a</t>
  </si>
  <si>
    <t>Objective. This study explored health beliefs and healthcare-seeking behaviors of older USA-dwelling Mexicans and Mexican-Americans using the Theory of Planned Behavior (TPB) as a conceptual guide. Design. A mixed-method cross-sectional design was utilized using semi-structured interviews to obtain detailed descriptions of 31 older (50 + ) participants' behavioral, normative, and control beliefs about health and healthcare utilization. An interview schedule consisting of open-ended and demographic questions and one standardized tool, the Bidimensional Acculturation Scale (BAS) for Hispanics, was used to collect data. Results. Several themes emerged for each belief area. Behavioral belief themes reflect participants' faith in, comfort with, and knowledge of traditional methods of care (e.g., herbs, teas, and use of curanderas) as well as their faith in the effectiveness of conventional care (e.g., medicine, technology, and use of physicians). Normative belief themes indicate that participants perceive that family and community contacts support participants' use of traditional methods and that family supports use of conventional methods. Control belief themes suggest that traditional methods are accessible and affordable but that conventional methods are not. BAS scored indicated that most (90.3%) participants adhered to Hispanic culture. Two (6.5%) participants adhered to non-Hispanic culture and one (3.2%) scored as bi-cultural. Conclusions. Themes from the data suggest that beliefs about healthcare impact the types of care utilized and the ways in which they are utilized. Clinicians and researchers striving to reduce health disparities and develop more culturally competent healthcare services for ethnic minority groups should work toward a better understanding of minority groups' belief systems about healthcare and its utilization. Utilization of the TPB allows for empirical model development that can better predict healthcare utilization behavior, further augmenting efforts to provide services that will help reduce health disparities for older Mexicans and Mexican-Americans and other populations.</t>
  </si>
  <si>
    <t>http://search.ebscohost.com.proxy-ub.rug.nl/login.aspx?direct=true&amp;db=pbh&amp;AN=55568549&amp;site=ehost-live&amp;scope=site</t>
  </si>
  <si>
    <t>Exploring relationships among social integration, social isolation, self-rated health, and demographics among Latino day laborers.</t>
  </si>
  <si>
    <t>Steel, Kenneth C.; Fernandez-Esquer, Maria Eugenia; Atkinson, John S.; Taylor, Wendell C.</t>
  </si>
  <si>
    <t>10.1080/13557858.2017.1280130</t>
  </si>
  <si>
    <t>CHI-squared test; FACTOR analysis; PROBABILITY theory; SELF-perception; SOCIAL isolation; SOCIAL networks; SOCIAL participation; SURVEYS; NOMADS; HEALTH &amp; social status; DESCRIPTIVE statistics; PSYCHOLOGY</t>
  </si>
  <si>
    <t>Latino day laborers; self-rated health; social integration; social isolation; support</t>
  </si>
  <si>
    <t>&lt;bold&gt;Objectives.&lt;/bold&gt; Research indicates social integration and social isolation are related to health, and Latino day laborers (LDLs) tend to be socially isolated and, thus, at high risk for adverse health consequences. relationships among social isolation, social integration, self-rated health (SRH), and demographics were examined in a sample of LDLs to contribute to the literature on social networks and health in this and other migrant populations.&lt;bold&gt;Design.&lt;/bold&gt; We analyzed data from 324 LDLs who participated in Proyecto SHILOS (&lt;italic&gt;Salud del Hombre Inmigrante Latino&lt;/italic&gt;), a Houston-based survey of Latino immigrant men’s health. Based on the literature, we hypothesized SRH would be (1) positively associated with social integration and (2) negatively associated with social isolation. All proposed measures were first entered into a correlation matrix to identify significant bivariate relationships (&lt;italic&gt;p&lt;/italic&gt; ≤ .05, two-tailed). Associations between variables that were directly correlated with SRH and variables that were, in turn, proximally associated with these variables were then used to develop a structural equation path model of SRH. Individual paths in the model were measured for significance, and goodness of fit was assessed by the model chi-square, the Comparative Fit Index, and the Root Mean Square Error of Approximation.&lt;bold&gt;Results.&lt;/bold&gt; Inconsistent with the first hypothesis, SRH was negatively associated with social integration, as measured by the number of trusted friends. Consistent with the second hypothesis, SRH was negatively associated with social isolation, as measured by needing someone to talk to. More frequent contact with family was also negatively associated with social isolation.&lt;bold&gt;Discussion.&lt;/bold&gt; Our findings suggest social integration may not always protect and promote health. Therefore, assessing the quality of LDLs’ different relationships, not just the quantity, is vital. Future studies should further analyze the effects that social resources have on perceptions of social isolation and health in LDLs and other migrant populations.</t>
  </si>
  <si>
    <t>http://search.ebscohost.com.proxy-ub.rug.nl/login.aspx?direct=true&amp;db=pbh&amp;AN=128422394&amp;site=ehost-live&amp;scope=site</t>
  </si>
  <si>
    <t>Exploring the factors contributing to empowerment of Turkish migrant women in the UK.</t>
  </si>
  <si>
    <t>Cakir, S. Gulfem; Yerin Guneri, Oya</t>
  </si>
  <si>
    <t>10.1080/00207594.2010.532800</t>
  </si>
  <si>
    <t>GREAT Britain; SEX discrimination against women; ACCULTURATION; WOMEN immigrants; SELF-efficacy; REGRESSION analysis; DISTRESS (Psychology); SOCIAL support</t>
  </si>
  <si>
    <t>Acculturation; Empowerment; Perceived discrimination; Psychological distress; Social support; Turkish migrant women</t>
  </si>
  <si>
    <t>This study examined the role of demographic factors (length of stay, education and language level), perceived discrimination, social support, four acculturation attitudes, and psychological distress in predicting empowerment among Turkish migrant women in the UK. The study sample comprised 248 Turkish migrant women (mean age: 34.38; SD: 7.6) living in London. Self-report questionnaires were used to assess empowerment, social support, acculturation attitude and psychological distress. The study hypothesized that perceived discrimination; acculturation attitudes of separation, assimilation and marginalization; and psychological distress would be negative predictors of empowerment and that social support and an integration acculturation attitude would be positive predictors of empowerment. To some extent, the study findings supported this hypothesis. Hierarchical regression analysis indicated psychological distress to be the most significant predictor of empowerment, with other significant predictors including level of education and social support. More specifically, lower levels of psychological distress and higher levels of education and social support appeared to predict greater empowerment. Based on these findings, it can be concluded that level of education and social support may function as protective factors and that psychological distress may function as a risk factor for empowerment in the migration context. The paper discusses the findings of this study in relation to the previous literature and notes their implications for future research and practice.</t>
  </si>
  <si>
    <t>http://search.ebscohost.com.proxy-ub.rug.nl/login.aspx?direct=true&amp;db=pbh&amp;AN=60828047&amp;site=ehost-live&amp;scope=site</t>
  </si>
  <si>
    <t>Factors affecting intention to access psychological services amongst British Muslims of South Asian origin.</t>
  </si>
  <si>
    <t>Pilkington, Aneela; Msetfi, Rachel Maria; Watson, Ruth</t>
  </si>
  <si>
    <t>10.1080/13674676.2010.545947</t>
  </si>
  <si>
    <t>SOUTHEAST Asia; GREAT Britain; ISLAM; MENTAL health services -- Great Britain; ACCULTURATION; CHI-squared test; CORRELATION (Statistics); HELP-seeking behavior; MEDICAL care use; PSYCHOLOGY &amp; religion; QUESTIONNAIRES; SOCIAL stigma; T-test (Statistics); MULTIPLE regression analysis; PLANNED behavior theory; DESCRIPTIVE statistics</t>
  </si>
  <si>
    <t>acculturation; intention; izzat; psychological services; shame</t>
  </si>
  <si>
    <t>The aim of this study was to examine factors that affect intention to access psychological services in a sample of British Muslims of South Asian origin. It was hypothesised that the level of shame/izzat associated with mental health would predict intention to access services when controlling for other, more established, predictors. Ninety-four participants were recruited from community UK centres and online sources. Results indicated that shame/izzat and biological beliefs predicted lesser intent to access psychological services, whereas higher levels of acculturation and education predicted greater intention. Further analyses suggested differences between people that had migrated to Britain and those born in the United Kingdom. Higher education levels predicted greater intention for all participants. However, shame/izzat and duration of habitation in Britain were significant predictors for migrant participants, whereas acculturation predicted intent for those that were born in the country. Clinical implications and suggestions for future research are discussed.</t>
  </si>
  <si>
    <t>http://search.ebscohost.com.proxy-ub.rug.nl/login.aspx?direct=true&amp;db=pbh&amp;AN=70332007&amp;site=ehost-live&amp;scope=site</t>
  </si>
  <si>
    <t>FACTORS ASSOCIATED WITH ACCULTURATIVE STRESS AND DEPRESSIVE SYMPTOMATOLOGY AMONG MARRIED MEXICAN IMMIGRANT WOMEN.</t>
  </si>
  <si>
    <t>Salgado de Snyder, V. Nelly</t>
  </si>
  <si>
    <t>Psychology of Women Quarterly</t>
  </si>
  <si>
    <t>10.1111/j.1471-6402.1987.tb00919.x</t>
  </si>
  <si>
    <t>Sage Publications Inc.</t>
  </si>
  <si>
    <t>UNITED States; ACCULTURATION; PHYSIOLOGICAL stress; MENTAL depression; SYMPTOMS; MEXICAN American women</t>
  </si>
  <si>
    <t>Examines the relationship between acculturative stress and depressive symptomatology among Mexican immigrant women in the U.S. Average length of stay of the immigrants; Score of immigrant women in the Center for Epidemiologic Studies Depression scale; Vulnerability of immigrants to psychological problems.</t>
  </si>
  <si>
    <t>http://search.ebscohost.com.proxy-ub.rug.nl/login.aspx?direct=true&amp;db=pbh&amp;AN=8645132&amp;site=ehost-live&amp;scope=site</t>
  </si>
  <si>
    <t>Factors Associated With Drinking Behavior Among Immigrant Women in Taiwan.</t>
  </si>
  <si>
    <t>Liu, Yi-Chun; Chen, Hung-Hui; Lee, Jia-Fu; Chu, Kuei-Hui; Chien, Li-Yin</t>
  </si>
  <si>
    <t>10.1080/10826084.2016.1253745</t>
  </si>
  <si>
    <t>TAIWAN; ACCULTURATION; ALCOHOLISM; CHI-squared test; ALCOHOL drinking; FISHER exact test; IMMIGRANTS -- Psychology; MARRIAGE; PSYCHOLOGICAL tests; QUESTIONNAIRES; RESEARCH funding; STATISTICAL sampling; STATISTICS; PSYCHOLOGICAL stress; SURVEYS; PSYCHOLOGY of women; MULTIPLE regression analysis; CROSS-sectional method; DATA analysis software; DESCRIPTIVE statistics</t>
  </si>
  <si>
    <t>acculturation; alcohol use; drinking; Immigrant</t>
  </si>
  <si>
    <t>Background: Transnational marriage-based immigrant women in Taiwan have moved to a country where alcohol use is prevalent and they face the challenge of adaptation into a new society, which could influence their drinking behavior. Objectives: To describe the prevalence of alcohol drinking and examine factors associated with drinking patterns among immigrant women in Taiwan. Methods: This study was a cross-sectional questionnaire survey and data were collected from June through November in 2013. Convenience samples of 757 immigrant women were recruited across Taiwan. Alcohol use patterns during the past year were divided into abstinent, low-risk drinking, and hazardous drinking based on the Alcohol Use Disorder Identification Test. Measures included subject characteristics, exposure to cigarettes and alcohol, acculturation level, and perceived stress. Results: The prevalence of drinking during the past year among immigrant women was 29.9% (low-risk drinking 27.6% and hazardous drinking: 2.3%). Multinomial logistic regression showed that women who were employed, who smoked, whose husbands drank, and who interacted with Taiwanese friends frequently were significantly more likely to be in the low-risk drinking group compared with the abstinent group. Women who were divorced/widowed, who had low education levels, who smoked, and whose husbands drank were significantly more likely to be in the hazardous drinking group compared with the abstinent group. Conclusions: More acculturation in immigrant women as indicated by working and frequently interacting with friends in mainstream society was related to low-risk drinking behavior; adversities as indicated by loss of marriage and low education level were related to hazardous drinking behavior.</t>
  </si>
  <si>
    <t>http://search.ebscohost.com.proxy-ub.rug.nl/login.aspx?direct=true&amp;db=pbh&amp;AN=121703257&amp;site=ehost-live&amp;scope=site</t>
  </si>
  <si>
    <t>Factors Influencing the General Well-Being of Low-Income Korean Immigrant Elders.</t>
  </si>
  <si>
    <t>Kyoung Hag Lee; Dong Pil Yoon</t>
  </si>
  <si>
    <t>10.1093/sw/56.3.269</t>
  </si>
  <si>
    <t>CALIFORNIA; CONTROL (Psychology); PSYCHOLOGICAL adaptation; ANXIETY; MENTAL depression; HEALTH status indicators; IMMIGRANTS; INTERVIEWING; KOREANS; LANGUAGE &amp; languages; MULTIVARIATE analysis; REGRESSION analysis; RESEARCH; STATISTICAL sampling; SCALES (Weighing instruments); SOCIAL case work; SPIRITUALITY; SURVEYS; SOCIAL support; SOCIOECONOMIC factors; WELL-being; CROSS-sectional method; DATA analysis software</t>
  </si>
  <si>
    <t>general well-being; Korean immigrant elders; social support; spirituality; stressors</t>
  </si>
  <si>
    <t>This study explores factors that influence the general well-being (anxiety, depression, positive well-being, self-control, vitality, and general health) of low-income Korean immigrant elders by interviewing 206 older adults living in Los Angeles County and Orange County, California. Ordinary least squares regression results reveal that lack of English proficiency and longer residence in the United States were significant predictors of higher anxiety, higher depression, lower self-control, lower vitality, and lower general health among Korean immigrant elders. Losing a spouse was a significantly negative factor in vitality. Financial problems were significantly associated with lower positive well-being. Social support was a significant factor in lower anxiety, lower depression, higher positive well-being, higher self-control, and higher vitality. Spiritual coping was significantly associated with lower anxiety, lower depression, higher positive well-being, and higher vitality. The findings of this study show that low-income Korean immigrant elders are at high risk for psychological and physical health problems influenced by difficulties with the acculturation or adjustment and socioeconomic stress of living in a new society. The study discusses essential implications for culturally competent social work practice among low-income Korean immigrant elders.</t>
  </si>
  <si>
    <t>http://search.ebscohost.com.proxy-ub.rug.nl/login.aspx?direct=true&amp;db=pbh&amp;AN=72081572&amp;site=ehost-live&amp;scope=site</t>
  </si>
  <si>
    <t>Factors that impact the sociocultural adjustment and well-being of Syrian refugees in Stuttgart - Germany.</t>
  </si>
  <si>
    <t>El Khoury, Samar Jean</t>
  </si>
  <si>
    <t>British Journal of Guidance &amp; Counselling</t>
  </si>
  <si>
    <t>10.1080/03069885.2018.1520196</t>
  </si>
  <si>
    <t>SYRIA; GERMANY; HYPOTHESIS; ACCULTURATION; CORRELATION (Statistics); MENTAL depression; LANGUAGE &amp; languages; MENTAL health; PSYCHOLOGICAL tests; QUESTIONNAIRES; PSYCHOLOGY of refugees; STATISTICAL sampling; SOCIAL adjustment; T-test (Statistics); MULTIPLE regression analysis; WELL-being; DESCRIPTIVE statistics</t>
  </si>
  <si>
    <t>acculturation strategy; German language; psychological well-being; sociocultural adjustment; Syrian refugees</t>
  </si>
  <si>
    <t>This study investigated the impact of age, gender, language and acculturation choice on the sociocultural adjustment and well-being of Syrian refugees in Stuttgart, Germany. A total of 214 Syrian refugees participated in this study by filling a demographics questionnaire, the Acculturation Attitudes Scale (AAS-16), the Revised Sociocultural Adjustment Scale (R-SCAS), and the Mental Health Inventory (MHI-18). The results showed that the level of German language acquisition significantly correlated with sociocultural adjustment. No significant correlation was found between age and depression level and no significant difference in depression scores were found as a function of gender. Integration significantly correlated with sociocultural adjustment and mental health. Assimilation correlated significantly with sociocultural adjustment, and separation correlated negatively with mental health.</t>
  </si>
  <si>
    <t>http://search.ebscohost.com.proxy-ub.rug.nl/login.aspx?direct=true&amp;db=pbh&amp;AN=135370827&amp;site=ehost-live&amp;scope=site</t>
  </si>
  <si>
    <t>Factors that influence suicidal ideation among elderly Korean immigrants: focus on diatheses and stressors.</t>
  </si>
  <si>
    <t>Kim, Bum Jung; Ahn, Joonhee</t>
  </si>
  <si>
    <t>10.1080/13607863.2013.866631</t>
  </si>
  <si>
    <t>CALIFORNIA; KOREA; ACCULTURATION; BECK Hopelessness Scale; IMMIGRANTS -- Psychology; INTERVIEWING; MAUDSLEY personality inventory; MENTAL health surveys; PROBABILITY theory; QUESTIONNAIRES; REGRESSION analysis; STATISTICS; SURVEYS; DATA analysis; SOCIAL support; SUICIDAL ideation; CROSS-sectional method; DATA analysis software; DESCRIPTIVE statistics; OLD age</t>
  </si>
  <si>
    <t>diathesis; elderly Korean immigrants; stressors; suicidal ideation</t>
  </si>
  <si>
    <t>Objectives: The study examined major diatheses and stressors directly related to suicidal ideation among elderly Korean immigrants. The study also explored the significant interactions among these factors.Method: Data were collected from a cross-sectional survey of 220 elderly Korean immigrants (age ≥ 65) in Los Angeles County.Results: Using a robust hierarchical regression, the study found that neuroticism and hopelessness were significantly associated with suicidal ideation. In addition, two interaction terms – neuroticism by hopelessness and neuroticism by acculturation – were both significant predictor variables with strong explanatory power.Conclusion: The theoretical implications as well as the practical implications for developing and implementing late-life suicide prevention strategies are discussed.</t>
  </si>
  <si>
    <t>http://search.ebscohost.com.proxy-ub.rug.nl/login.aspx?direct=true&amp;db=pbh&amp;AN=96120549&amp;site=ehost-live&amp;scope=site</t>
  </si>
  <si>
    <t>Foreign Language Exposure, Cultural Threat, and Opposition to Immigration.</t>
  </si>
  <si>
    <t>Newman, Benjamin J.; Hartman, Todd K.; Taber, Charles S.</t>
  </si>
  <si>
    <t>10.1111/j.1467-9221.2012.00904.x</t>
  </si>
  <si>
    <t>UNITED States; LANGUAGE &amp; culture; THREAT (Psychology); IMMIGRATION opponents; ACCULTURATION; LANGUAGE &amp; politics; ASSIMILATION of immigrants; XENOPHOBIA; IMMIGRANTS -- United States; SPANISH language</t>
  </si>
  <si>
    <t>acculturation; immigration; language; threat</t>
  </si>
  <si>
    <t>In the present article, we extend the notion of cultural threat posed by immigrants beyond its current conceptualization as symbolic, collective-level threats to American culture and identity. Instead, we argue that routine encounters with non-English-speaking immigrants cause many individuals to feel threatened because of real barriers to interpersonal communication and exchange. We draw upon survey and experimental data to demonstrate that local contact with immigrants who speak little to no English, as well as incidental exposure to the Spanish language, heighten feelings of cultural threat, which increases anti-immigrant sentiment and policy preferences.</t>
  </si>
  <si>
    <t>http://search.ebscohost.com.proxy-ub.rug.nl/login.aspx?direct=true&amp;db=pbh&amp;AN=80125515&amp;site=ehost-live&amp;scope=site</t>
  </si>
  <si>
    <t>Gaps Between Immigrant Spouses in Host Country Language Proficiency: Longitudinal Effects on Marital Satisfaction.</t>
  </si>
  <si>
    <t>Kanat-Maymon, Yaniv; Sarid, Orly; Mor, Yaron; Mirsky, Julia; Slonim-Nevo, Vered</t>
  </si>
  <si>
    <t>Journal of Psychology</t>
  </si>
  <si>
    <t>10.1080/00223980.2016.1196159</t>
  </si>
  <si>
    <t>ACCULTURATION; EMIGRATION &amp; immigration; PSYCHOLOGICAL adaptation; MARITAL satisfaction; LANGUAGE ability</t>
  </si>
  <si>
    <t>Immigration; language proficiency; marital satisfaction</t>
  </si>
  <si>
    <t>Research on immigration underscores the importance of language acculturation in successful adjustment to life in a new country. However, the profound impact of different levels of language proficiency between immigrant spouses on their married life is an understudied topic. The current study explores whether differences between immigrant spouses in host language proficiency predict marital satisfaction in their first four years in the host country. Using a three-wave longitudinal study, with intervals of one to two years, we collected data from 316 married couples who immigrated from the Former Soviet Union to Germany and Israel. Language proficiency and marital satisfaction were measured via self-report questionnaires. We conducted an Actor-Partner Interdependence Model analysis to control for dyadic and time data dependencies. The results indicate that differences between spouses in their host language proficiency predict marital dissatisfaction, and that this effect is exacerbated over time. These associations held across gender and host country. The findings are discussed in light of the gap-distress model.</t>
  </si>
  <si>
    <t>http://search.ebscohost.com.proxy-ub.rug.nl/login.aspx?direct=true&amp;db=pbh&amp;AN=118232425&amp;site=ehost-live&amp;scope=site</t>
  </si>
  <si>
    <t>Gender differences in factors associated with psychological distress among immigrants from low- and middle-income countries--findings from the Oslo Health Study.</t>
  </si>
  <si>
    <t>Thapa, Suraj; Hauff, Edvard; Thapa, Suraj Bahadur</t>
  </si>
  <si>
    <t>10.1007/s00127-005-0855-8</t>
  </si>
  <si>
    <t>NORWAY; SEX differences (Biology); DISTRESS (Psychology); PSYCHOLOGICAL factors; IMMIGRANTS; INTERPERSONAL relations; DEVELOPING countries; DIAGNOSIS of mental depression; MENTAL depression; EMIGRATION &amp; immigration; HEALTH status indicators; LIFE change events; QUESTIONNAIRES; SEX distribution; SOCIOECONOMIC factors</t>
  </si>
  <si>
    <t>gender; immigration; life events; low- and middle-income countries; psychological distress</t>
  </si>
  <si>
    <t>&lt;bold&gt;Objective: &lt;/bold&gt;Despite the high rate of migration from low- and middle-income countries to high-income countries, there is still a lack of comprehensive studies of gender-specific differences in psychological distress in a diverse group of immigrants. We compared psychological distress between male and female immigrants from low- and middle-income countries living in Oslo, and identified factors associated with distress for men and women, separately.&lt;bold&gt;Method: &lt;/bold&gt;A cross-sectional survey with self-administered questionnaires was conducted among 1536 immigrants from low- and middle-income countries living in Oslo. The Hopkins Symptom Checklist (HSCL-10) was used to measure psychological distress. Data on their sociodemographic characteristics, negative and traumatic life events, and social integration and possible discrimination in the Norwegian society were also collected.&lt;bold&gt;Results: &lt;/bold&gt;One-fourth of the study population was found to be psychologically distressed, with almost equal levels among men and women. Lack of salaried job and recent negative life events were independently associated with psychological distress for both genders. Furthermore, experience of denial of job and past traumatic experiences were other associated negative factors among men, while visits made by Norwegians appeared as a protective factor against distress among men. Older age, Middle East background, living without a partner, and experiencing denial of housing were other associated negative factors among women.&lt;bold&gt;Conclusion: &lt;/bold&gt;Our findings show that, except for adverse living conditions, there are gender differences with regard to factors associated with psychological distress among immigrants living in Oslo. Such gender issues are relevant for assisting immigrants in the integration process as well as for future research in migration and health.</t>
  </si>
  <si>
    <t>http://search.ebscohost.com.proxy-ub.rug.nl/login.aspx?direct=true&amp;db=pbh&amp;AN=15496646&amp;site=ehost-live&amp;scope=site</t>
  </si>
  <si>
    <t>'Giving Back to Society What Society Gave Us': Altruism, Coping, and Meaning Making by Two Refugee Communities in South Australia.</t>
  </si>
  <si>
    <t>Puvimanasinghe, Teresa; Denson, Linley A; Augoustinos, Martha; Somasundaram, Daya</t>
  </si>
  <si>
    <t>10.1111/ap.12065</t>
  </si>
  <si>
    <t>SUB-Saharan Africa; SOUTH Australia; ACCULTURATION; PSYCHOLOGICAL adaptation; ALTRUISM; BEHAVIOR; INTERVIEWING; RESEARCH methodology; QUESTIONNAIRES; PSYCHOLOGY of refugees; RELIGION; STATISTICAL sampling; QUALITATIVE research; JUDGMENT sampling; NARRATIVES; DATA analysis software</t>
  </si>
  <si>
    <t>altruism; coping; narrative; qualitative; refugees; trauma</t>
  </si>
  <si>
    <t>We aimed to explore how refugee people utilised their coping resources and strategies to find meaning in their past and present experiences. Using an experience-centred narrative approach, we analysed the stories of 24 former refugees from two African countries resettled in South Australia. Data analysis revealed altruism and helping behaviour as a prominent and recurring theme of participants' narrated lives. This meta-theme encompassed four subthemes: (a) surviving war and exile, (b) adapting to Australian society, (c) reaching back home, and (d) meaning making through religious beliefs. Helping, cooperating, and sharing were entwined with participants' coping strategies and meaning making of experience. Participants' socio-historical, cultural, and religious context influenced the interpretations of their experiences. Taken together, our findings identified a counter narrative in refugee mental health research beyond trauma and psychopathology. Specifically, we have shown that when the refugee experience is also accompanied by situational contingencies such as receiving help and being called upon to help, together with evaluations such as empathy, identification with suffering, and gratitude, people can be motivated to help others. Future research is needed to explore how altruism and helping behaviour can promote healing from trauma, alleviate distress of separation, and ameliorate acculturation stress among diverse refugee populations.</t>
  </si>
  <si>
    <t>http://search.ebscohost.com.proxy-ub.rug.nl/login.aspx?direct=true&amp;db=pbh&amp;AN=97653619&amp;site=ehost-live&amp;scope=site</t>
  </si>
  <si>
    <t>Health Insurance Disparities among Immigrants: Are Some Legal Immigrants More Vulnerable Than Others?</t>
  </si>
  <si>
    <t>Pandey, Shanta; Kagotho, Njeri</t>
  </si>
  <si>
    <t>Health &amp; Social Work</t>
  </si>
  <si>
    <t>10.1093/hsw/35.4.267</t>
  </si>
  <si>
    <t>UNITED States; IMMIGRANTS -- United States; HEALTH insurance -- United States; ANALYSIS of variance; CHI-squared test; CONCEPTUAL structures; EMIGRATION &amp; immigration; EMPLOYMENT; HEALTH services accessibility; HEALTH status indicators; INSURANCE; INTERVIEWING; LONGITUDINAL method; MARITAL status; MEDICAID; MEDICALLY uninsured persons; PANEL analysis; CULTURAL pluralism; PROBABILITY theory; SOCIAL classes; STATISTICS; SURVEYS; LOGISTIC regression analysis; SOCIOECONOMIC factors; CROSS-sectional method; RETROSPECTIVE studies</t>
  </si>
  <si>
    <t>class of immigration; diversity visa; health insurance; immigrant health; legal immigrants</t>
  </si>
  <si>
    <t>This study examined health insurance disparities among recent immigrants. The authors analyzed all working-age adult immigrants between the ages of 18 and 64 using the New Immigrant Survey data collected in 2003. This survey is a cross-sectional interview of recent legal permanent residents on their social, economic, and health status. Respondents were interviewed in English or in their preferred languages. Nearly two-thirds of immigrants were uninsured, in spite of their strong labor force participation. Of the four key classes of immigration-employment based, family sponsored, refugee/asylum program, and diversity program-the diversity program immigrants were least likely to be insured, controlling for a wide array of demographic, human capital, acculturation, and assets-related variables. Strategies to increase health insurance coverage among legal immigrants, especially diversity immigrants, are discussed.</t>
  </si>
  <si>
    <t>http://search.ebscohost.com.proxy-ub.rug.nl/login.aspx?direct=true&amp;db=pbh&amp;AN=59241613&amp;site=ehost-live&amp;scope=site</t>
  </si>
  <si>
    <t>Health-related quality of life, ethnicity and perceived discrimination among immigrants and natives in Spain.</t>
  </si>
  <si>
    <t>Sevillano, Verónica; Basabe, Nekane; Bobowik, Magdalena; Aierdi, Xabier</t>
  </si>
  <si>
    <t>10.1080/13557858.2013.797569</t>
  </si>
  <si>
    <t>SPAIN; QUALITY of life; ANALYSIS of variance; CONFIDENCE intervals; DISCRIMINATION; HEALTH status indicators; IMMIGRANTS -- Psychology; INTERVIEWING; RESEARCH methodology; PROBABILITY theory; QUESTIONNAIRES; REGRESSION analysis; RESEARCH funding; STATISTICAL sampling; SELF-evaluation; SEX distribution; STATISTICS; T-test (Statistics); DATA analysis; CROSS-sectional method; DESCRIPTIVE statistics</t>
  </si>
  <si>
    <t>discrimination; ethnicity; health; quality of life</t>
  </si>
  <si>
    <t>ObjectivesThe current study compares subjective mental and physical health among native Spaniards and immigrant groups, and examines the effects of ethnicity and perceived discrimination (PD) on subjective health in immigrants. DesignTwo random samples of 1250 immigrants to Spain from Colombia, Bolivia, Romania, Morocco, and Sub-Saharan Africa and 500 native Spaniards, aged between 18 and 65, were recruited for this cross-sectional study. Several hierarchical regression analyses of ethnicity and PD on subjective mental and physical health (assessed using the health-related quality of life items, HRQLSF-12) were carried out separately for men and women. ResultsMale immigrants from Colombia and Sub-Saharan Africa showed better physical health than natives, controlling for age and socioeconomic and marital status. The immigrants – except for the Colombians – had poorer mental health than natives, especially African men and Bolivian women. Socioeconomic status had no impact on these differences. Among immigrants, PD was the best predictor of physical and mental health (controlling for socio-demographic variables). African men, Bolivian women and women without legal status exhibited the poorest self-rated mental health. ConclusionClear differences in health status among natives and immigrants were recorded. The self-selection hypothesis was plausible for physical health of Colombians and Sub-Saharan African men. Acculturation stress could explain poorer mental health in immigrants compared with natives. The association between ethnicity and poor self-reported mental health appears to be partially mediated by discrimination.</t>
  </si>
  <si>
    <t>http://search.ebscohost.com.proxy-ub.rug.nl/login.aspx?direct=true&amp;db=pbh&amp;AN=94886103&amp;site=ehost-live&amp;scope=site</t>
  </si>
  <si>
    <t>HIV Risk, Substance Use, and Suicidal Behaviors Among Asian American Lesbian and Bisexual Women.</t>
  </si>
  <si>
    <t>Lee, Jieha; Hahm, Hyeouk Chris</t>
  </si>
  <si>
    <t>AIDS Education &amp; Prevention</t>
  </si>
  <si>
    <t>10.1521/aeap.2012.24.6.549</t>
  </si>
  <si>
    <t>Guilford Publications Inc.</t>
  </si>
  <si>
    <t>HIV infection risk factors; SUBSTANCE abuse -- Risk factors; ACCULTURATION; AUTOMATIC data collection systems; BISEXUALITY; EPIDEMIOLOGY; LESBIANS; PROBABILITY theory; RESEARCH funding; RISK-taking behavior; STATISTICAL sampling; ASIANS; DATA analysis; SUICIDAL ideation; CROSS-sectional method; SEXUAL partners; DESCRIPTIVE statistics; PSYCHOLOGY</t>
  </si>
  <si>
    <t>The authors examined the association between lesbian/bisexual identity and three risky health behaviors (HIV risk, substance use, and suicidal behaviors) in a sample of Asian American women. This cross-sectional study was designed to investigate the prevalence of HIV risk behaviors and mental health functioning among unmarried Chinese, Korean, and Vietnamese women ages 18 to 35 who are children of immigrants ( N = 701), using computer-assisted survey interviews (CASI). Approximately one out of five Asian American women in the sample identified themselves as a lesbian and bisexual woman (18%). Overall, Asian American lesbian and bisexual women reported higher proportions of risky health behaviors than did their exclusively heterosexual counterparts. The odds of engaging in HIV risk behaviors, using substances, and experiencing suicidal ideation were two to three times higher for lesbian and bisexual women than for exclusively heterosexual women. These findings suggest that rigorous screening is necessary for identifying women in this lesbian/bisexual subgroup in order to provide them with better assessment and services.</t>
  </si>
  <si>
    <t>http://search.ebscohost.com.proxy-ub.rug.nl/login.aspx?direct=true&amp;db=pbh&amp;AN=83811303&amp;site=ehost-live&amp;scope=site</t>
  </si>
  <si>
    <t>How positive and negative contact experiences relate to identification and acculturation of persons with a migration background: Differentiating between majority, minority, and religious group identity.</t>
  </si>
  <si>
    <t>Sixtus, Frederick; Wesche, Jenny S.; Tsantila, Katerina; Kerschreiter, Rudolf</t>
  </si>
  <si>
    <t>10.1002/ejsp.2572</t>
  </si>
  <si>
    <t>GERMANY; GREECE; TURKEY; ACCULTURATION; ATTITUDE (Psychology); GROUP identity; IMMIGRANTS -- Psychology; INTERPERSONAL relations; MATHEMATICAL models; MINORITIES -- Psychology; PSYCHOLOGY; SURVEYS; EMPIRICAL research; SOCIAL attitudes</t>
  </si>
  <si>
    <t>acculturation; contact; immigration; majority and minority identity; religious identity</t>
  </si>
  <si>
    <t>Badea, Jetten, Iyer, and Er‐Rafiy proposed a model that specifies immigrants' experienced rejection by majority and minority groups and social identification with these groups as predictors of their acculturation attitudes. The present research tested an extended version of this model by assessing (i) both positive and negative contact experiences with majority and minority groups, (ii) social identification with these groups and religious groups, and (iii) acculturation attitudes. We surveyed individuals with Greek (N = 186) and Turkish (N = 138) migration background living in Germany. The proposed model yielded a good fit with the empirical data and showed that positive and negative contact with majority and minority groups predicted minority members' acculturation attitudes, mediated via identification with the majority, minority, and religious group. Our findings support the extended model and contribute to a broader understanding of contact–identification–acculturation links in the context of migration.</t>
  </si>
  <si>
    <t>http://search.ebscohost.com.proxy-ub.rug.nl/login.aspx?direct=true&amp;db=pbh&amp;AN=137374857&amp;site=ehost-live&amp;scope=site</t>
  </si>
  <si>
    <t>Immigrant Acculturation and Transnationalism: Israelis in the United States and Europe Compared.</t>
  </si>
  <si>
    <t>Rebhun, Uzi</t>
  </si>
  <si>
    <t>Journal for the Scientific Study of Religion</t>
  </si>
  <si>
    <t>10.1111/jssr.12135</t>
  </si>
  <si>
    <t>ACCULTURATION; SOCIAL integration; TRANSNATIONALISM; IMMIGRANTS; RELIGIOUSNESS</t>
  </si>
  <si>
    <t>Europe; immigration; religio‐ethnic identification; religio-ethnic identification; social integration; ties to homeland; United States</t>
  </si>
  <si>
    <t>This article examines relations between social integration into host societies, religio-ethnic acculturation into group belonging, and ties to home country among Israeli émigrés in the United States and Europe. I use data from a 2009-2010 Internet survey into which I incorporated country-contextual characteristics. The results of multivariate analyses show that a social integration combining duration of residence abroad and local citizenship enhances religio-ethnic identification. Another measure of integration, social networks, deters group behaviors. All measures of general integration inhibit attachment to the home country, whereas religio-ethnic acculturation is largely insignificant for transnationalism. The religiosity of the new country does not influence immigrants' religio-ethnic patterns or homeland attachment. Insofar as group size is a significant determinant of particularistic behaviors, it weakens them. The more policy-based opportunities newcomers receive, the more they dissociate from group behaviors and homeland ties. Irrespective of individual and contextual factors, living in the United States encourages group affiliation more than living in Europe does. The results are discussed in reference to four working hypotheses-marginalization, integration, assimilation, and separation-and from a U.S.-European comparative perspective.</t>
  </si>
  <si>
    <t>http://search.ebscohost.com.proxy-ub.rug.nl/login.aspx?direct=true&amp;db=pbh&amp;AN=97937301&amp;site=ehost-live&amp;scope=site</t>
  </si>
  <si>
    <t>Immigrant acculturation and wellbeing across generations and settlement contexts in Canada.</t>
  </si>
  <si>
    <t>Berry, John W.; Hou, Feng</t>
  </si>
  <si>
    <t>International Review of Psychiatry</t>
  </si>
  <si>
    <t>10.1080/09540261.2020.1750801</t>
  </si>
  <si>
    <t>CANADA; QUEBEC (Province); IMMIGRANTS -- Canada; ACCULTURATION; EMIGRATION &amp; immigration; INTERGENERATIONAL relations; MENTAL health; CULTURAL pluralism; QUESTIONNAIRES; GOVERNMENT policy; WELL-being</t>
  </si>
  <si>
    <t>Acculturation; Canada; generational; mental health; wellbeing</t>
  </si>
  <si>
    <t>When immigrants settle into their new societies, variations in their wellbeing are commonly found, due to a number of factors: their generation; their specific settlement context; and their acculturation strategies. With respect to settlement context, the policy of multiculturalism in Canada and of interculturalism in Quebec, provide different contexts for immigrant acculturation and wellbeing. Acculturation strategies are assessed with measures of sense of belonging to Canada and to the province of residence: Canada and Province (strong sense of belonging to both); either Canada only or province only (strong belonging to one or to the other); and neither (strong to neither). Wellbeing is assessed by scales of Life Satisfaction and Mental Health. This study examines whether these context differences may be associated with variations in the acculturation strategies and wellbeing among immigrants and later generations. Samples of adult immigrants and subsequent generations were drawn from those who live in Québec and in the rest of Canada. The distribution of the four profiles among immigrants did not differ between Québec and the rest of Canada. However, among later generations, the 'Canada only' profile is lower, while the 'province only' is higher, in Québec than in the rest of Canada. These findings suggest a drawing away from identifying with Canada, and an increase in identifying with Québec, in later generations in Québec. This pattern is consistent with the goals of the different incorporation policies in Québec and the rest of Canada. Wellbeing was generally higher in the group with high sense of belonging to both Canada and Québec, and Mental Health was higher in Québec than in the Rest of Canada in all three generations. Implications of these findings for acculturation and settlement policy are discussed.</t>
  </si>
  <si>
    <t>http://search.ebscohost.com.proxy-ub.rug.nl/login.aspx?direct=true&amp;db=pbh&amp;AN=148805051&amp;site=ehost-live&amp;scope=site</t>
  </si>
  <si>
    <t>Immigrant acculturation attitudes and host country identification.</t>
  </si>
  <si>
    <t>Nesdale, Drew; Mak, Anita S.</t>
  </si>
  <si>
    <t>Journal of Community &amp; Applied Social Psychology</t>
  </si>
  <si>
    <t>10.1002/1099-1298(200011/12)10:6&lt;483::AID-CASP580&gt;3.0.CO;2-0</t>
  </si>
  <si>
    <t>AUSTRALIA; IMMIGRANTS; IDENTIFICATION (Psychology); ACCULTURATION; ETHNIC groups; REGRESSION analysis</t>
  </si>
  <si>
    <t>acculturation; identity; immigration</t>
  </si>
  <si>
    <t>This study assessed the efficacy of a model predicting the host country identification of members of immigrant groups. The model proposed that host country identification is primarily determined by the positivity of the immigrants' acculturation attitude towards living according to the standards and values of the host country, followed by the degree of acceptance by members of the dominant cultural group, the success immigrants experience in the new country, and the extent to which they choose to live within their ethnic environment rather than the wider society. The study included 602 adult immigrants from a number of countries (Vietnam, People's Republic of China, Hong Kong, Taiwan, Sri Lanka, and New Zealand), which varied in their cultural similarity to the host country, Australia. Results from a multiple regression analysis of participants' questionnaire responses revealed good support for the model. As expected, acculturation attitude towards Australia was the strongest predictor of host country identification, followed by acceptance by Australians, while extent of ethnic involvement was a significant negative predictor. The results also revealed ethnic identification as a significant positive predictor of host country identification. The importance of the relationship between acculturation attitudes and identification is discussed, together with immigrants' identification processes towards their ethnic group and the host country. Copyright © 2000 John Wiley &amp; Sons, Ltd.</t>
  </si>
  <si>
    <t>http://search.ebscohost.com.proxy-ub.rug.nl/login.aspx?direct=true&amp;db=pbh&amp;AN=11820075&amp;site=ehost-live&amp;scope=site</t>
  </si>
  <si>
    <t>Immigrant Acculturation, Gender and Health Behavior: A Research Note.</t>
  </si>
  <si>
    <t>Lopez-Gonzalez, Lorena; Aravena, Veronica C.; Hummer, Robert A.</t>
  </si>
  <si>
    <t>10.1353/sof.2005.0112</t>
  </si>
  <si>
    <t>HEALTH behavior; IMMIGRANTS; LOGISTIC regression analysis; ACCULTURATION; SMOKING; ALCOHOL drinking</t>
  </si>
  <si>
    <t>Previous research shows that the health behavior of immigrants is favorable to that of native-born adults in the United States. We utilize pooled data from the 1998-2001 National Health Interview Surveys and multinomial logistic regression techniques to build on this literature and examine the association between acculturation and immigrant smoking and alcohol use. We also examine how acculturation relates to health behaviors by gender. Results indicate that the health behavior of more acculturated immigrant women is less positive than that of less acculturated women. For men, acculturation seems to make little difference for health behavior. Thus, it is important to not only consider how acculturation is related to health, but how the acculturation process differs across population subgroups.</t>
  </si>
  <si>
    <t>http://search.ebscohost.com.proxy-ub.rug.nl/login.aspx?direct=true&amp;db=pbh&amp;AN=18558457&amp;site=ehost-live&amp;scope=site</t>
  </si>
  <si>
    <t>Immigrant Environmental Behaviors in New York City.</t>
  </si>
  <si>
    <t>Pfeffer, Max J.; Stycos, J. Mayone</t>
  </si>
  <si>
    <t>Social Science Quarterly (Wiley-Blackwell)</t>
  </si>
  <si>
    <t>10.1111/1540-6237.00071</t>
  </si>
  <si>
    <t>IMMIGRANTS; ECOPHYSIOLOGY; ENVIRONMENTALISM; HYPOTHESIS; ECONOMIC status; ENVIRONMENTAL protection</t>
  </si>
  <si>
    <t>Objective. This article compares environmental behaviors of immigrants and the native-born to answer questions about potential impacts of immigration on the U.S. environment. Methods. We consider immigrant/native-born differences in the likelihood of engaging in environmentally friendly behavior. With data from a survey of New York City residents, we test two hypotheses regarding environmental behavior: (1) controlling for environmental orientation, environmental knowledge, acculturation, community attachment, and economic status will reduce immigrant/native-born differences, and (2) controlling for race will increase immigrant/native-born differences. Results. Our analysis provided no support for the second hypothesis, but there were varied results for the first hypothesis depending on the type of environmental behavior considered. Conclusions. Our findings for New York City show that fears of immigrants being less likely to engage in environmentally friendly behaviors are unfounded. Of greater significance to environmental organizations is the lower level of immigrant involvement in environmentally oriented political behaviors, suggesting that continued immigration will present challenges both in making the environmental movement more ethnically diverse and in maintaining its vitality.</t>
  </si>
  <si>
    <t>http://search.ebscohost.com.proxy-ub.rug.nl/login.aspx?direct=true&amp;db=pbh&amp;AN=6194797&amp;site=ehost-live&amp;scope=site</t>
  </si>
  <si>
    <t>Immigrant identity of Israeli adolescents from Ethiopia and the former USSR: culture-specific principles of organization.</t>
  </si>
  <si>
    <t>Orr, Emda; Mana, Adi; Mana, Yosef</t>
  </si>
  <si>
    <t>10.1002/ejsp.132</t>
  </si>
  <si>
    <t>ETHIOPIA; RUSSIA; GROUP identity; TEENAGE immigrants; HIGH school students; ACCULTURATION; ORGANIZATIONAL behavior</t>
  </si>
  <si>
    <t>The study examines how a sample of 210 high-school immigrant students (ages 14–15) from Ethiopia and the former USSR socially represent their notion of what klitat aliyah (successful adaptation to Israel) means. Prevalent relevant theories—Berry's model of Acculturation Tendencies (BAT), Social Identity Theory (SIT) and Social Comparison Theory (SCT)—suggest three kinds of patterns by which minority or socially weak groups deal with these kinds of situations. These underlying patterns were tested by a 47-item questionnaire (with a 4-point Likert-like scale), constructed from immigrant narratives regarding their klitat aliyah according to SIT, SCT and BAT categories of adaptation strategies. A Guttman non-parametric Similarity Structure Analysis (SSA) revealed four-facet organization of items for both males and females in both sub-samples. These facets, which reflected social representations of Israeli society, were dubbed: Extended Identity, Rivalry Identity, Secluded Identity and Identity Loss. Results did not confirm the underlying categorization of strategies suggested by SIT and SCT, and partially replicated those suggested by BAT. Copyright © 2002 John Wiley &amp; Sons, Ltd.</t>
  </si>
  <si>
    <t>http://search.ebscohost.com.proxy-ub.rug.nl/login.aspx?direct=true&amp;db=pbh&amp;AN=11830343&amp;site=ehost-live&amp;scope=site</t>
  </si>
  <si>
    <t>Immigrant Job Hunting, Labour Market Experiences, and Feelings about Occupational Satisfaction in New Zealand: An Exploratory Study.</t>
  </si>
  <si>
    <t>Mace, Karen A.; Atkins, Stephen; Fletcher, Richard; Carr, Stuart C.</t>
  </si>
  <si>
    <t>New Zealand Journal of Psychology</t>
  </si>
  <si>
    <t>New Zealand Psychological Society</t>
  </si>
  <si>
    <t>NEW Zealand; IMMIGRANTS; JOB satisfaction; LABOR market; EMPLOYMENT interviewing; JOB hunting</t>
  </si>
  <si>
    <t>We investigated how an integrated model of often under- or un-employed immigrants' (a) job-hunting behaviours pre-interview, (b) positive behaviours used at interview, (c) cognitive flexibility, (d) acculturation style, and (e) acculturation 'fit' between (d) and employers' preferred style of acculturation for immigrants to adopt, predict how close immigrants come to finding full employment; and how this proximity to full employment may relate to broader feelings about occupational life. Seventy predominantly skilled immigrants to New Zealand provided indices of (a) to (d) through a sample survey, whilst (e) was measured with the added assistance of 20 experienced recruitment agencies, interviewed by telephone. Path analysis suggested that feelings about occupational life are related to proximity to full employment, which is itself predicted by a combination of (a) and (d), but not (b), (c) or (e). Links between proximity to employment and feelings about occupational life in New Zealand were unexpectedly negative, but only moderately stable. Our findings may challenge some of the received wisdom in the vocational literature, but are nonetheless consistent with implicit prejudice from prospective employers, and with a lived vocational experience of relative deprivation amongst immigrants themselves.</t>
  </si>
  <si>
    <t>http://search.ebscohost.com.proxy-ub.rug.nl/login.aspx?direct=true&amp;db=pbh&amp;AN=18509565&amp;site=ehost-live&amp;scope=site</t>
  </si>
  <si>
    <t>Immigrant Women's Experiences of Acculturative Stress: Ordinary Privileges, Overt Discrimination, and Psychological Well-Being.</t>
  </si>
  <si>
    <t>Greenwood, Ronni Michelle; Adshead, Maura; Jay, Sarah</t>
  </si>
  <si>
    <t>10.1177/0361684317719733</t>
  </si>
  <si>
    <t>IRELAND; ACCULTURATION; ACTION research; CHI-squared test; EMIGRATION &amp; immigration; FACTOR analysis; QUESTIONNAIRES; RELIABILITY (Personality trait); STATISTICAL sampling; SATISFACTION; SCALE analysis (Psychology); STATISTICS; PSYCHOLOGICAL stress; WOMEN; DATA analysis; WELL-being; DATA analysis software; DESCRIPTIVE statistics</t>
  </si>
  <si>
    <t>discrimination; immigrants; intersectionality; privilege; psychiatric symptoms; satisfaction with life</t>
  </si>
  <si>
    <t>We examined the relation of two acculturation stressors, exclusion from ordinary privileges and overt discrimination, to two indicators of psychological well-being (i.e., psychiatric symptoms and satisfaction with life) among a diverse sample of immigrant women living in Ireland (N = 174). We grouped our sample into "visible" immigrant women of color and "nonvisible" White immigrant women. As expected, visible immigrant women reported more experiences of overt discrimination and fewer experiences of ordinary privileges than did nonvisible immigrant women. The associations of belonging to a visible immigrant group with both psychiatric symptoms and satisfaction with life were each mediated through ordinary privileges and overt discrimination. The magnitude of the two indirect effects was equal for psychiatric symptoms, but for satisfaction with life, the indirect effect through ordinary privileges was stronger. After accounting for ordinary privileges and overt discrimination, the average score for satisfaction with life was higher for visible immigrant women than for nonvisible immigrant women. These findings suggest that visible immigrant women experience exclusion from ordinary privileges to a greater extent than nonvisible immigrant women and that this type of exclusion is at least as detrimental to psychological health as more overt forms of discrimination. Our findings demonstrate the importance of attending to discrimination of both visible and nonvisible immigrants and highlight the importance of ordinary privileges to immigrants' well-being in their countries of destination. We discuss implications for future research and social policy.</t>
  </si>
  <si>
    <t>http://search.ebscohost.com.proxy-ub.rug.nl/login.aspx?direct=true&amp;db=pbh&amp;AN=126726788&amp;site=ehost-live&amp;scope=site</t>
  </si>
  <si>
    <t>Immigrants' Health, Acculturation, and the Work–Retirement Continuum.</t>
  </si>
  <si>
    <t>Zlotnick, Cheryl; Dryjanska, Laura</t>
  </si>
  <si>
    <t>10.1093/hsw/hlz039</t>
  </si>
  <si>
    <t>ISRAEL; IMMIGRANTS -- Israel; ACCULTURATION; ATTITUDE (Psychology); CHI-squared test; COMMUNICATIVE competence; COMPARATIVE studies; CONFIDENCE intervals; CORRELATION (Statistics); EMPLOYMENT; GROUP identity; HEALTH promotion; HEALTH status indicators; INDUSTRIAL hygiene; JOB descriptions; LANGUAGE &amp; languages; MOTIVATION (Psychology); MULTIVARIATE analysis; QUESTIONNAIRES; RETIREMENT; STATISTICAL sampling; SELF-evaluation; SELF-perception; SOCIAL workers; STATISTICS; WORK; LOGISTIC regression analysis; RESIDENTIAL patterns; CROSS-sectional method; DATA analysis software; DESCRIPTIVE statistics; ODDS ratio</t>
  </si>
  <si>
    <t>acculturation; expectations; occupational health; retirement; self-reported health status</t>
  </si>
  <si>
    <t>Although the link between immigrants' health status and employment is well established, there is little information on the combined impact of three components of acculturation (that is, dual self-identity, language proficiency, and realized expectations) on this link. Immigrants who came to Israel from English-speaking countries (N = 377) were categorized into three groups based on the work–retirement continuum (that is, working, same occupation; working, changed occupation; or retired). Using a cross-sectional design, this study examined whether the link between health and acculturation varied by immigrants' location on the work–retirement continuum. Bivariate analyses revealed group differences for two acculturation components, language proficiency (p &lt;.0001) and dual self-identity (p &lt;.05). Multivariable analyses indicated an interaction effect between the acculturation component of realized expectations and work–retirement continuum group status on health status. As a result, good health was related to higher levels of realized expectations for the retired group; related to lower levels of realized expectations for the "working, changed occupations" group; and unrelated to realized expectations for the "working, same occupation" group. The acculturation component of realized expectations varies depending on the immigrant's location on the work–retirement continuum. Health and social welfare professionals can promote health in working or retired immigrants by providing clear and realistic information to better align with immigrants' expectations.</t>
  </si>
  <si>
    <t>http://search.ebscohost.com.proxy-ub.rug.nl/login.aspx?direct=true&amp;db=pbh&amp;AN=141627913&amp;site=ehost-live&amp;scope=site</t>
  </si>
  <si>
    <t>Immigration and Mental Health: Mexican Americans in the United States.</t>
  </si>
  <si>
    <t>Escobar, Javier I.; Nervi, Constanza Hoyos; Gara, Michael A.</t>
  </si>
  <si>
    <t>Harvard Review of Psychiatry</t>
  </si>
  <si>
    <t>10.1080/hrp_8.2.64</t>
  </si>
  <si>
    <t>Lippincott Williams &amp; Wilkins</t>
  </si>
  <si>
    <t>UNITED States; MENTAL health services for Mexican Americans; IMMIGRANTS -- Medical care; EMIGRATION &amp; immigration</t>
  </si>
  <si>
    <t>The Hispanic population in the United States continues to expand rapidly due primarily to a large flow of immigrants from Mexico. Historical observations of disadvantage in the immigrant population, when compared to the native population, had helped to shape prevailing theories on immigration and mental health. However, data emerging from new research on Mexican Americans have come to challenge the old idea that immigrants are necessarily disadvantaged. The goal of this article is to review these new studies critically, to draw conclusions concerning the relationship between immigration and psychopathology, and to offer potential explanations for the major findings. We review five recent large-scale studies that examined the prevalence of mental disorders among Mexican-born immigrants and U.S.-born Mexican Americans in the United States. Results of these studies are inconsistent with traditional tenets on the relationship among immigration, acculturation, and psychopathology. They show that Mexico-born immigrants, despite significant socioeconomic disadvantages, have better mental health profiles than do U.S.-born Mexican Americans. Possible explanations for the better mental health profile of Mexican immigrants include research artifacts such as selection bias, a protective effect of traditional family networks, and a lower set of expectations about what constitutes "success" in America. The elevated rates of psychopathology in U.S.-born Mexican Americans may be related to easier access to abused substances and an elevated frequency of substance abuse among the U.S.-born.</t>
  </si>
  <si>
    <t>http://search.ebscohost.com.proxy-ub.rug.nl/login.aspx?direct=true&amp;db=pbh&amp;AN=10909763&amp;site=ehost-live&amp;scope=site</t>
  </si>
  <si>
    <t>Immigration and Sleep Problems in a Southern European Country: Do Immigrants Get the Best Sleep?</t>
  </si>
  <si>
    <t>Villarroel, Nazmy; Artazcoz, Lucía</t>
  </si>
  <si>
    <t>Behavioral Medicine</t>
  </si>
  <si>
    <t>10.1080/08964289.2015.1122568</t>
  </si>
  <si>
    <t>ARGENTINA; BOLIVIA; COLOMBIA; ECUADOR; MOROCCO; PERU; ROMANIA; SPAIN; ACCULTURATION; DISCRIMINATION; IMMIGRANTS -- Psychology; INSOMNIA; SEX distribution; SLEEP disorders; RESIDENTIAL patterns; LIFESTYLES; DISEASE prevalence</t>
  </si>
  <si>
    <t>gender; immigrants; sleep disorders; socio-economic factors; Spain</t>
  </si>
  <si>
    <t>This study analyzes the differences in the prevalence of insomnia symptoms and nonrestorative sleep (NRS) between people born in Spain and immigrants from 7 countries with most immigrants in Spain. Data come from the 2006 Spanish National Health Survey. The sample was composed of all individuals aged 16 to 64 years from Spain and the 7 countries with most immigrants in Spain (N = 22,224). In both sexes, people from Bolivia had a higher prevalence of insomnia symptoms and NRS. Conversely, people from Ecuador, Morocco, and Romania had less insomnia symptoms and NRS than Spanish-born participants. No differences were found between Spanish-born participants and Colombian, Peruvian, and Argentinian women. Poor living conditions in the country of origin and in the host country, discrimination, and culturally related lifestyles could be related to poorer sleep health among Bolivian men. Acculturation may explain the similar sleep health patterns noted between Spanish-born participants and long-term immigrants.</t>
  </si>
  <si>
    <t>http://search.ebscohost.com.proxy-ub.rug.nl/login.aspx?direct=true&amp;db=pbh&amp;AN=125462177&amp;site=ehost-live&amp;scope=site</t>
  </si>
  <si>
    <t>Immigration Transition and Depressive Symptoms: Four Major Ethnic Groups of Midlife Women in the United States.</t>
  </si>
  <si>
    <t>Im, Eun-Ok; Chang, Sun Ju; Chee, Wonshik; Chee, Eunice; Mao, Jun James</t>
  </si>
  <si>
    <t>10.1080/07399332.2014.924518</t>
  </si>
  <si>
    <t>UNITED States; ACCULTURATION; ANALYSIS of variance; MENTAL depression; EMIGRATION &amp; immigration; ETHNIC groups; QUESTIONNAIRES; SCALE analysis (Psychology); SELF-evaluation; STATISTICS; SURVEYS; T-test (Statistics); SAMPLE size (Statistics); DATA analysis; MULTIPLE regression analysis; SECONDARY analysis; EFFECT sizes (Statistics); RELATIVE medical risk; SEVERITY of illness index; DESCRIPTIVE statistics; INFERENTIAL statistics</t>
  </si>
  <si>
    <t>The purpose of this study was to explore the relationships between immigration transition and depressive symptoms among 1,054 midlife women in the United States. This was a secondary analysis of the data from two national Internet survey studies. Questions on background characteristics and immigration transition and the Depression Index for Midlife Women were used to collect the data. The data were analyzed using inferential statistics including multiple regressions. Immigrants reported lower numbers of symptoms and less severe symptoms than nonimmigrants (p &lt;.01). When controlling for background characteristics, self-reported racial/ethnic identity and immigration status were significant predictors of depressive symptoms (R2 =.01, p &lt;.05).</t>
  </si>
  <si>
    <t>http://search.ebscohost.com.proxy-ub.rug.nl/login.aspx?direct=true&amp;db=pbh&amp;AN=101893094&amp;site=ehost-live&amp;scope=site</t>
  </si>
  <si>
    <t>Importation, SES-selective acculturation, and the weaker SES-health gradients of Mexican immigrants in the United States</t>
  </si>
  <si>
    <t>Riosmena, Fernando; Dennis, Jeff A.</t>
  </si>
  <si>
    <t>Social Science Journal</t>
  </si>
  <si>
    <t>10.1016/j.soscij.2012.01.004</t>
  </si>
  <si>
    <t>UNITED States; ACCULTURATION; IMMIGRANTS; HEALTH surveys; SOCIOECONOMIC factors; SOCIAL status; HEALTH status indicators; HYPOTHESIS</t>
  </si>
  <si>
    <t>Abstract: Previous studies find U.S. immigrants have weaker socioeconomic gradients in health relative to non-Hispanic Whites and their U.S.-born co-ethnics. Several explanations have been advanced but few have been tested empirically. We use data from the Mexican Family Life Survey and the U.S. National Health Interview Survey, including longitudinal data in the former measuring socioeconomic status (SES) and health previous to emigration, to test if (1) immigrants “import” their gradients from the sending country, or if (2) they may be changing as a result of SES-graded acculturation among Mexican migrant men in two health indicators: obesity and current smoking. We find evidence consistent with the first hypothesis: the gradients of migrants measured prior to coming to the U.S. are not statistically different from those of nonmigrants, as the gradients of each are relatively weak. Although the gradients for obesity and smoking appear to weaken with time spent in the U.S., the differences are not significant, suggesting little support for the selective acculturation hypothesis.</t>
  </si>
  <si>
    <t>http://search.ebscohost.com.proxy-ub.rug.nl/login.aspx?direct=true&amp;db=pbh&amp;AN=82198925&amp;site=ehost-live&amp;scope=site</t>
  </si>
  <si>
    <t>Intimate Partner Violence among Latino Women: Rates and Cultural Correlates.</t>
  </si>
  <si>
    <t>Sabina, Chiara; Cuevas, Carlos; Zadnik, Elizabeth</t>
  </si>
  <si>
    <t>Journal of Family Violence</t>
  </si>
  <si>
    <t>10.1007/s10896-014-9652-z</t>
  </si>
  <si>
    <t>ABUSED women; ACCULTURATION; CHI-squared test; CONFIDENCE intervals; CULTURE; HISPANIC Americans; IMMIGRANTS; INTERVIEWING; RESEARCH funding; SEX crimes; STALKING; SURVEYS; LOGISTIC regression analysis; SOCIOECONOMIC factors; EDUCATIONAL attainment; CROSS-sectional method; INTIMATE partner violence; DESCRIPTIVE statistics; ODDS ratio</t>
  </si>
  <si>
    <t>Acculturation; Immigrants; Intimate partner violence; Latino women</t>
  </si>
  <si>
    <t>While various forms of intimate partner violence (IPV) within the Latino community have been explored to some extent, the role of immigrant status and acculturation on IPV remains unclear. The current study investigated the lifetime rate of physical, sexual, stalking, and threat IPV, as well as the profile of abuse tactics used against victimized Latino women. Further, the influence of immigrant status, Anglo orientation, Latino orientation, and the interaction of immigrant status and acculturation variables on IPV were examined. Data came from the Sexual Assault Among Latinas (SALAS) study that gathered data from a national sample of Latino women ( N = 2,000) via telephone interviews. Results showed 15.6 % of Latino women experienced IPV in their lifetime and threat IPV was the most common form of IPV. Physical, sexual, stalking and threat IPV were all used as abusive tactics in various configurations. Logistic regression analyses showed immigrants were less likely than U.S. born Latino women to experience any IPV and physical IPV. Anglo orientation was associated with increased odds of any IPV and stalking IPV while Latino orientation was associated with decreased odds of all forms of IPV. Furthermore, the protective effect of Latino orientation for stalking IPV was pronounced among immigrants. Together the results show that 1 in 6 Latino women experience IPV and that sociocultural factors such as immigrant status and acculturation are important considerations for this group, underscoring the influence of migration and cultural adaptation to family functioning.</t>
  </si>
  <si>
    <t>http://search.ebscohost.com.proxy-ub.rug.nl/login.aspx?direct=true&amp;db=pbh&amp;AN=100439512&amp;site=ehost-live&amp;scope=site</t>
  </si>
  <si>
    <t>Israel 2000: immigration and gender differences in alcohol consumption.</t>
  </si>
  <si>
    <t>Schiff, Miriam; Rahav, Giora; Teichman, Meir</t>
  </si>
  <si>
    <t>American Journal on Addictions</t>
  </si>
  <si>
    <t>10.1080/10550490590949578</t>
  </si>
  <si>
    <t>ISRAEL; RUSSIA; ALCOHOLISM; ALCOHOL drinking; SUBSTANCE abuse; IMMIGRANTS; ACCULTURATION; COMPARATIVE studies; CULTURE; EMIGRATION &amp; immigration; RESEARCH methodology; MEDICAL cooperation; RESEARCH; SEX distribution; SURVEYS; TIME; EVALUATION research</t>
  </si>
  <si>
    <t>The present study addresses the association between immigration from the former Soviet Union (FSU) and gender and alcohol consumption among a representative sample of young adults in Israel 2000. Previous studies that were conducted on FSU immigrants to Israel indicate higher consumption than that of resident Israelis and immigrants of earlier periods. The current study aims to assess alcohol consumption among FSU and resident Israelis five years later to determine whether the discrepancy in alcohol consumption stays consistent or reduces. In addition, gender differences in alcohol consumption among the Israeli society were examined as well, as a special case of socio-culture differences. The data came from the 2000 national survey of drinking in Israel. Of 5,004 Jewish Israelis, 532 were immigrants from the FSU who arrived since 1989, and 4,472 were resident Israelis. The FSU group was compared with resident Israelis, and males were compared to females on several drinking variables. Logistic regression was the principal method of analysis. Demographics and cultural variables as main effects or in interaction with FSU and gender were controlled. The FSU group was significantly more likely to report drinking in the last twelve months plus drinking in the last thirty days than resident Israelis. Women's reported drinking in the last twelve months was one fourth of men's and during the past thirty days was one fifth of men's. Further investigation on the associations between the success of FSU acculturation in the Israeli society and drinking patterns as well as attitudes toward women and gender differences in alcohol consumption may provide explanations for gender and immigration gaps in alcohol consumption.</t>
  </si>
  <si>
    <t>http://search.ebscohost.com.proxy-ub.rug.nl/login.aspx?direct=true&amp;db=pbh&amp;AN=17485201&amp;site=ehost-live&amp;scope=site</t>
  </si>
  <si>
    <t>Knowledge and perceptions of dementia and Alzheimer's disease in four ethnic groups in Copenhagen, Denmark.</t>
  </si>
  <si>
    <t>International Journal of Geriatric Psychiatry</t>
  </si>
  <si>
    <t>10.1002/gps.4314</t>
  </si>
  <si>
    <t>DENMARK; PAKISTAN; POLAND; TURKEY; ALZHEIMER'S disease; DEMENTIA -- Psychological aspects; ETHNIC groups; ACCULTURATION; EDUCATION; HEALTH; PSYCHOLOGY; PSYCHOLOGICAL aspects of aging; COMPARATIVE studies; DEMENTIA; HEALTH attitudes; HEALTH services accessibility; RESEARCH methodology; MEDICAL cooperation; QUESTIONNAIRES; RESEARCH; SOCIAL stigma; EVALUATION research</t>
  </si>
  <si>
    <t>acculturation; Alzheimer's disease; dementia; education; ethnic minority; knowledge</t>
  </si>
  <si>
    <t>&lt;bold&gt;Objective: &lt;/bold&gt;Older people from ethnic minorities are underrepresented in dementia care. Some of the determinants of access to care are knowledge and perceptions of dementia, which may vary between ethnic groups in the population. The aims of this study were to compare knowledge and perceptions of dementia and Alzheimer's disease (AD) among four ethnic groups in Copenhagen, Denmark, and to assess the influence of education and acculturation.&lt;bold&gt;Methods: &lt;/bold&gt;Quantitative survey data from 260 participants were analyzed: 100 native Danish, and 47 Polish, 51 Turkish, and 62 Pakistani immigrants. Knowledge and perceptions of dementia and AD were assessed with the Dementia Knowledge Questionnaire (DKQ) supplemented with two questions from the Alzheimer's Disease Awareness Test (ADAT). Knowledge and perceptions of dementia and AD in the four groups were compared, and the influence of education and acculturation was assessed.&lt;bold&gt;Results: &lt;/bold&gt;Group differences were found on the DKQ total score as well as all sub-domains. Turkish and Pakistani people were most likely to hold normalizing and stigmatizing views of AD. Level of education and acculturation had limited influence on dementia knowledge, accounting for 22% of the variance at most and had only minor influence on perceptions of AD.&lt;bold&gt;Conclusions: &lt;/bold&gt;Lacking knowledge and certain perceptions of dementia and AD may hamper access to services in some ethnic minority groups. Ongoing efforts to raise awareness that dementia and AD are not part of normal aging, particularly among Turkish and Pakistani communities, should be a high priority for educational outreach.</t>
  </si>
  <si>
    <t>http://search.ebscohost.com.proxy-ub.rug.nl/login.aspx?direct=true&amp;db=pbh&amp;AN=112966557&amp;site=ehost-live&amp;scope=site</t>
  </si>
  <si>
    <t>Language, Duration of United States Residency, and Leisure Time Physical Activity Among Women from the Third National Health and Nutrition Examination Survey (NHANES III).</t>
  </si>
  <si>
    <t>Gaskins, Ronnesia B.; Baskin, Monica L.; Person, Sharina D.</t>
  </si>
  <si>
    <t>Journal of Women's Health (15409996)</t>
  </si>
  <si>
    <t>10.1089/jwh.2012.3477</t>
  </si>
  <si>
    <t>Mary Ann Liebert, Inc.</t>
  </si>
  <si>
    <t>UNITED States; IMMIGRANTS -- United States; ACCULTURATION; CHI-squared test; COMMUNICATIVE competence; HEALTH promotion; HISPANIC Americans; LANGUAGE &amp; languages; LEISURE; OBSTRUCTIVE lung diseases; MULTIVARIATE analysis; QUESTIONNAIRES; STATISTICS; TIME; COMORBIDITY; LOGISTIC regression analysis; DATA analysis; BODY mass index; HEALTH disparities; PHYSICAL activity; DATA analysis software</t>
  </si>
  <si>
    <t>Background and Purpose: Physical inactivity is a leading public health concern, particularly among women and ethnic minority groups, where Latinas are among the largest and fastest growing U.S. populations. Acculturation, known to affect other health behaviors, may explain low physical activity (PA) among these underserved women. Research on the effects of acculturation on PA, however, is scarce or limited by methodology. The study purpose was to evaluate the association between acculturation (i.e., language, birth country, and duration of U.S. residency) and PA in a national sample of women within the framework of the socioecologic model of health promotion. Methods: A total of 5,861 women (86% white, mean age 37.2) were sampled from the Third National Health and Nutrition Examination Survey (NHANES III). Results: Hierarchical multivariable regression modeling results indicate significant associations among language, duration of U.S. residency, and age, after controlling for confounders (all p&lt;0.05). Most women reported less than recommended PA. Conclusions: These findings indicate that age, duration of U.S. residency, and language are important to consider in combination when understanding women's PA, findings that have implications for future research, theory, and clinical practice (e.g., making available PA assessments in multiple languages additionally tailored on age and investigating sociopolitical factors unique to Latinas).</t>
  </si>
  <si>
    <t>http://search.ebscohost.com.proxy-ub.rug.nl/login.aspx?direct=true&amp;db=pbh&amp;AN=83230050&amp;site=ehost-live&amp;scope=site</t>
  </si>
  <si>
    <t>Levels of Acculturation of Chinese Older Adults in the Greater Chicago Area - The Population Study of Chinese Elderly in Chicago.</t>
  </si>
  <si>
    <t>Dong, XinQi; Bergren, Stephanie M.; Chang, E‐Shien</t>
  </si>
  <si>
    <t>10.1111/jgs.13604</t>
  </si>
  <si>
    <t>UNITED States; ILLINOIS; IMMIGRANTS -- United States; ACCULTURATION; CHI-squared test; CHINESE; CORRELATION (Statistics); POPULATION research; RESEARCH funding; SCALE analysis (Psychology); CASE-control method; DATA analysis software; DESCRIPTIVE statistics</t>
  </si>
  <si>
    <t>acculturation; Chinese; older adults; population study; United States</t>
  </si>
  <si>
    <t>Acculturation is a difficult process for minority older adults for a variety of reasons, including access and exposure to mainstream culture, competing ethnic identities, and linguistic ability and preference. There is a paucity of research regarding overall level of acculturation for Chinese older adults in the United States. This study aimed to provide an overall estimate of level of acculturation of Chinese older adults in the United States and to examine correlations between sociodemographic characteristics, self-reported health measures, and level of acculturation. Data were collected through the Population Study of Chinese Elderly in Chicago ( PINE) study. This community-based participatory research study surveyed 3,159 Chinese older adults aged 60 and older. The PINE Study Acculturation Scale was used to assess level of acculturation in three dimensions: language preference, media use, and ethnic social relations. Mean acculturation level for all items was 15.3 ± 5.1, indicating low levels of acculturation. Older age, more offspring, lower income, fewer years living in the United States, lower overall health status, and lower quality of life were associated with lower levels of acculturation. Level of acculturation was low in Chinese older adults, and certain subsets of the population were more likely to have a lower level of acculturation. Future research should investigate causality and effects of level of acculturation.</t>
  </si>
  <si>
    <t>http://search.ebscohost.com.proxy-ub.rug.nl/login.aspx?direct=true&amp;db=pbh&amp;AN=109555486&amp;site=ehost-live&amp;scope=site</t>
  </si>
  <si>
    <t>Longitudinal effects of acculturation and enculturation on mental health: Does the measure of matter?</t>
  </si>
  <si>
    <t>Causadias, José M.; Cicchetti, Dante; Meca, Alan; Schwartz, Seth J.; Martinez, Charles R.; McClure, Heather H.</t>
  </si>
  <si>
    <t>Development &amp; Psychopathology</t>
  </si>
  <si>
    <t>10.1017/S0954579418001165</t>
  </si>
  <si>
    <t>Cambridge University Press</t>
  </si>
  <si>
    <t>LONGITUDINAL method; ACCULTURATION; SOCIALIZATION; MENTAL health; BICULTURALISM</t>
  </si>
  <si>
    <t>A great deal of research has focused on acculturation and enculturation, which represent the processes of adapting to a new culture. Despite this growing literature, results have produced inconsistent findings that may be attributable to differences in terms of the instruments used to assess acculturation and enculturation. Utilizing a 3-year longitudinal data set (with 1-year lags between assessments), the present study explored the psychometric properties of the Bicultural Involvement Questionnaire—Short Version (BIQ-S) and the Acculturation Rating Scale for Mexican Americans II (ARSMA-II) and examined the overlap between changes in these measures as they relate to internalizing and externalizing problem behavior. The present sample consisted of 216 immigrant Latino youth (43% boys; mean age 13.6 years at baseline; SD = 1.44 years, range 10 to 17). Exploratory structural equation modeling identified factor structures for the BIQ-S and ARSMA-II that diverged from their hypothesized structure. Growth curve models also indicate divergence between the BIQ-S and ARSMA-II in terms of change in acculturation and enculturation processes. Finally, the present findings emphasized that measures of acculturation and enculturation are not equivalent in terms of their effects on internalizing and externalizing problems.</t>
  </si>
  <si>
    <t>http://search.ebscohost.com.proxy-ub.rug.nl/login.aspx?direct=true&amp;db=pbh&amp;AN=133090178&amp;site=ehost-live&amp;scope=site</t>
  </si>
  <si>
    <t>Majority members' acculturation goals as predictors and effects of attitudes and behaviours towards migrants.</t>
  </si>
  <si>
    <t>Geschke, Daniel; Mummendey, Amélie; Kessler, Thomas; Funke, Friedrich</t>
  </si>
  <si>
    <t>British Journal of Social Psychology</t>
  </si>
  <si>
    <t>10.1348/014466609X470544</t>
  </si>
  <si>
    <t>GERMANY; LEGAL status of refugees; REFUGEES -- Germany; ACCULTURATION; ADAPTABILITY (Psychology); DISCRIMINATION; GOAL (Psychology); IMMIGRANTS; LONGITUDINAL method; CULTURAL pluralism; PREJUDICES; QUESTIONNAIRES; REGRESSION analysis; SOCIAL change; STATISTICS; DATA analysis; PREDICTIVE validity; REPEATED measures design; CROSS-sectional method</t>
  </si>
  <si>
    <t>Migration causes permanent processes of acculturation involving migrants but also members of mainstream society. A longitudinal field study with 70 German majority members investigated how their acculturation goals causally related to their attitudes and behaviours towards migrants. We distinguished acculturation goals concerning the migrants' culture(s) (what migrants should do) and acculturation goals concerning the usually neglected own changing mainstream culture. Both were conceived along the two dimensions of 'culture maintenance' and 'culture adoption'. Cross-sectionally we found many strong links between acculturation goals and attitudes and behaviours towards migrants, only some of which held longitudinally. As hypothesized there was no clear one-sided causal direction. As many causal links lead from acculturation goals to attitudes and behaviours, as in the opposite direction. Majority members' German culture acculturation goals proved especially valuable, because they determined attitudes and behaviour towards migrants most strongly.</t>
  </si>
  <si>
    <t>http://search.ebscohost.com.proxy-ub.rug.nl/login.aspx?direct=true&amp;db=pbh&amp;AN=55328080&amp;site=ehost-live&amp;scope=site</t>
  </si>
  <si>
    <t>'Meet Me Halfway' : Socio-cultural Adaptation and Perceived Contact Willingness of Host Nationals as Predictors of Immigrants' Threat Perceptions.</t>
  </si>
  <si>
    <t>Mähönen, Tuuli Anna; Jasinskaja‐Lahti, Inga</t>
  </si>
  <si>
    <t>10.1002/casp.2238</t>
  </si>
  <si>
    <t>FINLAND; RUSSIA; ADAPTABILITY (Psychology); CHI-squared test; CONFIDENCE intervals; ETHNIC groups; IMMIGRANTS -- Psychology; LONGITUDINAL method; PATH analysis (Statistics); PERCEPTION; CULTURAL pluralism; RESEARCH funding; SOCIAL adjustment; STATISTICS; SURVEYS; MATHEMATICAL variables; DATA analysis; GROUP process; DATA analysis software; DESCRIPTIVE statistics</t>
  </si>
  <si>
    <t>immigrant integration; intergroup threat; perceived willingness to engage in contact; socio‐cultural adaptation; socio-cultural adaptation</t>
  </si>
  <si>
    <t>This three-wave study investigated the interplay between perceived socio-cultural adaptation and perceived willingness of the majority group to engage in contact, when predicting realistic and symbolic threats perceived by ethnic migrants from Russia to Finland. To sum up our key findings, the less immigrants perceived difficulties in socio-cultural adaptation soon after migration, the more positive were their later perceptions of the majority group members' contact willingness. Majority's perceived contact willingness was associated with lower levels of perceived realistic threats, and perceived contact willingness and perceived socio-cultural adaptation were both associated with lower levels of perceived symbolic threats. As regards practical implications of our findings for culturally diverse communities, equal efforts should be made to help newcomers' socio-cultural adaptation and to support their positive intergroup interactions with majority group members. That way, the beneficial impact of both of these factors on immigrant integration could be maximized. Copyright © 2015 John Wiley &amp; Sons, Ltd.</t>
  </si>
  <si>
    <t>http://search.ebscohost.com.proxy-ub.rug.nl/login.aspx?direct=true&amp;db=pbh&amp;AN=113466326&amp;site=ehost-live&amp;scope=site</t>
  </si>
  <si>
    <t>Mental health among older refugees: the role of trauma, discrimination, and religiousness.</t>
  </si>
  <si>
    <t>Mölsä, Mulki; Kuittinen, Saija; Tiilikainen, Marja; Honkasalo, Marja-Liisa; Punamäki, Raija-Leena</t>
  </si>
  <si>
    <t>10.1080/13607863.2016.1165183</t>
  </si>
  <si>
    <t>SOMALIA; FINLAND; ACCULTURATION; DISCRIMINATION; ISLAM; MENTAL health; POST-traumatic stress disorder; QUESTIONNAIRES; PSYCHOLOGY of refugees; REGRESSION analysis; RELIGION; WAR</t>
  </si>
  <si>
    <t>childhood adversity; Discrimination; mental health; religiousness; Somalis, older refugees; war trauma</t>
  </si>
  <si>
    <t>Objectives:The aim of this study was to examine, first, how past traumatic stress and present acculturation indices, and discrimination are associated with mental health; and, second, whether religiousness can buffer the mental health from negative impacts of war trauma. Method:Participants were 128 older (50–80 years) Somali refugees living in Finland. They reported experiences of war trauma and childhood adversities, and filled-in questionnaires of perceived ethnic discrimination, religiousness (beliefs, attendance, and observance of Islamic faith), and symptoms of posttraumatic stress disorder (PTSD), depressive (BDI-21), psychological distress (GHQ-12), and somatization (SCL-90). Results:Symptom-specific regression models showed that newly arrived refugees with non-permanent legal status and severe exposures to war trauma, childhood adversity, and discrimination endorsed greater PTSD symptoms, while only war trauma and discrimination were associated with depressive symptoms. Results confirmed that high religiousness could play a buffering role among older Somalis, as exposure to severe war trauma was not associated with high levels of PTSD or somatization symptoms among highly religious refugees. Conclusion:Health care should consider both unique past and present vulnerabilities and resources when treating refugees, and everyday discrimination and racism should be regarded as health risks.</t>
  </si>
  <si>
    <t>http://search.ebscohost.com.proxy-ub.rug.nl/login.aspx?direct=true&amp;db=pbh&amp;AN=123287991&amp;site=ehost-live&amp;scope=site</t>
  </si>
  <si>
    <t>Migration processes and self-rated health among marriage migrants in South Korea.</t>
  </si>
  <si>
    <t>Chang, Hsin-Chieh; Wallace, Steven P.</t>
  </si>
  <si>
    <t>10.1080/13557858.2014.992299</t>
  </si>
  <si>
    <t>SOUTH Korea; ANALYSIS of variance; CHI-squared test; HEALTH attitudes; HEALTH services accessibility; HEALTH status indicators; IMMIGRANTS -- Psychology; MARRIAGE; PROBABILITY theory; RACE; RESEARCH funding; SELF-evaluation; SEX distribution; SOCIAL adjustment; SOCIAL participation; SURVEYS; LOGISTIC regression analysis; SOCIOECONOMIC factors; HEALTH &amp; social status; DESCRIPTIVE statistics; ODDS ratio</t>
  </si>
  <si>
    <t>marriage migrants; self-rated health; social integration; socioeconomic status; South Korea</t>
  </si>
  <si>
    <t>Background. Research on migrant health mostly examines labor migrants, with some attention paid to the trauma faced by refugees. Marriage migrants represent an understudied vulnerable population in the migration and health literature. Objectives. Drawing on a Social Determinants of Health (SDH) approach, we use a large Korean national survey and stratified multivariate regressions to examine the link between migration processes and the self-rated health of Korea's three largest ethnic groups of marriage migrants: Korean-Chinese, Vietnamese, and Han Chinese. Results. We find that post-migration socioeconomic status and several social integration factors are associated with the health of marriage migrants of all three groups. Specifically, having more social relationships with Koreans is associated with good health among marriage migrants, while having more social relationships with co-ethnics is associated with worse health. Marriage migrants' perceived social status of their natal and marital families is a better predictor of their health than more objective measures such as their education attainment and that of their Korean husbands. The post-migration social gradients among all ethnic groups demonstrate a dose-response effect of marital family's social standing on marriage migrants' health, independent of their own education and the social standing of their natal families. Lastly, we find some ethnicity-specific predictors such as the association between higher educational level and worse health status among the Vietnamese. This variability by group suggests a more complex set of SDH occurred during the marriage migration processes than a basic SDH framework would predict. Conclusion. Using a new immigrant destination, South Korea, as an example, we conclude that migration and health policies that reduce ethnicity-specific barriers and offer integration programs in early post-migration stages may offer a pathway to good health among marriage migrants.</t>
  </si>
  <si>
    <t>http://search.ebscohost.com.proxy-ub.rug.nl/login.aspx?direct=true&amp;db=pbh&amp;AN=110813337&amp;site=ehost-live&amp;scope=site</t>
  </si>
  <si>
    <t>Migration, culture conflict and psychological well-being among Turkish-British married couples.</t>
  </si>
  <si>
    <t>Baltas Z; Steptoe A</t>
  </si>
  <si>
    <t>10.1080/713667445</t>
  </si>
  <si>
    <t>This study assessed culture conflict within marriage and the psychological well-being of Turkish men and women and their British partners. The hypothesis was tested that among migrants who are well established economically and socially within a new country, the perception of cultural conflict within marriage might override acculturation as a determinant of psychological well-being. Interviews were carried out with 33 relatively affluent Turkish men (n = 23) and women (n = 10) who had been born in Turkey and had been resident in the UK for an average of 12.2 plus or minus 6.2 years, and with their British partners. A marital cultural difficulties index was constructed from ratings of problems stemming from cultural differences in 22 aspects of daily living. Depression, assessed with the Beck Depression Inventory, was correlated with marital cultural difficulties in both Turkish and British respondents, independently of sex, age and duration of marriage. Depression scores were higher among respondents who reported greater cultural conflict. No associations of psychological well-being with acculturation (indexed by maintenance of traditional Turkish activities), age, years of marriage, or level of contact with Turkey were observed. The results highlight the implications of residual cultural conflict within mixed marriages for psychological well-being.</t>
  </si>
  <si>
    <t>http://search.ebscohost.com.proxy-ub.rug.nl/login.aspx?direct=true&amp;db=pbh&amp;AN=105020306&amp;site=ehost-live&amp;scope=site</t>
  </si>
  <si>
    <t>Migration, Culture Conflict and Psychological Well-being among Turkish–British Married Couples.</t>
  </si>
  <si>
    <t>Baltas, Zuhal; Steptoe, Andrew</t>
  </si>
  <si>
    <t>CULTURE conflict; ACCULTURATION; MARITAL conflict; MENTAL depression</t>
  </si>
  <si>
    <t>Culture conflict; DEPRESSION; Marriage</t>
  </si>
  <si>
    <t>This study assessed culture conflict within marriage and the psychological well-being of Turkish men and women and their British partners. The hypothesis was tested that among migrants who are well established economically and socially within a new country, the perception of cultural conflict within marriage might override acculturation as a determinant of psychological well-being. Interviews were carried out with 33 relatively affluent Turkish men (n = 23) and women (n = 10) who had been born in Turkey and had been resident in the UK for an average of 12.2 ± 6.2 years, and with their British partners. A marital cultural difficulties index was constructed from ratings of problems stemming from cultural differences in 22 aspects of daily living. Depression, assessed with the Beck Depression Inventory, was correlated with marital cultural difficulties in both Turkish and British respondents, independently of sex, age and duration of marriage. Depression scores were higher among respondents who reported greater cultural conflict. No associations of psychological well-being with acculturation (indexed by maintenance of traditional Turkish activities), age, years of marriage, or level of contact with Turkey were observed. The results highlight the implications of residual cultural conflict within mixed marriages for psychological well-being.</t>
  </si>
  <si>
    <t>http://search.ebscohost.com.proxy-ub.rug.nl/login.aspx?direct=true&amp;db=pbh&amp;AN=3510567&amp;site=ehost-live&amp;scope=site</t>
  </si>
  <si>
    <t>Multiculturalism and acculturation: views of Dutch and Turkish–Dutch.</t>
  </si>
  <si>
    <t>Arends-Tóth, Judit; Van De Vijver, Fons J. R.</t>
  </si>
  <si>
    <t>10.1002/ejsp.143</t>
  </si>
  <si>
    <t>NETHERLANDS; MULTICULTURALISM; ACCULTURATION; EMIGRATION &amp; immigration; REFUGEES; DUTCH people</t>
  </si>
  <si>
    <t>The psychological component of immigration in the Netherlands was studied by comparing views on multiculturalism and acculturation orientation of Turkish migrants between Dutch majority (N =1565) and Turkish–Dutch minority (N =185) members. Multiculturalism was measured with an adaptation of the Multicultural Ideology Scale (Berry &amp; Kalin, 1995); acculturation orientation was investigated in different domains of life. The results revealed that Dutch on average had a neutral attitude towards multiculturalism in the Netherlands while Turkish–Dutch showed a more positive attitude. Regarding the acculturation strategies, Dutch adults preferred assimilation above integration of Turkish migrants in all life domains. Turkish–Dutch adults made a distinction in public and private domains: integration was preferred in public domains, and separation in private domains. In public domains both cultural groups agreed that Turkish migrants should adapt to the Dutch culture. In private domains there was no agreement at all in the views of Dutch and Turkish–Dutch. These results suggest that the views on acculturation and multiculturalism differ substantially for majority and minority group members. Implications are discussed. Copyright © 2002 John Wiley &amp; Sons, Ltd.</t>
  </si>
  <si>
    <t>http://search.ebscohost.com.proxy-ub.rug.nl/login.aspx?direct=true&amp;db=pbh&amp;AN=11830348&amp;site=ehost-live&amp;scope=site</t>
  </si>
  <si>
    <t>Multiple senses of community and acculturation strategies among migrants.</t>
  </si>
  <si>
    <t>Mannarini, Terri; Talò, Cosimo; Mezzi, Monica; Procentese, Fortuna</t>
  </si>
  <si>
    <t>10.1002/jcop.21913</t>
  </si>
  <si>
    <t>SOCIAL belonging; IMMIGRANTS; MEMBERSHIP; COMMUNITY relations; COMMUNITY psychology</t>
  </si>
  <si>
    <t>Based on the theoretical framework of multiple psychological sense of community (MPSOC) and acculturation models, the study explored the relationships between territorial (TPSOC) and ethnic PSOC (EPSOC) and the acculturation behaviors of 2 groups of immigrants who settled in Italy, namely, Albanians (N = 230) and Sri Lankans (N = 131). Based on survey data and quantitative analyses (general linear models), TPSOC and EPSOC were considered first separately and then combined, according to a bidimensional model of MPSOC that resulted in four combinations (dual membership, receiving society membership, ethnic membership, and no membership). The findings highlighted significant variations across groups. Among Albanian participants, both TPSOC and EPSOC were positively associated with integration and negatively with marginalization. Dual membership was positively associated with integration, prevailing ethnic membership with separation, and no membership with marginalization. Among Sri Lankan participants, EPSOC showed a positive association with separation. Dual membership was associated with marginalization, prevailing receiving society membership with assimilation, prevailing ethnic membership with separation, and no membership with integration.</t>
  </si>
  <si>
    <t>http://search.ebscohost.com.proxy-ub.rug.nl/login.aspx?direct=true&amp;db=pbh&amp;AN=126818527&amp;site=ehost-live&amp;scope=site</t>
  </si>
  <si>
    <t>Negotiating dual identities: The impact of group-based rejection on identification and acculturation.</t>
  </si>
  <si>
    <t>Badea, Constantina; Jetten, Jolanda; Iyer, Aarti; Er‐rafiy, Abdelatif</t>
  </si>
  <si>
    <t>10.1002/ejsp.786</t>
  </si>
  <si>
    <t>MOROCCO; ROMANIA; FRANCE; ACCULTURATION; ANALYSIS of variance; ATTITUDE (Psychology); CHI-squared test; CULTURE; FACTOR analysis; GROUP identity; IMMIGRANTS -- Psychology; INTERPERSONAL relations; MATHEMATICAL models; SCALE analysis (Psychology); SOCIAL skills; THEORY; CROSS-sectional method</t>
  </si>
  <si>
    <t>We propose that to understand how rejection perceptions affect immigrants' acculturation orientations, we need to take account of perceptions of rejection and group identification with both the host society and the country of origin. In line with previous work, we found among Romanians and Moroccan immigrants in France that perceived French rejection directly affected French identification and acculturation orientations. In addition, perceived rejection by the country of origin (Romanians and Moroccans in the country of origin) negatively affected immigrants' identification with this group. In turn, identification with the country of origin positively predicted endorsement of integration and separation orientations, and negatively predicted endorsement of assimilation. Overall, results suggest that identification with the country of origin is an additional important factor in determining acculturation decisions. Copyright © 2011 John Wiley &amp; Sons, Ltd.</t>
  </si>
  <si>
    <t>http://search.ebscohost.com.proxy-ub.rug.nl/login.aspx?direct=true&amp;db=pbh&amp;AN=63071849&amp;site=ehost-live&amp;scope=site</t>
  </si>
  <si>
    <t>Obesogenic Dietary Practices of Latino and Asian Subgroups of Children in California: An Analysis of the California Health Interview Survey, 2007-2012.</t>
  </si>
  <si>
    <t>Guerrero, Alma D.; Ponce, Ninez A.; Chung, Paul J.</t>
  </si>
  <si>
    <t>e105</t>
  </si>
  <si>
    <t>10.2105/AJPH.2015.302618</t>
  </si>
  <si>
    <t>CALIFORNIA; CHILDHOOD obesity -- Risk factors; HEALTH; FOOD habits; OBESITY risk factors; ASIANS; HISPANIC Americans; DIET; CONFIDENCE intervals; MINORITIES; MULTIVARIATE analysis; MULTIPLE regression analysis; DATA analysis software; DESCRIPTIVE statistics; ODDS ratio</t>
  </si>
  <si>
    <t>Objectives. We examined obesogenic dietary practices among Latino and Asian subgroups of children living in California. Methods. We analyzed 2007, 2009, and 2011-2012 California Health Interview Survey data to examine the differences in dietary practices among Mexican and non-Mexican Latino children and 7 ethnic subgroups of Asian children. We used multivariable regression to examine the sociodemographic factors associated with specific dietary practices. Results. Latino subgroups of children had few differences in obesogenic dietary practices, whereas Asian subgroups of children exhibited significant differences in several obesogenic dietary practices. Korean and Filipino children were more likely than Chinese children to consume fast food and have low vegetable intake. Filipino children, followed by Japanese children, had the most obesogenic dietary practices compared with Chinese children, who along with South Asian children appeared to have the least obesogenic dietary practices. In general, income, education, and acculturation did not explain the dietary differences among Asian groups. Conclusions. Our findings suggest the need to disaggregate dietary profiles of Asian and Latino children and to consider nontraditional sociodemographic factors for messaging and counseling on healthy dietary practices among Asian populations.</t>
  </si>
  <si>
    <t>http://search.ebscohost.com.proxy-ub.rug.nl/login.aspx?direct=true&amp;db=pbh&amp;AN=108279158&amp;site=ehost-live&amp;scope=site</t>
  </si>
  <si>
    <t>Overeating and binge eating among immigrants in the United States: new terrain for the healthy immigrant hypothesis.</t>
  </si>
  <si>
    <t>Salas-Wright, Christopher P.; Vaughn, Michael G.; Miller, Daniel P.; Hahm, Hyeouk Chris; Scaramutti, Carolina; Cohen, Mariana; Delva, Jorge; Schwartz, Seth J.</t>
  </si>
  <si>
    <t>10.1007/s00127-019-01677-y</t>
  </si>
  <si>
    <t>UNITED States; BULIMIA; WOMEN immigrants; IMMIGRANTS; RESPONSE inhibition; LOSS control</t>
  </si>
  <si>
    <t>Acculturation; Binge eating; Immigrants; Impulsivity; Mental health; Overeating</t>
  </si>
  <si>
    <t>&lt;bold&gt;Background: &lt;/bold&gt;Prior research indicates that, compared to individuals born in the United States (US), immigrants are less likely to experience mental health and inhibitory control problems. However, our understanding of overeating and binge eating-both related to mental health and inhibitory control-among immigrants in the US remains limited. Drawing from a large national study, we report the prevalence of overeating and binge eating among immigrants vis-à-vis the US-born.&lt;bold&gt;Methods: &lt;/bold&gt;The data source used for the present study is the National Epidemiologic Survey on Alcohol and Related Conditions (NESARC-III, 2012-2013), a nationally representative survey of 36,309 civilian, non-institutionalized adults ages 18 and older in the US. Logistic regression was employed to examine the relationship between immigrant status and key outcomes.&lt;bold&gt;Results: &lt;/bold&gt;The prevalence of any (immigrants = 7.8%, US-born = 17.0%) and recurrent overeating (immigrants = 2.9%, US-born = 5.3%) was lower among immigrants than US-born individuals. Among those reporting recurrent overeating, the prevalence of binge eating with loss of control was comparable among immigrant (37.2%) and US-born participants (39.9%), in general. However, stratified analyses revealed that risk of binge eating with loss of control was lower among immigrant women compared to US-born women (AOR 0.54, 95% CI 0.29-0.98).&lt;bold&gt;Conclusions: &lt;/bold&gt;Findings from the present study provide clear results that immigrants are substantially less likely to overeat as compared to US-born individuals and that, among women but not men, immigrant status is associated with lower risk of binge eating with loss of control.</t>
  </si>
  <si>
    <t>http://search.ebscohost.com.proxy-ub.rug.nl/login.aspx?direct=true&amp;db=pbh&amp;AN=137820184&amp;site=ehost-live&amp;scope=site</t>
  </si>
  <si>
    <t>Perceived discrimination as a risk factor for depressive symptoms and substance use among Hispanic adolescents in Los Angeles.</t>
  </si>
  <si>
    <t>Basáñez, Tatiana; Unger, JenniferB; Soto, Daniel; Crano, William; Baezconde-Garbanati, Lourdes</t>
  </si>
  <si>
    <t>10.1080/13557858.2012.713093</t>
  </si>
  <si>
    <t>CALIFORNIA; MENTAL depression risk factors; SUBSTANCE abuse -- Risk factors; ACCULTURATION; COMMUNITIES; DISCRIMINATION; HISPANIC Americans -- Psychology; LONGITUDINAL method; PROBABILITY theory; PSYCHOLOGICAL tests; REGRESSION analysis; RESEARCH funding; SELF-evaluation; SURVEYS; SECONDARY analysis; SOCIOECONOMIC factors; DESCRIPTIVE statistics; ADOLESCENCE</t>
  </si>
  <si>
    <t>acculturation; depression; discrimination; Hispanic Americans; neighborhoods; substance use</t>
  </si>
  <si>
    <t>Objectives: Discrimination has been associated with adverse psychological and physical health outcomes, but few studies have examined the effects of discrimination on Hispanic adolescents. This study assessed the relation of perceived discrimination with depressive symptoms and drug use. Covariates included immigrant generation status (GS). A second objective was to examine the potentially moderating effect of neighborhoods' ethnic composition as suggested by Mair et al. Design: Secondary data analyses of a longitudinal survey examined self-reports of Hispanic adolescents in 9th grade (the first year of high school) and 11th grade at seven high schools in Los Angeles. Results: (1) Perceiving discrimination in 9th grade significantly predicted depressive symptoms (β=0.23, p&lt;0.01) and drug use (β=0.12, p&lt;0.01) in 11th grade, even after controlling for socioeconomic status, gender, acculturation, and GS in the USA. The third GS group reported significantly higher perceptions of discrimination compared to newer immigrants. (2) Neighborhoods' ethnic composition was included as a moderator of the association between perceived discrimination and the outcomes, but did not moderate the relation. Conclusion: Teaching Hispanic adolescents effective strategies for coping with discrimination, such as increasing their sense of belongingness in the American mainstream, may prove useful in preventing drug use and depressive symptoms.</t>
  </si>
  <si>
    <t>http://search.ebscohost.com.proxy-ub.rug.nl/login.aspx?direct=true&amp;db=pbh&amp;AN=88089520&amp;site=ehost-live&amp;scope=site</t>
  </si>
  <si>
    <t>Perfectionism and eating disorder symptomatology in Chinese immigrants: mediating and moderating effects of ethnic identity and acculturation.</t>
  </si>
  <si>
    <t>Chan CKY; Owens RG</t>
  </si>
  <si>
    <t>Psychology &amp; Health</t>
  </si>
  <si>
    <t>Three hundred and one Chinese drawn from the University of Auckland and local communities in New Zealand completed an anonymous questionnaire consisting of the Eating Disorder Inventory (EDI), the Positive and Negative Perfectionism Scale (PANPS), the Multigroup Ethnic Identity Measure (MEIM) and the short form of the Marlowe-Crowne Social Desirability Scale (MCSDS). Negative Perfectionism significantly predicted more eating disorder symptoms as measured by the EDI. A strong positive evaluation of other ethnic groups together with high Positive Perfectionism predicted lower body dissatisfaction and drive for thinness, whereas the opposite was true for a more negative evaluation of other groups and high Positive Perfectionism. A strong sense of belonging and attachment towards the Chinese culture and valuing other ethnic groups were found to mediate the relationship between Positive Perfectionism and eating disorder symptoms, predicting a lower sense of interpersonal distrust. Immigrant Chinese showed better adaptation with strong ethnic attachment as well as valuing the mainstream culture. Results also suggest that promoting Positive Perfectionism together with strong ethnic identification and values towards the mainstream culture may be advantageous to Chinese immigrants.</t>
  </si>
  <si>
    <t>http://search.ebscohost.com.proxy-ub.rug.nl/login.aspx?direct=true&amp;db=pbh&amp;AN=106416760&amp;site=ehost-live&amp;scope=site</t>
  </si>
  <si>
    <t>Perfectionism and eating disorder symptomatology in Chinese immigrants: Mediating and moderating effects of ethnic identity and acculturation.</t>
  </si>
  <si>
    <t>Chan, Carina K. Y.; Glynn Owens, R.</t>
  </si>
  <si>
    <t>10.1080/14768320500105312</t>
  </si>
  <si>
    <t>NEW Zealand; PERFECTIONISM (Personality trait); EATING disorders; IMMIGRANTS; ETHNICITY; ACCULTURATION</t>
  </si>
  <si>
    <t>acculturation; Chinese; eating disorder; ethnic identity; immigrants; perfectionism</t>
  </si>
  <si>
    <t>Three hundred and one Chinese drawn from the University of Auckland and local communities in New Zealand completed an anonymous questionnaire consisting of the Eating Disorder Inventory (EDI), the Positive and Negative Perfectionism Scale (PANPS), the Multigroup Ethnic Identity Measure (MEIM) and the short form of the Marlowe–Crowne Social Desirability Scale (MCSDS). Negative Perfectionism significantly predicted more eating disorder symptoms as measured by the EDI. A strong positive evaluation of other ethnic groups together with high Positive Perfectionism predicted lower body dissatisfaction and drive for thinness, whereas the opposite was true for a more negative evaluation of other groups and high Positive Perfectionism. A strong sense of belonging and attachment towards the Chinese culture and valuing other ethnic groups were found to mediate the relationship between Positive Perfectionism and eating disorder symptoms, predicting a lower sense of interpersonal distrust. Immigrant Chinese showed better adaptation with strong ethnic attachment as well as valuing the mainstream culture. Results also suggest that promoting Positive Perfectionism together with strong ethnic identification and values towards the mainstream culture may be advantageous to Chinese immigrants.</t>
  </si>
  <si>
    <t>http://search.ebscohost.com.proxy-ub.rug.nl/login.aspx?direct=true&amp;db=pbh&amp;AN=19235837&amp;site=ehost-live&amp;scope=site</t>
  </si>
  <si>
    <t>Perfectionism and eating disturbances in Korean immigrants: Moderating effects of acculturation and ethnic identity Carina K. Y. Chan et al. Perfectionism, culture, and eating symptoms.</t>
  </si>
  <si>
    <t>Chan, Carina K. Y.; Youngeun Ku; Owens, Richard Glynn</t>
  </si>
  <si>
    <t>10.1111/j.1467-839X.2010.01326.x</t>
  </si>
  <si>
    <t>KOREA; NEW Zealand; ACCULTURATION; ANALYSIS of variance; ATTITUDE (Psychology); PERSONAL beauty; CORRELATION (Statistics); EATING disorders; FOOD habits; GROUP identity; IMMIGRANTS; KOREANS; SATISFACTION; SEX distribution; STATISTICS; DATA analysis; MULTIPLE regression analysis; SCALE items; SOCIAL desirability scales</t>
  </si>
  <si>
    <t>acculturation; eating disorder; ethnic identity; immigrant; perfectionism</t>
  </si>
  <si>
    <t>Korean society highly values personal appearance. Given the established links between perfectionism and eating disorders in Western countries, the present project investigated such links and the extent to which these were moderated by the acculturation patterns of the participants. Korean immigrants to New Zealand ( N = 123) completed measures of perfectionism, ethnic identity, eating disorders, and social desirability. Positive and negative perfectionism were associated with eating-disorder symptoms. For males, but not females, negative perfectionism was more strongly associated with increased body satisfaction only among those who identified strongly as Korean.</t>
  </si>
  <si>
    <t>http://search.ebscohost.com.proxy-ub.rug.nl/login.aspx?direct=true&amp;db=pbh&amp;AN=55170851&amp;site=ehost-live&amp;scope=site</t>
  </si>
  <si>
    <t>Predictors and consequences of negative attitudes toward immigrants in Belgium and Turkey: The role of acculturation preferences and economic competition.</t>
  </si>
  <si>
    <t>Zagefka, Hanna; Brown, Rupert; Broquard, Murielle; Martin, Sibel Leventoglu</t>
  </si>
  <si>
    <t>10.1348/014466606X111185</t>
  </si>
  <si>
    <t>ASSIMILATION (Sociology); IMMIGRANTS; ACCULTURATION; INTERGROUP relations; SOCIAL networks; SOCIAL groups; SOCIAL integration; INTERPERSONAL relations; INTERORGANIZATIONAL relations</t>
  </si>
  <si>
    <t>This research tested predictors and consequences of majority members' negative attitudes towards immigrants in Belgium and Turkey. It tested a mediation model in which economic competition and a perceived preference of the immigrants for culture maintenance have negative effects on majority members' own acculturation preference for integration, and where a perceived preference of the immigrants for contact has a positive effect. The effects of all three predictors were hypothesized to be mediated by negative attitudes toward immigrants. Two survey studies were conducted, one in Belgium (N = 106) and one in Turkey (N = 93). Results showed that, as hypothesized, ‘economic competition’ and a ‘perceived preference for contact‘ had indirect effects on 'own acculturation preference' for integration, and ‘negative attitude’ was the mediator. ‘Perceived preference for cultural maintenance’ had a direct effect on ‘own acculturation preference’.</t>
  </si>
  <si>
    <t>http://search.ebscohost.com.proxy-ub.rug.nl/login.aspx?direct=true&amp;db=pbh&amp;AN=24765477&amp;site=ehost-live&amp;scope=site</t>
  </si>
  <si>
    <t>Predictors and consequences of negative attitudes toward immigrants in Belgium and Turkey: the role of acculturation preferences and economic competition.</t>
  </si>
  <si>
    <t>Zegefka H; Brown R; Broquard M; Martin SL</t>
  </si>
  <si>
    <t>This research tested predictors and consequences of majority members' negative attitudes towards immigrants in Belgium and Turkey. It tested a mediation model in which economic competition and a perceived preference of the immigrants for culture maintenance have negative effects on majority members' own acculturation preference for integration, and where a perceived preference of the immigrants for contact has a positive effect. The effects of all three predictors were hypothesized to be mediated by negative attitudes toward immigrants. Two survey studies were conducted, one in Belgium (N=106) and one in Turkey (N=93). Results showed that, as hypothesized, 'economic competition' and a 'perceived preference for contact' had indirect effects on 'own acculturation preference' for integration, and 'negative attitude' was the mediator. 'Perceived preference for cultural maintenance' had a direct effect on 'own acculturation preference'.</t>
  </si>
  <si>
    <t>http://search.ebscohost.com.proxy-ub.rug.nl/login.aspx?direct=true&amp;db=pbh&amp;AN=105780089&amp;site=ehost-live&amp;scope=site</t>
  </si>
  <si>
    <t>Problem drinking by race and nativity: what is learned from social structural and mental health-related data of US-born and immigrant respondents?</t>
  </si>
  <si>
    <t>Lo, Celia C; Howell, Rebecca J; Cheng, Tyrone C</t>
  </si>
  <si>
    <t>S77</t>
  </si>
  <si>
    <t>10.1111/j.1521-0391.2012.00292.x</t>
  </si>
  <si>
    <t>&lt;bold&gt;Background and Objectives: &lt;/bold&gt; Although heavy drinking is considered a health risk, research demonstrates that some adults turn to alcohol in an effort to manage disabling stress or mental health problems. Race and nativity may be associated with such decisions to "self-medicate" with alcohol. This study identified and compared links between problem drinking and social structural and mental health-related factors for four race-nativity groups.&lt;bold&gt;Methods: &lt;/bold&gt; Using data from the 2009 National Health Interview Survey, the final sample comprised 7,905 US-born Whites, 390 foreign-born Whites, 2,110 US-born Blacks, and 193 foreign-born Blacks. Investigated were the social structural variables of demographic factors (age, gender), socioeconomic status (employment, income, education), and social integration factors (family size, living with a partner). Mental health-related variables included chronic mental illness and access to and use of mental health services.&lt;bold&gt;Results: &lt;/bold&gt; Overall, both types of variables were found to be associated with large-quantity drinking and frequent binging, with the strength of association varying-for some factors-by race and/or nativity. Further, the findings indicated that, in the presence of chronic mental illness, both US- and foreign-born Black Americans engaged in relatively frequent binge-drinking when health-care variables were controlled.&lt;bold&gt;Conclusions and Scientific Significance: &lt;/bold&gt; These results underscore the need for mental health professionals to identify co-occurring mental illness and alcohol abuse among Black clients and, where it is found, to seek the root causes of the persistent stress that tends to accompany this co-occurrence.</t>
  </si>
  <si>
    <t>http://search.ebscohost.com.proxy-ub.rug.nl/login.aspx?direct=true&amp;db=pbh&amp;AN=107939010&amp;site=ehost-live&amp;scope=site</t>
  </si>
  <si>
    <t>Problem Drinking by Race and Nativity: What Is Learned from Social Structural and Mental Health-Related Data of US-Born and Immigrant Respondents?</t>
  </si>
  <si>
    <t>Lo, Celia C.; Howell, Rebecca J.; Cheng, Tyrone C.</t>
  </si>
  <si>
    <t>PATHOLOGICAL psychology; PSYCHIATRIC nurses; PHYSIOLOGICAL effects of alcohol; PHYSIOLOGICAL stress; SOCIAL interaction</t>
  </si>
  <si>
    <t>Background and Objectives: Although heavy drinking is considered a health risk, research demonstrates that some adults turn to alcohol in an effort to manage disabling stress or mental health problems. Race and nativity may be associated with such decisions to "self-medicate" with alcohol. This study identified and compared links between problem drinking and social structural and mental health-related factors for four race-nativity groups. Methods: Using data from the 2009 National Health Interview Survey, the final sample comprised 7,905 US-born Whites, 390 foreign-born Whites, 2,110 US-born Blacks, and 193 foreign-born Blacks. Investigated were the social structural variables of demographic factors (age, gender), socioeconomic status (employment, income, education), and social integration factors (family size, living with a partner). Mental health-related variables included chronic mental illness and access to and use of mental health services. Results: Overall, both types of variables were found to be associated with large-quantity drinking and frequent binging, with the strength of association varying—for some factors—by race and/or nativity. Further, the findings indicated that, in the presence of chronic mental illness, both US- and foreign-born Black Americans engaged in relatively frequent binge-drinking when health-care variables were controlled. Conclusions and Scientific Significance: These results underscore the need for mental health professionals to identify co-occurring mental illness and alcohol abuse among Black clients and, where it is found, to seek the root causes of the persistent stress that tends to accompany this co-occurrence.</t>
  </si>
  <si>
    <t>http://search.ebscohost.com.proxy-ub.rug.nl/login.aspx?direct=true&amp;db=pbh&amp;AN=102182016&amp;site=ehost-live&amp;scope=site</t>
  </si>
  <si>
    <t>Psychological Adaptation of Chinese Sojourners in Canada.</t>
  </si>
  <si>
    <t>Zheng, X.; Berry, J.W.</t>
  </si>
  <si>
    <t>10.1080/00207599108247134</t>
  </si>
  <si>
    <t>CANADA; CHINESE students; ACCULTURATION; ADAPTABILITY (Psychology); PSYCHOLOGY</t>
  </si>
  <si>
    <t>Psychological adaptation during acculturation was studied among 68 Chinese sojourners (students and visiting scholars from China and Hong Kong), 28 Chinese immigrant and Chinese-Canadian students, 30 Chinese students and scholars in China, and 33 non-Chinese Canadian students. Each participant completed questionnaires pertaining to various aspects of their lives and personalities, including: health beliefs and behaviours; problems and ways of coping; social contact and acculturation attitudes; psychological and physical health; and subjective adaptation. The Chinese sojourners reported lower English fluency, lower ease of making friendships, more adaptation and communication problems, and lower subjective adaptation than non-Chinese Canadian, or Chinese-Canadian students. The Chinese sojourners experienced less desired and actual contact, more contact incongruity, more separation and less assimilation than Chinese-Canadian students. The Chinese sojourners reacted to their problems with less wishful thinking and self-blame, and more tension reduction, and the seeking of informational support than non-Chinese Canadian students. There were significant differences between groups in health concept and health causation, and believed and utilized health ways. Health causation, and believed and utilised health ways were the most important factors influencing the Chinese sojourners' health status. The Chinese sojourners experienced more problems, but tended to use fewer health ways after-arrival than pre-departure. The Chinese also experienced poorer health, especially poorer psychological health after-arrival than pre-departure. The longitudinal and cross-sectional analysis of the Chinese sojourners' Cawte scores supported the U-curve hypothesis.</t>
  </si>
  <si>
    <t>http://search.ebscohost.com.proxy-ub.rug.nl/login.aspx?direct=true&amp;db=pbh&amp;AN=5777008&amp;site=ehost-live&amp;scope=site</t>
  </si>
  <si>
    <t>Psychological distress and its demographic associations in an immigrant population: findings from the Israeli National Health Survey.</t>
  </si>
  <si>
    <t>Ponizovsky, Alexander M.; Radomislensky, Ira; Grinshpoon, Alexander</t>
  </si>
  <si>
    <t>10.1080/00048670802534317</t>
  </si>
  <si>
    <t>ISRAEL; FORMER Soviet republics; DISTRESS (Psychology); EMIGRATION &amp; immigration; EMOTIONS; ACCULTURATION</t>
  </si>
  <si>
    <t>Immigration; Israel; psychological distress</t>
  </si>
  <si>
    <t>Objective: This study compared psychological distress and its sociodemographic correlates in immigrant and veteran Israeli populations using data from the Israel National Mental Health Survey, the first nationwide study designed to estimate the prevalence rates of psychological distress and mental disorders in the Israeli adult population, which was carried out in 2003-2004, in conjunction with the World Mental Health survey initiative. Method: Personal interviews were held with 3906 veteran Israelis, 845 immigrants from the former Soviet Union (FSU) and 107 immigrants from other countries (all the immigrants immigrated after 1989). Psychological distress was measured on the General Health Questionnaire-12. Results: Psychological distress among FSU immigrants was significantly higher than among veteran Israelis and immigrants from elsewhere. FSU immigrants were almost twice as likely to report severe psychological distress. Factors associated with psychological distress were female gender, age above 50, being divorced/widowed, being secular, having higher education and being either unemployed or 'not in workforce'. Conclusion: The results support the acculturation stress hypothesis as an explanation for psychological distress in immigrants only in immigrants from the FSU, indicating that policymakers should plan services and prevention programmes differentially for different immigrant populations.</t>
  </si>
  <si>
    <t>http://search.ebscohost.com.proxy-ub.rug.nl/login.aspx?direct=true&amp;db=pbh&amp;AN=35730035&amp;site=ehost-live&amp;scope=site</t>
  </si>
  <si>
    <t>PSYCHOLOGICAL TRAUMAS AND DEPRESSION IN A SAMPLE OF VIETNAMESE PEOPLE IN THE UNITED STATES.</t>
  </si>
  <si>
    <t>Tran, Thanh V.</t>
  </si>
  <si>
    <t>10.1093/hsw/18.3.184</t>
  </si>
  <si>
    <t>UNITED States; VIETNAMESE Americans; EMIGRATION &amp; immigration &amp; psychology; PSYCHOLOGICAL stress; NIGHTMARES; SOCIAL workers; PSYCHOLOGY</t>
  </si>
  <si>
    <t>depression; migration; posttraumatic stress; refugees; Vietnamese Americans; war</t>
  </si>
  <si>
    <t>This article investigates the relationships among premigration stresses, nightmares, acculturation stresses, personal efficacy, and depression in a sample of 147 adult Vietnamese Americans. The analysis revealed that premigration stresses, nightmares, and acculturation stresses had significant in direct effects on depression. Acculturation stresses diminish personal efficacy, and a weakness of personal efficacy leads to higher depression. Age, gender, marital status, and English language ability also exert differential effects on premigration stresses, nightmares, acculturation stresses, personal efficacy, and depression. Health care professionals, social workers, health care organizations, and social work researchers who work with Vietnamese clients should be more culturally sensitive when planning and implementing services and developing research instruments.</t>
  </si>
  <si>
    <t>http://search.ebscohost.com.proxy-ub.rug.nl/login.aspx?direct=true&amp;db=pbh&amp;AN=9311191329&amp;site=ehost-live&amp;scope=site</t>
  </si>
  <si>
    <t>Psychological, sociocultural, and marital adaptation of Turkish immigrant couples in Canada.</t>
  </si>
  <si>
    <t>Ataca, Bilge; Berry, John W.</t>
  </si>
  <si>
    <t>10.1080/00207590143000135</t>
  </si>
  <si>
    <t>ONTARIO; TORONTO (Ont.); CANADA; ADAPTABILITY (Psychology); MARRIED people -- Psychology</t>
  </si>
  <si>
    <t>The study examined the acculturation and adaptation of 200 married Turkish immigrants in Toronto, Canada, using selfreport questionnaires. As an extension of research from sojourners to immigrants, and from individuals to married couples, marital adaptation was introduced and three facets of adaptation were differentiated: psychological, sociocultural, and marital. The findings support the contention that adaptation is multifaceted. Consistent with stress and coping models, psychological adaptation of married couples was associated with the personality variable of hardiness, social support, acculturation attitudes, and discrimination. On the other hand, in line with social learning perspectives, sociocultural adaptation was mostly related to the variables instrumental in acquiring social skills in the new culture, namely, language proficiency and contact with members of the dominant group. Marital adaptation was mostly associated with marital stressors and marital support. The lack of research on gender differences in the differentiation of adaptation was addressed. This differentiation was clearer in men than in women; there were also different variables associated with the facets of men's and women's adaptation. The effects of socioeconomic status and gender have also been examined. The findings made it evident that Turkish immigrants did not acculturate uniformly. Two groups of Turkish immigrants, working class and professionals were clearly distinguished in their acculturation experiences and adaptation. Gender differences were most apparent in the low socioeconomic status group. Women in general were psychologically more vulnerable than men; the group that faced more risk factors were those women of low socioeconomic status. In terms of acculturation attitudes, Turkish immigrant couples strongly endorsed separation; however, those of high socioeconomic status preferred integration and assimilation to a greater, and separation to a lesser extent than those of low socioeconomic status. L'étude a examiné l'acculturation et l'adaptation de 200 immigrants turcs mariés à Toronto, Canada, utilisant des questionnaires d'auto rapport. En amplifiant la recherche des résidents temporels aux immigrants et des célibataires aux couples mariés on a introduit l'adaptation et trois facettes ont été différenciées: psychologique, socioculturelle et maritale. Les résultats confirment l'affirmation que l'adaptation comporte de multiples facettes. L'adaptation psychologique des couples mariés qui est conforme aux modèles de stress et d'affrontement a été associé à la variable de personnalité audace, à l'appui social, aux attitudes relatives à l'acculturation et à la discrimination. Par ailleurs, en parallèle aux perspectives de l'apprentissage social, l'adaptation socioculturelle a été associéeen grande partie aux variables instrumentales servant à acquérir des habilités sociales dans la nouvelle culture, notamment la maîtrise de la langue et le contact avec des membres du groupe dominant. L'adaptation maritale a été associée principalement à des éléments de stress et de support dans le couple. Etant donné le manque de différentiation relative au sexe dans la recherche de l'adaptation, cet aspect a été traité. Cette différentiation s'est avérée plus claire chez les hommes que chez les femmes,il y a eu également des variables différentes associées aux facettes d'adaptation des hommes et des femmes. L'influence du statut socio-économique et du sexe a été également examinée. Les résultats ont mis en évidence le fait que les immigrants turcs ne subissent pas l'acculturation d'une manière uniforme. Deux groupes d'immigrants turcs, des ouvriers et des employés, ont été clairement distingués au point de vue de leur expérience d'acculturation et leur adaptation. Des différences relatives au sexe ont été plus marquées dans le groupe avec le statut social inférieur. Les femmes en général étaient plus vulnérables que les hommes, le groupe qui affrontait le plus de facteurs de risque était celui des femmes de statut socio-économique inférieur. Concernant les attitudes relatives à l'acculturation, les couples d'immigrants turcs ont opté fortement pour une distanciation, cependant les couplesavec un statut socio-économique élevé ont préféré l'intégration et l'assimilation et, dans une moindre mesure, la séparation que ceux avec un statut socio-économique inférieur. El estudio examinó la aculturación y adaptación de 200 turcos casados inmigrados a Toronto, Canadá, por medio del uso de cuestionarios de auto informe. De la extensión de la investigación sobre residentes temporales a los inmigrantes, y de los individuos a las parejas de cónyuges, se introdujo la adaptación conyugal y se diferenciaron tres facetas de adaptación: psicológica, sociocultural y marital. Los hallazgos apoyan la aseveración de que la adaptación es multifacética. Consistente con los modelos de estrés y afrontamiento, la adaptación psicológica de las parejas de casados se asoció con la variable de personalidad audacia, con el apoyo social, las actitudes relativas a la aculturación, y la discriminación. Por otra parte, de acuerdo con la perspectiva del aprendizaje social, la adaptación sociocultural se relacionó principalmente con las variables instrumentales para la adquisición de habilidades sociales en la nueva cultura, propiamente, dominio del lenguaje y contacto con los miembros del grupo dominante. La adaptación marital se asoció en mayor medida con los estresores conyugales y el apoyo de la pareja. Considerando la carencia de investigación sobre diferencias de género en cuanto a la adaptación, se trató este aspecto. Esta diferenciación se dio con mayor claridad en los hombres que en las mujeres; hubo también diferentes variables asociadas con las facetas de adaptación de hombres y de mujeres. También se examinaron los efectos del nivel socioeconómico y el sexo. Los hallazgos evidenciaron que los inmigrantes turcos no logran la aculturación de una manera uniforme. Dos grupos de inmigrantes turcos, de clase trabajadora y profesionales, se distinguieron entre sí respecto a sus experiencias de aculturación y su adaptación. Las diferencias entre sexos fueron más ostensibles en el grupo de bajo nivel socioeconómico. Las mujeres, en general, resultaron psicológicamente más vulnerables que los hombres; el grupo que encaró más factores de riesgo fue el de las mujeres de bajo nivel socioeconómico. En términos de las actitudes relativas a la aculturación, las parejas turcas inmigrantes abogaron con fuerza por la separación, sin embargo, aquéllos de nivel socioeconómico alto prefirieron la integración y la asimilación y, en menor medida, la separación que aquéllos de bajo nivel socioeconómico.</t>
  </si>
  <si>
    <t>http://search.ebscohost.com.proxy-ub.rug.nl/login.aspx?direct=true&amp;db=pbh&amp;AN=6120211&amp;site=ehost-live&amp;scope=site</t>
  </si>
  <si>
    <t>Psychometric critique of acculturation psychology: The case of Iranian migrants in Norway.</t>
  </si>
  <si>
    <t>Rudmin, Floyd W.; Ahmadzadeh, Vali</t>
  </si>
  <si>
    <t>10.1111/1467-9450.00213</t>
  </si>
  <si>
    <t>NORWAY; IRANIANS; ACCULTURATION; ASSIMILATION (Sociology); EMIGRATION &amp; immigration</t>
  </si>
  <si>
    <t>The presumptions, terminology, psychometrics, statistical analyses, and ethics of the fourfold acculturation paradigm are criticized in detail. Illustrative data came from Iranian refugees in Norway ( N =80) answering: 1) the Satisfaction with Life Scale (SWLS), 2) Zung's Self-Rating Depression Scale (ZSRDS), 3) ipsative fourfold scales of Integration, Assimilation, Separation, and Marginalization, 4) orthogonal scales of attitudes towards Norwegian and Iranian cultures, measured independently and using balanced reverse-keying, and 5) ipsative forced-choice preferences for cultural practices of Norway, Iran, both, or from other societies as well. Iranians in Norway favored global multiculturalism and, as a group, did not show distress. The SWLS and ZSRDS were correlated, but the measures of acculturation failed to replicate one'another. As unconstrained ipsative measures, the fourfold scales showed acquiescence response bias contamination and doubtful operationalization of scale constructs. Recommendations are discussed for improving acculturation research.</t>
  </si>
  <si>
    <t>http://search.ebscohost.com.proxy-ub.rug.nl/login.aspx?direct=true&amp;db=pbh&amp;AN=4335271&amp;site=ehost-live&amp;scope=site</t>
  </si>
  <si>
    <t>Psychoneuroses among Mexican Americans and other Whites: Prevalence and Caseness.</t>
  </si>
  <si>
    <t>Vega, William A.; Kolody, Bohdan; Warheit, George</t>
  </si>
  <si>
    <t>10.2105/AJPH.75.5.523</t>
  </si>
  <si>
    <t>SANTA Clara County (Calif.); CALIFORNIA; NEUROSES; MENTAL health of Mexican Americans; DISTRESS (Psychology); ACCULTURATION; GROUP identity; EDUCATIONAL attainment; EPIDEMIOLOGY</t>
  </si>
  <si>
    <t>This paper reports the findings from an epidemiological survey conducted in California using the Health Opinion Survey (HOS). a measure of psychoneuroticism, as well as other scales and inventories. Uncontrolled results indicate That Mexican Americans have higher symptom and case levels, but that these differences are found primarily among marginally acculturated and immigrant respondents, HOS caseness levels were 15.4 for Spanish speaking Mexican Americans. 6.6 for English-speaking Mexican Americans. and 5.5 for other Whites. Joint effects of ethnicity for sex, age, education, and marital Muftis were substantial however there were differences in caseness between Spanish-speaking Mexican Americans. English-speaking Mexican Americans. and other Whites on four measures of psychological distress. The results indicate the importance of acculturation-related factors, including educational attainment, language preference, and nativity for predicting symptomatology among Mexican Americans. (Am J Public Health 1985; 75:523-527.)</t>
  </si>
  <si>
    <t>http://search.ebscohost.com.proxy-ub.rug.nl/login.aspx?direct=true&amp;db=pbh&amp;AN=4949309&amp;site=ehost-live&amp;scope=site</t>
  </si>
  <si>
    <t>Psychosocial Predictors of Diet and Acculturation in Chinese American and Chinese Canadian Women.</t>
  </si>
  <si>
    <t>Satia-Abouta, Jessie; Patterson, Ruth E.; Kristal, Alan R.; Teh, Chong; Tu, Shin-Ping</t>
  </si>
  <si>
    <t>10.1080/13557850220146975</t>
  </si>
  <si>
    <t>NORTH America; FOOD habits; CHINESE</t>
  </si>
  <si>
    <t>Chinese Americans; CHINESE CANADIANS; DIET; Dietary acculturation; PREDICTORS; PSYCHOSOCIAL</t>
  </si>
  <si>
    <t>Objective: To examine the influence of diet-related psychosocial constructs on the dietary practices of Chinese populations living in North America. Design: Data are from a cross-sectional survey of 244 women of Chinese ethnicity living in Seattle, WA, USA and Vancouver, BC, Canada. Using an interviewer-administered questionnaire and PRECEDE/PROCEED as our model, we collected information on diet-related psychosocial (predisposing, enabling, and reinforcing) factors; consumption of foods reflecting Western and Chinese dietary practices; and past and current consumption of fruits, vegetables and fat. Results: Participants generally believed that there were strong relationships between diet and health, but only about a quarter were aware of nutrition information from the government. Food cost, availability, and convenience did not appear to be major concerns among these participants. Respondents' older relatives and spouses tended to prefer a Chinese diet and also had a strong influence on the household diet. Associations of the psychosocial factors with demographic characteristics, adoption of Western dietary practices, and consumption of fruits and vegetables were informative. For example, older, less educated respondents considered it very important to eat a low fat, high fruit and vegetable diet; while younger, more educated participants who were employed outside the home did not think the Chinese diet is healthier than a typical Western diet (all p &lt; 0.05). Western acculturated respondents were more likely to believe in a relationship between diet and cancer/heart disease and report that preparing Chinese meals is inconvenient (p &lt; 0.05). Respondents with in-family normative pressure to maintain Chinese eating patterns ate more fruits and vegetables (4.4 vs 3.7 servings), while knowledge of nutrition information from the government was associated with increased fruit and vegetable consumption after immigration (all p &lt; 0.05). Conclusions: Chinese cultural beliefs play an important role in the dietary practices of Chinese living in North America. Therefore, traditional health beliefs, as well as socioeconomic and environmental factors related to diet should be incorporated into the design and implementation of culturally appropriate health promotion programs for Chinese immigrants.</t>
  </si>
  <si>
    <t>http://search.ebscohost.com.proxy-ub.rug.nl/login.aspx?direct=true&amp;db=pbh&amp;AN=6895251&amp;site=ehost-live&amp;scope=site</t>
  </si>
  <si>
    <t>Public attitudes toward policies related to labor migrants in Israel.</t>
  </si>
  <si>
    <t>Amit, Karin; Achdut, Netta; Achdut, Leah</t>
  </si>
  <si>
    <t>10.1016/j.soscij.2015.02.006</t>
  </si>
  <si>
    <t>ISRAEL; PUBLIC sector; LABOR mobility; IMMIGRATION policy; ECONOMIC competition; LABOR supply</t>
  </si>
  <si>
    <t>Competitive threat; Exclusionary attitudes; Immigration policy; Labor migrants; Palestinian workers</t>
  </si>
  <si>
    <t>This paper focuses on determinants of public attitudes in Israel toward two policy questions. First, should immigration policy measures be more restrictive toward overseas labor migrants? Secondly, should overseas labor migrants be replaced with Palestinian workers? Based on an attitudinal survey administered to a representative sample of the Israeli population, the findings indicate that support for a restrictive immigration policy is quite prevalent among Israelis. However, the survey reveals only moderate consent for replacing overseas labor migrants with Palestinian commuters. Attitudes toward a restrictive immigration policy are explained by the perceived threat posed by overseas labor migrants to social and economic interests. This threat is explained by the respondents’ socio-economic characteristics. Attitudes toward the replacement policy are partially explained by the sense of threat to the Jewish character of the state posed by overseas migrants, but are also attributed to several personal characteristics. Policy implications of these findings are discussed.</t>
  </si>
  <si>
    <t>http://search.ebscohost.com.proxy-ub.rug.nl/login.aspx?direct=true&amp;db=pbh&amp;AN=111498813&amp;site=ehost-live&amp;scope=site</t>
  </si>
  <si>
    <t>Right‐wing authoritarianism and majority members' preferences for minority acculturation.</t>
  </si>
  <si>
    <t>Haase, Anna; Asbrock, Frank; Rohmann, Anette</t>
  </si>
  <si>
    <t>10.1002/ejsp.2665</t>
  </si>
  <si>
    <t>GERMANY; ACCULTURATION; IMMIGRANTS -- Psychology; MINORITIES; PERSONALITY; SOCIAL psychology; SURVEYS; SOCIAL support; CROSS-sectional method</t>
  </si>
  <si>
    <t>acculturation; group‐focused enmity; right‐wing authoritarianism; threat</t>
  </si>
  <si>
    <t>The present research examines the role of right‐wing authoritarianism for the formation of majority members' attitudes towards minority members' contribution to the acculturation process. Previous research has confirmed the link between right‐wing authoritarianism and majority members' acculturation preferences. Nonetheless, a test of their longitudinal relationship was still lacking. Using data from a 3‐wave panel study in Germany, we demonstrate that right‐wing authoritarianism among majority members predicts less support for immigrants' cultural maintenance and less support for the establishment of intergroup relations over time (Study 1, N = 551). Using cross‐sectional survey data, we show that collective threat mediates these relationships (Study 2, N = 817). Data were representative of the German adult population. Our findings indicate that authoritarian majority members oppose integration because they perceive foreigners as threatening. Right‐wing authoritarianism appears to be a meaningful individual difference variable linked to majority members' attitudes towards immigrants' maintenance of their heritage culture and the establishment of intergroup relations over time. Our findings complement recent theorizing about acculturation processes.</t>
  </si>
  <si>
    <t>http://search.ebscohost.com.proxy-ub.rug.nl/login.aspx?direct=true&amp;db=pbh&amp;AN=143570271&amp;site=ehost-live&amp;scope=site</t>
  </si>
  <si>
    <t>Self-Assessments of Health by Korean Immigrant Women.</t>
  </si>
  <si>
    <t>Yang, Kyeongra</t>
  </si>
  <si>
    <t>10.1080/07399330601179836</t>
  </si>
  <si>
    <t>UNITED States; EMIGRATION &amp; immigration; MEDICAL care; WOMEN; KOREANS</t>
  </si>
  <si>
    <t>The purpose of this study was twofold: to discover how Korean immigrant women perceived their health and to identify associations between social indicators and the health of Korean immigrant women. Participants in the study comprised a nonprobability sample of 137 Korean immigrant women living in the United States who submitted questionnaires about their health to the researcher by U.S. mail in 2004. Approximately 49% of the participants perceived their health as fair or poor. After age, income, education, marital status, and occupational status were controlled, the significant predictors of self-assessed health were involvement in exercise and length of residency in the United States. In future studies, the relationships between perception of health related to acculturation and self-rating health should be investigated.</t>
  </si>
  <si>
    <t>http://search.ebscohost.com.proxy-ub.rug.nl/login.aspx?direct=true&amp;db=pbh&amp;AN=24404021&amp;site=ehost-live&amp;scope=site</t>
  </si>
  <si>
    <t>Social capital, acculturation attitudes, and sociocultural adaptation of migrants from central Asian republics and South Korea in Russia.</t>
  </si>
  <si>
    <t>Tatarko, Alexander; Berry, John W.; Choi, Keunwon</t>
  </si>
  <si>
    <t>10.1111/ajsp.12401</t>
  </si>
  <si>
    <t>CENTRAL Asia; KAZAKHSTAN; SOUTH Korea; KYRGYZSTAN; TAJIKISTAN; TURKMENISTAN; UZBEKISTAN; RUSSIA; ACCULTURATION; ADAPTABILITY (Psychology); ETHNIC groups; IMMIGRANTS -- Psychology; QUESTIONNAIRES; SOCIAL capital</t>
  </si>
  <si>
    <t>acculturation attitudes; bonding social capital; bridging social capital; migrants; sociocultural adaptation</t>
  </si>
  <si>
    <t>This research examines the relationship of social capital with the acculturation attitudes and sociocultural adaptation of 122 migrants from Central Asian republics of the former Union of Soviet Socialist Republics (Uzbekistan, Tajikistan, Turkmenistan, Kyrgyzstan, and Kazakhstan) and 136 migrants from South Korea. The questionnaire included scales for assessing acculturation attitudes (integration, assimilation, and separation), individual social capital (bridging and bonding), and sociocultural adaptation. Using parallel mediation analysis, we found that acculturation attitudes for migrants from Central Asia are secondary to their social capital in relation to sociocultural adaptation. However, among migrants from South Korea, social capital is not linked to their acculturation attitudes, and in general, its role in sociocultural adaptation is lower as compared to the role of acculturation attitudes. As a whole, our research shows that although sociocultural adaptation for all ethnic groups is linked to acculturation attitudes and social capital, acculturation attitudes for certain ethnic groups can be dependent on social capital.</t>
  </si>
  <si>
    <t>http://search.ebscohost.com.proxy-ub.rug.nl/login.aspx?direct=true&amp;db=pbh&amp;AN=144882879&amp;site=ehost-live&amp;scope=site</t>
  </si>
  <si>
    <t>Sociodemographic and psychological variables related to sociocultural, acculturative orientation of North African immigrants in France.</t>
  </si>
  <si>
    <t>Mokounkolo, René; Taillandier-Schmitt, Anne</t>
  </si>
  <si>
    <t>South African Journal of Psychology</t>
  </si>
  <si>
    <t>10.1177/008124630803800408</t>
  </si>
  <si>
    <t>SOCIODEMOGRAPHIC factors; PSYCHOLOGICAL factors; SOCIOCULTURAL factors; SOCIAL factors; ACCULTURATION; SOCIAL processes; MULTIVARIATE analysis; REGRESSION analysis</t>
  </si>
  <si>
    <t>acculturative orientation; North African immigrants in France; sociocultural; sociodemographic and psychological predictors</t>
  </si>
  <si>
    <t>We analysed two fields of the sociocultural, acculturative orientation of North African immigrants in France. The first is Immersion within the Society of Origin (ISO), which has two facets: "Orientation towards Members of the Ingroup" (OMI) and "Orientation towards the culture of origin" (OCO). The second, "Immersion within the Host Society" (IHS) also comprises two facets: "Orientation towards People of French Origin" (OPFO) and "Orientation towards French Culture" (OFC). The aim was to analyse the relationship between these four facets of sociocultural acculturative orientations and various socio-demographic and psychosocial variables. Two-hundred-and-ten North African immigrants in France answered a questionnaire adapted from Stephenson's Multigroup Acculturation Scale (SMAS). Stepwise multiple regression analyses show that OMI is linked to the country of origin and cultural identity, and OCO to satisfaction with life, family situation, sex and cultural identity. OPFO is linked to participation in club activities, and OFC to work/student activity and family situation. These results illustrate the relevance and value of studying immigrants' sociocultural, acculturative orientation on the basis of ISO vs. IHS models, and in the fields of their social relations and their relationship with the culture. They highlight the importance of looking at acculturation as a composite process, the various facets of which are related to different variables that can therefore be regarded as relevant indicators of immigrants' intercultural adaptation.</t>
  </si>
  <si>
    <t>http://search.ebscohost.com.proxy-ub.rug.nl/login.aspx?direct=true&amp;db=pbh&amp;AN=36670219&amp;site=ehost-live&amp;scope=site</t>
  </si>
  <si>
    <t>Story-based scales: development and validation of questionnaires to measure subjective health status and cultural adherence in British Bangladeshis with diabetes.</t>
  </si>
  <si>
    <t>Greenhalgh T; Chowdhury M; Wood GW</t>
  </si>
  <si>
    <t>Psychology, Health &amp; Medicine</t>
  </si>
  <si>
    <t>10.1080/13548500500429379</t>
  </si>
  <si>
    <t>Questionnaires that measure subjective health status are increasingly used in clinical trials. But scales based on the quantification of subjective traits ('rate your feelings on a scale of 1 to 5') and initially developed in western population samples may not be valid for use in minority ethnic groups, even if accurately translated. The measurement of cultural adaptation and assimilation in immigrant groups is important for health research but has well documented methodological challenges. The aim of this study was to develop valid and reliable questionnaires to measure subjective health status and cultural adherence in a minority ethnic group, using the story as the unit of inquiry. The design was a multi-phase study involving (a) narrative interview, (b) vignette construction, (c) questionnaire development, and (d) questionnaire validation in relation to two scales (well-being and cultural adherence) in British Bangladeshis with diabetes. Using data from in-depth narrative interviews (i.e., a non-directive research technique in which the participant is invited to 'tell me the story about your diabetes, starting with when you first noticed anything wrong', and the only prompts used are 'tell me more about that' or 'what happened next?'; Greenhalgh, Helman, &amp; Chowdhury, 1998; Muller, 1999), we constructed culturally congruent vignettes to depict different subjective health states and behaviours. We refined these items in focus group interviews and validated the instruments on 98 Bangladeshi participants, randomly sampled from GP diabetes registers in inner London and interviewed by a Bangladeshi anthropologist. We used factor analysis to explore the underlying structure in the responses to questionnaire items, plus Cronbach alpha tests to measure internal consistency of scales. The questionnaires were acceptable and credible to Bangladeshi participants with diabetes. Ninety of 98 participants were able and willing to complete them with interviewer assistance. Following factor analysis, we produced two definitive instruments. The well-being scale was a single-factor model with four story-based items (measuring depression, anxiety, physical energy, and social activities), with a Cronbach's alpha of .92. The cultural adherence scale was a single-factor model with five items (measuring religious restrictions, ethnic practices, and social ties), with a Cronbach's alpha of .83. In conclusion, this study has produced two important outputs: (a) easy-to-administer, story-based questionnaires that measure well-being and cultural adherence, which are specific to British Bangladeshis with diabetes; (b) a general method for developing story-based instruments to quantify the subjective experience of illness and adherence to cultural norms, which potentially has applications beyond the study population.</t>
  </si>
  <si>
    <t>http://search.ebscohost.com.proxy-ub.rug.nl/login.aspx?direct=true&amp;db=pbh&amp;AN=106288054&amp;site=ehost-live&amp;scope=site</t>
  </si>
  <si>
    <t>Stress Is Associated with Unfavorable Patterns of Dietary Intake Among Female Chinese Immigrants.</t>
  </si>
  <si>
    <t>Marilyn Tseng; Carolyn Fang</t>
  </si>
  <si>
    <t>Annals of Behavioral Medicine</t>
  </si>
  <si>
    <t>10.1007/s12160-010-9259-4</t>
  </si>
  <si>
    <t>PHILADELPHIA (Pa.); PENNSYLVANIA; IMMIGRANTS; PSYCHOLOGICAL stress; WEIGHT gain; EMIGRATION &amp; immigration; CHRONIC disease risk factors; REGRESSION analysis</t>
  </si>
  <si>
    <t>Acculturation; Asian; Dietary intake; Stress</t>
  </si>
  <si>
    <t>Background: Chinese immigrants experience increased risk for weight gain and chronic disease after US migration. Whether psychosocial stress affects their eating behavior is unknown. Purpose: The purpose of this study is to examine psychosocial stress and dietary intake among 426 Chinese immigrant women in the Philadelphia region. Methods: Participants completed 4 days of dietary recalls and questionnaires assessing positive and negative life events in the past year and migration-related stressors. Results: In hierarchical linear regression models, positive life events were associated with higher energy intake ( β = 21.1, p = 0.04). Migration-related stress was associated with lower total gram ( β = −11.3, p &lt; 0.0001) and overall grain ( β = −0.18, p = 0.03) intake and higher energy density ( β = 0.002, p = 0.04) and percent energy from fat ( β = 0.06, p = 0.05). Conclusions: Migration-related stress did not increase overall intake in terms of energy and total grams but selectively increased fat intake and energy density. Such dietary habits may have implications for future chronic disease risk in this immigrant population.</t>
  </si>
  <si>
    <t>http://search.ebscohost.com.proxy-ub.rug.nl/login.aspx?direct=true&amp;db=pbh&amp;AN=60686957&amp;site=ehost-live&amp;scope=site</t>
  </si>
  <si>
    <t>Stressors Related to Depression among Elderly Korean Immigrants.</t>
  </si>
  <si>
    <t>Lee, Young-Me; Holm, Karyn</t>
  </si>
  <si>
    <t>10.3109/01612840.2011.618965</t>
  </si>
  <si>
    <t>UNITED States; PSYCHOLOGICAL stress; MENTAL depression -- Psychological aspects; KOREANS -- United States; ACCULTURATION; CONCEPTUAL structures; CORRELATION (Statistics); IMMIGRANTS -- Psychology; LIFE change events; QUESTIONNAIRES; REGRESSION analysis; SCALE analysis (Psychology); SELF-evaluation; SURVEYS; TRANSLATIONS; SAMPLE size (Statistics); STATISTICAL power analysis; FAMILY relations; SOCIAL support; EFFECT sizes (Statistics); CROSS-sectional method; DATA analysis software; OLD age</t>
  </si>
  <si>
    <t>While depression in the elderly is well documented, little is known about depression in specific groups of immigrant elderly. In this study, 160 elderly Korean immigrants completed measures of depression, stressful life events, acculturative stress, family relationships, social support, and demographic variables. Findings revealed that income, acculturative stress, and living place were significant predictors of depression. As income declined, depression increased; living with one's adult children was associated with less depression; depression increased in concert with acculturative stress. These findings suggest that maintaining family relationships may be a key factor in preventing and/or lessening depression in elderly Korean immigrants.</t>
  </si>
  <si>
    <t>http://search.ebscohost.com.proxy-ub.rug.nl/login.aspx?direct=true&amp;db=pbh&amp;AN=70165444&amp;site=ehost-live&amp;scope=site</t>
  </si>
  <si>
    <t>Substance Use and Cumulative Exposure to American Society: Findings From Both Sides of the US-Mexico Border Region.</t>
  </si>
  <si>
    <t>Borges, Guilherme; Cherpitel, Cheryl J.; Orozco, Ricardo; Zemore, Sarah E.; Wallisch, Lynn; Medina-Mora, Maria-Elena; Breslau, Joshua</t>
  </si>
  <si>
    <t>10.2105/AJPH.2015.302871</t>
  </si>
  <si>
    <t>MEXICAN-American Border Region; UNITED States; MEXICO; DRUG abuse -- Social aspects; MEXICAN Americans; MEXICANS; METROPOLITAN areas -- United States; CITIES &amp; towns; ALCOHOLISM risk factors; UNITED States -- Emigration &amp; immigration; SUBSTANCE abuse; TWENTY-first century; SOCIAL history; SUBSTANCE abuse -- Psychological aspects; SUBSTANCE abuse -- Risk factors; ACCULTURATION; CONFIDENCE intervals; IMMIGRANTS -- Psychology; SOCIAL adjustment; CULTURAL values; CROSS-sectional method; DATA analysis software; DESCRIPTIVE statistics; ODDS ratio</t>
  </si>
  <si>
    <t>Objectives. We investigated whether Mexican immigration to the United States exerts transnational effects on substance use in Mexico and the United States. Methods. We performed a cross-sectional survey of 2336 Mexican Americans and 2460 Mexicans in 3 Texas border metropolitan areas and their sister cities in Mexico (the US-Mexico Study on Alcohol and Related Conditions, 2011-2013). We collected prevalence and risk factors for alcohol and drug use; Diagnostic and Statistical Manual of Mental Disorders, Fourth Edition, alcohol-use disorders; and 2 symptoms (hazardous use and quit or control) of drug use disorder across a continuum of migration experiences in the Mexican and Mexican American populations. Results. Compared with Mexicans with no migrant experience, the adjusted odds ratios for this continuum of migration experiences ranged from 1.10 to 8.85 for 12-month drug use, 1.09 to 5.07 for 12-month alcohol use disorder, and 1.13 to 9.95 for 12-month drug-use disorder. Odds ratios increased with longer exposure to US society. These findings are consistent with those of 3 previous studies. Conclusions. People of Mexican origin have increased prevalence of substance use and disorders with cumulative exposure to US society.</t>
  </si>
  <si>
    <t>http://search.ebscohost.com.proxy-ub.rug.nl/login.aspx?direct=true&amp;db=pbh&amp;AN=111940508&amp;site=ehost-live&amp;scope=site</t>
  </si>
  <si>
    <t>The Acculturation of Iranian Immigrants in the United States and the Implications for Mental Health.</t>
  </si>
  <si>
    <t>Ghaffarian, Shireen</t>
  </si>
  <si>
    <t>10.1080/00224549809600419</t>
  </si>
  <si>
    <t>UNITED States; ACCULTURATION; ANTHROPOLOGY; IRANIANS; IMMIGRANTS -- United States; MENTAL health</t>
  </si>
  <si>
    <t>The process of acculturation among Iranian immigrants living in the United States was explored; specifically, the relationships between acculturation and mental health, age, gender, level of education, and length of residence in the United States were examined. Acculturation was measured via R. H. Mendoza's (1989) Cultural Life Style Inventory, which includes 3 components: cultural resistance, cultural incorporation, and cultural shift. A significant but slight relationship was found between acculturation and mental health: As cultural resistance increased, scores signifying better mental health decreased; as cultural incorporation and cultural shift increased, scores signifying better mental health increased. Also. Iranian men were found to have higher levels of cultural shift, lower levels of cultural resistance, and higher scores signifying better mental health than Iranian women.</t>
  </si>
  <si>
    <t>http://search.ebscohost.com.proxy-ub.rug.nl/login.aspx?direct=true&amp;db=pbh&amp;AN=1223022&amp;site=ehost-live&amp;scope=site</t>
  </si>
  <si>
    <t>The Association Between Acculturation Variables and Life Satisfaction Among Israeli Immigrants from Four English-Speaking Countries.</t>
  </si>
  <si>
    <t>Zlotnick, Cheryl; Dryjanska, Laura; Suckerman, Suzanne</t>
  </si>
  <si>
    <t>10.1007/s10902-019-00137-3</t>
  </si>
  <si>
    <t>ISRAEL; ENGLISH-speaking countries; ACCULTURATION; IMMIGRANTS; SATISFACTION; LIFE expectancy</t>
  </si>
  <si>
    <t>Acculturation; Diaspora; Expectations; Immigrants; Life satisfaction</t>
  </si>
  <si>
    <t>This study's primary purpose was to examine the hypothesis that there would be a positive association between acculturation and life satisfaction for English-speaking diaspora immigrants to Israel regardless of country of origin (after adjusting for demographic characteristics including gender, age, years in the host country, reason for immigration and family support). Informed by Bornstein's Specificity Principle in Acculturation Science, acculturation was defined by levels of: language acquisition, having realised/met expectations, and self-identification with host country. Using a cross-sectional study design, a convenience sample of English-speaking participants was recruited through a link on a well-known English-language internet site targeting immigrants to Israel. Due to the diversity of respondents, only questionnaires completed by immigrants from the following four countries were included (n = 641): Canada (n = 40), South Africa (n = 66), the United Kingdom (n = 132) and the United States (n = 403). Life satisfaction only was linked to the acculturation variable of having a higher level of realised expectations for life after immigration and reporting good health, but not associated with the other acculturation variables of language acquisition or self-identification with host country. While having realised expectations was related to life satisfaction, the number of years in the host country and language acquisition was not. Having realistic expectations (related to greater life satisfaction) may be increased by providing prospective immigrants information on the new country's culture while they are still in the host country and planning their immigration.</t>
  </si>
  <si>
    <t>http://search.ebscohost.com.proxy-ub.rug.nl/login.aspx?direct=true&amp;db=pbh&amp;AN=142867558&amp;site=ehost-live&amp;scope=site</t>
  </si>
  <si>
    <t>The association between immigrant generational status, child maltreatment history and intimate partner violence (IPV): evidence from a nationally representative survey.</t>
  </si>
  <si>
    <t>Kimber, Melissa; Henriksen, Christine; Davidov, Danielle; Goldstein, Abby; Pitre, Nicole; Tonmyr, Lil; Afifi, Tracie</t>
  </si>
  <si>
    <t>10.1007/s00127-014-1002-1</t>
  </si>
  <si>
    <t>IMMIGRANTS; INTIMATE partner violence; CHILD abuse; ACCULTURATION; LOGISTIC regression analysis; LONGITUDINAL method; GENERATION gap; HISTORY</t>
  </si>
  <si>
    <t>Acculturation; Child maltreatment history; Gender differences; Immigrant status; Intimate partner violence</t>
  </si>
  <si>
    <t>Purpose: The extent to which immigrant-specific factors influence the intergenerational transmission of family violence is unknown. The objectives of this paper are to examine the associations between immigrant generational status (IGS), child maltreatment (CM), intimate partner violence (IPV) and acculturation (i.e., the extent to which an individual adopts the values, language and attitudes of a new culture). Methods: The sample was drawn from wave two of the National Epidemiologic Survey on Alcohol and Related Conditions (NESARC; n = 34,653), a nationally representative survey of United States (US) residents aged 20 years and older. Logistic regression was used to estimate the associations between IGS, CM history, IPV, and acculturation. Results: Compared to 3rd generation (or later) respondents, 1st generation immigrants were less likely to report a history of sexual (AOR = 0.74, CI = 0.62, 0.90) and emotional abuse (AOR = 0.69, CI = 0.55, 0.87), but were more likely to report physical neglect (AOR = 1.30, CI = 1.11, 1.52). After adjusting for covariates, IGS was not associated with IPV among respondents with or without a CM history. Among those without a CM history, highly acculturated 1st generation immigrants (AOR = 1.07, CI = 1.01, 1.13) were more likely to report perpetrating IPV, with highly acculturated 3rd generation respondents having lower odds of reporting IPV perpetration (AOR = 0.93, CI = 0.88-1.00). Conclusion: IGS and acculturation are important factors in CM and IPV. Longitudinal studies are needed to clarify the influence of IGS, recency of immigration, acculturation and acculturative stress on the experiences and relationship between CM and IPV.</t>
  </si>
  <si>
    <t>http://search.ebscohost.com.proxy-ub.rug.nl/login.aspx?direct=true&amp;db=pbh&amp;AN=103187638&amp;site=ehost-live&amp;scope=site</t>
  </si>
  <si>
    <t>The association between religion and acculturation in Utah Mexican immigrants.</t>
  </si>
  <si>
    <t>Steffen, Patrick; Merrill, Ray</t>
  </si>
  <si>
    <t>10.1080/13674676.2010.495747</t>
  </si>
  <si>
    <t>MEXICO; UTAH; ACCULTURATION; ANALYSIS of variance; CATHOLIC Church; CHI-squared test; CHRISTIANITY; COMPUTER software; CULTURE; HISPANIC Americans; IMMIGRANTS; MULTIVARIATE analysis; SCALE analysis (Psychology); STATISTICS; WHITE people; DATA analysis; SOCIAL support; SOCIOECONOMIC factors; WELL-being; CROSS-sectional method</t>
  </si>
  <si>
    <t>acculturation; immigrant; religiosity</t>
  </si>
  <si>
    <t>The purpose of this study was to assess the influence of religious affiliation on acculturation among Mexican immigrants to Utah. In addition to demographic information, measures of acculturation, spirituality, social support, and perceived social status were administered to 336 participants. Latter-day Saints compared with Catholics and those of other religious affiliation tended to score significantly higher on Anglo cultural orientation, spirituality, and social support. Latter-day Saint acculturation may have been partly due to greater interaction with the US culture prior to coming to this country. Latter-day Saints also rated their subjective social status higher. Overall, religious affiliation was the strongest predictor of Anglo cultural orientation except for age upon entering the United States. In conclusion, religious affiliation predicts level of acculturation. Membership in an organisation that is dominant in the local community (e.g., the Latter-day Saint Church) contributes to the acculturation process, higher levels of spiritual well-being, and social support.</t>
  </si>
  <si>
    <t>http://search.ebscohost.com.proxy-ub.rug.nl/login.aspx?direct=true&amp;db=pbh&amp;AN=62667676&amp;site=ehost-live&amp;scope=site</t>
  </si>
  <si>
    <t>The association between social resources and depression among female migrants affected by domestic violence.</t>
  </si>
  <si>
    <t>Teng, Pan; Hall, Brian J.; Li, Ling</t>
  </si>
  <si>
    <t>European Journal of Psychotraumatology</t>
  </si>
  <si>
    <t>10.3402/ejpt.v5.26528</t>
  </si>
  <si>
    <t>China; depression; Intimate partner violence; migration; social resources</t>
  </si>
  <si>
    <t>BACKGROUND: Interpersonal violence (IPV) is associated with higher risk of depression. Female Chinese rural-to-urban migrants may experience greater depression following exposure to IPV due to lack of social support and integration within their receiving communities. The current study estimated the prevalence of IPV among rural-to-urban migrants in Guangzhou, China, and evaluated the moderating effects of social resources on migrant's depression symptoms. METHOD: We recruited 1,368 women (1,003 migrants and 365 local-born) of childbearing age from population and family planning centers in two districts using a quota sampling method matched to the 2012 population census. Chinese versions of the Conflict Tactics Scale 2 Short Form, Center for Epidemiological Studies Depression Scale and the Social Support Rating Scale measured IPV, depression, and social support. Social integration was measured with a locally derived scale. RESULTS: Migrants reported a similar prevalence for IPV (41.20%) to local women (39.20%). Bivariate comparisons demonstrated that migrants reported greater depression (11.8±8.9 vs. 10.0±8.8, t=-3.27, p&lt;0.001) and less social support (22.2±5.1 vs. 27.1±5.5, t=14.84, p&lt;0.001). Regression analysis indicated that the effect of violence on depression symptoms for migrant women was moderated by social integration. Women who experienced violence and had greater integration in their community reported less depression than women who experienced violence but reported less social integration. CONCLUSION: A high prevalence of IPV was reported in our sample. Social integration is a key risk factor for migrant mental health. Social services aimed to reduce IPV and integrate migrants in their new communities are needed.</t>
  </si>
  <si>
    <t>http://search.ebscohost.com.proxy-ub.rug.nl/login.aspx?direct=true&amp;db=pbh&amp;AN=110338568&amp;site=ehost-live&amp;scope=site</t>
  </si>
  <si>
    <t>The Construction and Validation of a Measure of Ethno-Cultural Identity Conflict.</t>
  </si>
  <si>
    <t>Ward, Colleen; Stuart, Jaimee; Kus, Larissa</t>
  </si>
  <si>
    <t>Journal of Personality Assessment</t>
  </si>
  <si>
    <t>10.1080/00223891.2011.558872</t>
  </si>
  <si>
    <t>SCALE analysis (Psychology); ETHNICITY; MINORITIES; SELF-perception; IDENTITY (Psychology); ACCULTURATION</t>
  </si>
  <si>
    <t>The research describes the construction and validation of the Ethno-cultural Identity Conflict Scale (EICS) based on 3 independent samples totaling 975 immigrants, international students, and members of ethnic minority groups. The convergent validity of the 20-item scale was supported by its correlations with Self-Concept Clarity (r = -.65), Sense of Coherence (r = -.58), Identity Distress (r = .48), and the Cultural Conflict (r = .62) and Cultural Distance (r = .21) components of the Bicultural Identity Integration Scale. EICS was also linked to contemporary acculturation research with integrated migrants experiencing less conflict than those who were separated, assimilated, or marginalized.</t>
  </si>
  <si>
    <t>http://search.ebscohost.com.proxy-ub.rug.nl/login.aspx?direct=true&amp;db=pbh&amp;AN=64854472&amp;site=ehost-live&amp;scope=site</t>
  </si>
  <si>
    <t>The Contours and Sources of Ethnic Identity Choices Among Asian Americans*.</t>
  </si>
  <si>
    <t>Lien, Pei‐te; Margaret Conway, M.; Wong, Janelle</t>
  </si>
  <si>
    <t>10.1111/1540-6237.8402015</t>
  </si>
  <si>
    <t>UNITED States; ETHNICITY; ETHNIC groups; ASIAN Americans; SOCIALIZATION; SOCIAL integration</t>
  </si>
  <si>
    <t>Objective. How do individuals of Asian descent in the United States identify themselves in ethnic terms and why? The purpose of this research is to map the contours of ethnic self-identities among Asian adults and explain their identity preferences in this immigrant community of color. Methods. We analyze a new and large-scale survey that collected public opinion from randomly selected individuals of the six largest Asian American descents who resided in five major metropolitan areas in 2000–2001. Results. We find that two-thirds of the respondents prefer to identify themselves in ethnic-specific modes. Although only one in six respondents preferred to identify themselves as “Asian American,” close to six in ten respondents indicated acceptance to this panethnic term as part of their identification. Using multinomial regression analysis, we show that indicators of primordial ties and prior socialization, in addition to cultural, social, and political integration, are instrumental in structuring ethnic identity preferences among Asian Americans. Conclusions. Our results confirm ethnic identity as a fluid, malleable, and layered phenomenon that depends on context. Our findings also highlight the need for reconsideration and expansion of the extant conceptual frameworks on studying ethnic identity formation for a nonwhite, multiethnic, multilingual, and globally connected population.</t>
  </si>
  <si>
    <t>http://search.ebscohost.com.proxy-ub.rug.nl/login.aspx?direct=true&amp;db=pbh&amp;AN=9841169&amp;site=ehost-live&amp;scope=site</t>
  </si>
  <si>
    <t>The Cultural Gradient: Culture Moderates the Relationship between Socioeconomic Status (SES) and Ambulatory Blood Pressure.</t>
  </si>
  <si>
    <t>Steffen, Patrick</t>
  </si>
  <si>
    <t>10.1007/s10865-006-9079-y</t>
  </si>
  <si>
    <t>AMBULATORY blood pressure monitoring; SOCIAL status; HISPANIC Americans; IMMIGRANTS; ACCULTURATION; CULTURE; CARDIOVASCULAR system</t>
  </si>
  <si>
    <t>acculturation; Ambulatory blood pressure; SES; social gradient</t>
  </si>
  <si>
    <t>A social gradient has been consistently demonstrated in Western countries with higher socioeconomic status (SES) related to lower blood pressure (BP). In non-Western countries, however, the social gradient is not always evident, with some countries appearing to show a reversed social gradient. It was hypothesized that culture moderates the social gradient, with the relationship between SES and BP differing as a function of culture. To investigate the idea of a “cultural gradient” a sample of Hispanic immigrants and Whites was studied. A total of 79 participants (30 Hispanic immigrant, 49 White) wore ambulatory blood pressure monitors for 24 h. The Hispanic immigrants also completed the Acculturation Rating Scale for Mexican Americans- II. Hispanic immigrants had lower SES and lower BP compared to Whites. A cultural gradient moderating the social gradient was evident with Hispanic immigrants displaying a positive relationship between SES and BP and Whites displaying a negative relationship. Among Hispanic immigrants, increased acculturation to Western culture decreased the positive relationship between SES and BP. Just as there is a social gradient with increasing socioeconomic status related to better cardiovascular health, there appears to be a cultural gradient with increasing acculturation to Western society related to worse cardiovascular health.</t>
  </si>
  <si>
    <t>http://search.ebscohost.com.proxy-ub.rug.nl/login.aspx?direct=true&amp;db=pbh&amp;AN=23196193&amp;site=ehost-live&amp;scope=site</t>
  </si>
  <si>
    <t>The effect of acculturation and social support on change in mental health among young immigrants.</t>
  </si>
  <si>
    <t>Oppedal, Brit; Røysamb, Espen; Sam, David Lackland</t>
  </si>
  <si>
    <t>International Journal of Behavioral Development</t>
  </si>
  <si>
    <t>10.1080/01650250444000126</t>
  </si>
  <si>
    <t>ACCULTURATION; MENTAL health; SOCIAL support; SELF-esteem; IMMIGRANTS; ETHNICITY</t>
  </si>
  <si>
    <t>The aim of the study was to examine the mediating and moderating roles of social support in the acculturation-mental health link, and to investigate how these processes combine with self-esteem to affect mental health change. Questionnaire data were collected twice from 137 immigrant students, first at the upstart in junior high school, and then again a year later (8th and 9th grade). Acculturation was described in positive terms as a developmental process towards gaining competence within more than one sociocultural setting. Perceived discrimination and ethnic identity crisis were included as risk factors in this process. A model of structural relations was tested, which after some modifications demonstrated a close fit to the data. The results supported our suggestions of two indirect paths of effects of acculturation on mental health change: one through culture domain-specific social support and another through self-esteem. Self-esteem was also identified as a mediator of identity crisis. Significant interaction effects between social support and culture competencies were demonstrated in addition to buffer effects of class and family support in relation to identity crisis and discrimination respectively. The study adds to our understanding of positive and negative developmental pathways in multicultural societies.</t>
  </si>
  <si>
    <t>http://search.ebscohost.com.proxy-ub.rug.nl/login.aspx?direct=true&amp;db=pbh&amp;AN=15060009&amp;site=ehost-live&amp;scope=site</t>
  </si>
  <si>
    <t>The Impact of Education, Cultural Background, and Lifestyle on Symptoms of the Menopausal Transition: The Women's Health at Midlife Study.</t>
  </si>
  <si>
    <t>Lerner-Geva, Liat; Boyko, Valentina; Blumstein, Tzvia; Benyamini, Yael</t>
  </si>
  <si>
    <t>10.1089/jwh.2009.1381</t>
  </si>
  <si>
    <t>MIDDLE age; OLD age; MEDICAL personnel; SOCIODEMOGRAPHIC factors; SOCIAL factors; IMMIGRANTS; MENOPAUSE; SEXUAL cycle; WOMEN'S health services</t>
  </si>
  <si>
    <t>Aims: This study aimed to examine differences in symptom clusters among women in midlife from different cultural origins and to identify sociodemographic, lifestyle, and health characteristics that could account for the differences between the cultural groups in symptom reporting. Methods: Israeli women aged 45–64 were randomly selected according to age and population strata of three groups: long-term Jewish residents (LTR), Jewish immigrants from the former Soviet Union, and Arab women (mostly Israeli-born). Interviews were conducted with 540 LTR, 151 immigrants, and 123 Arab women. The survey instrument included the occurrence and rating of how bothersome to everyday function were 16 symptoms. Three outcome variables included hot flashes and two scales for mental and somatic symptoms extracted from exploratory factor analysis. Results: Multivariate logistic regressions showed that immigrants and Arab women (compared to LTR) had a significantly lower risk of reporting hot flashes and mental and somatic symptoms. Menopausal status was related only to hot flashes. Low education and depression were associated with the three symptom scales, whereas nonhealthy lifestyle was related only to somatic symptoms. Conclusions: Our main finding is that cultural group is an independent predictor of each of the three menopausal symptom scales. A possible explanation for the lower reporting of symptoms among Arab and immigrant groups is that they differ from the LTR in level of acculturation and attitudes toward menopause. These findings support the proposition of a cultural factor in menopausal symptomatology that needs to be addressed by clinicians caring for women at midlife.</t>
  </si>
  <si>
    <t>http://search.ebscohost.com.proxy-ub.rug.nl/login.aspx?direct=true&amp;db=pbh&amp;AN=50355627&amp;site=ehost-live&amp;scope=site</t>
  </si>
  <si>
    <t>The Impact of Functional Health Literacy and Acculturation on the Oral Health Status of Somali Refugees Living in Massachusetts.</t>
  </si>
  <si>
    <t>Geltman, Paul L.; Adams, Jo Hunter; Cochran, Jennifer; Doros, Gheorghe; Rybin, Denis; Henshaw, Michelle; Barnes, Linda L.; Paasche-Orlow, Michael</t>
  </si>
  <si>
    <t>10.2105/AJPH.2012.300885</t>
  </si>
  <si>
    <t>SOMALIA; MASSACHUSETTS; RISK factors of periodontal disease; ACCULTURATION; CONFIDENCE intervals; CORRELATION (Statistics); EPIDEMIOLOGY; HEALTH services accessibility; LITERACY; ORAL hygiene; PHYSICAL diagnosis; PREVENTIVE dentistry; QUESTIONNAIRES; REFUGEES; REGRESSION analysis; RESEARCH funding; TOOTH care &amp; hygiene; TIME; JUDGMENT sampling; DATA analysis; HEALTH literacy; STATISTICAL models; DESCRIPTIVE statistics</t>
  </si>
  <si>
    <t>Objectives. We assessed the impact of health literacy and acculturation on oral health status of Somali refugees in Massachusetts. Methods. Between December 2009 and June 2011, we surveyed 439 adult Somalis who had lived in the United States 10 years or less. Assessments included oral examinations with decayed, missing, and filled teeth (DMFT) counts and measurement of spoken English and health literacy. We tested associations with generalized linear regression models. Results. Participants had means of 1.4 decayed, 2.8 missing, and 1.3 filled teeth. Among participants who had been in the United States 0 to 4 years, lower health literacy scores correlated with lower DMFT (rate ratio [RR] = 0.78; P = .016). Among participants who had been in the country 5 to 10 years, lower literacy scores correlated with higher DMFT (RR = 1.37; P = .012). Literacy was not significantly associated with decayed teeth. Lower literacy scores correlated marginally with lower risk of periodontal disease (odds ratio = 0.22; P = .047). Conclusions. Worsening oral health of Somali refugees over time may be linked to less access to preventive care and less utilization of beneficial oral hygiene practices.</t>
  </si>
  <si>
    <t>http://search.ebscohost.com.proxy-ub.rug.nl/login.aspx?direct=true&amp;db=pbh&amp;AN=88957012&amp;site=ehost-live&amp;scope=site</t>
  </si>
  <si>
    <t>The influence of acculturation strategies in quality of life by immigrants in Northern Chile.</t>
  </si>
  <si>
    <t>Urzúa, Alfonso; Ferrer, Rodrigo; Canales Gaete, Valentina; Núñez Aragón, Dominique; Ravanal Labraña, Ivanna; Tabilo Poblete, Bárbara; Urzúa, Alfonso; Núñez Aragón, Dominique; Ravanal Labraña, Ivanna; Tabilo Poblete, Bárbara</t>
  </si>
  <si>
    <t>Quality of Life Research</t>
  </si>
  <si>
    <t>10.1007/s11136-016-1470-8</t>
  </si>
  <si>
    <t>CHILE; COLOMBIA; HEALTH of immigrants; HEALTH status indicators; ACCULTURATION; PSYCHOLOGICAL factors; WORLD Health Organization; ADAPTABILITY (Psychology); IMMIGRANTS -- Psychology; QUALITY of life; QUESTIONNAIRES; CROSS-sectional method</t>
  </si>
  <si>
    <t>Acculturation; Immigration; Quality of life</t>
  </si>
  <si>
    <t>&lt;bold&gt;Purpose: &lt;/bold&gt;To establish the influence of acculturation strategies on quality of life, henceforth QoL.&lt;bold&gt;Methods: &lt;/bold&gt;Using a cross-sectional design, two questionnaires were applied, the WHOQoL-BREF from the World Health Organization and Basabe's acculturation strategies. The questionnaires were applied to 853 Colombian and Peruvian immigrants living in Northern Chilean cities of Arica, Antofagasta and Santiago de Chile.&lt;bold&gt;Results: &lt;/bold&gt;In the psychological and social domains, as well as in the overall assessment of QoL, the most beneficial strategies are those where customs are maintained from the homeland, where "integration" then "separation" are the most beneficial. On the contrary, when the strategy for maintaining homeland customs is low, the QoL tends to be lower. The strategy of "marginalized" is associated with a lower QoL.&lt;bold&gt;Conclusions: &lt;/bold&gt;Acculturation strategies mildly or moderately affect the psychological and social domains of quality of life as well as the overall assessment of QoL.</t>
  </si>
  <si>
    <t>http://search.ebscohost.com.proxy-ub.rug.nl/login.aspx?direct=true&amp;db=pbh&amp;AN=121263981&amp;site=ehost-live&amp;scope=site</t>
  </si>
  <si>
    <t>The influence of age at migration and length of residence on self-rated health among Swedish immigrants: a cross-sectional study.</t>
  </si>
  <si>
    <t>Leão, TeresaSaraiva; Sundquist, Jan; Johansson, Sven-Erik; Sundquist, Kristina</t>
  </si>
  <si>
    <t>10.1080/13557850802345973</t>
  </si>
  <si>
    <t>HEALTH of immigrants; HEALTH of young adults; SWEDES; HEALTH disparities; SELF-evaluation; HEALTH status indicators; HEALTH</t>
  </si>
  <si>
    <t>acculturation; migration; self-rated health; survey; Sweden</t>
  </si>
  <si>
    <t>Objective. Increasing global migration has led to profound demographic changes in most industrialised countries. A growing body of research has investigated various health aspects among immigrant groups and found that some immigrant groups have poorer health than the majority population. It has been suggested that poor acculturation in the host country could lie behind the increased risk of worsened health among certain immigrant groups. The aim was to investigate the cross-sectional association between acculturation, measured as age at migration or length of residence, and self-rated health among young immigrants. Design. The simple, random samples of 7137 women and 7415 men aged 16-34 years were based on pooled, independent data collected during the period 1992-1999 obtained from the Swedish Annual Level of Living Survey (SALLS). Logistic regression was applied in the estimation of odds ratios (OR) for poor self-rated health, after accounting for age, sex, socioeconomic status (SES) and social networks. The non-response rate varied between 23.6 and 28.3% in the different immigrant groups. Results. The odds of poor self-rated health increased with increasing age at migration to Sweden among first-generation immigrants. For those who had resided in Sweden less than 15 years the odds of poor self-rated health were significantly increased. In addition, most of the immigrant groups had higher odds of poor self-rated health than the reference group. Conclusions. Health care workers and policy makers need to be aware that immigrants who arrive in the host country at higher ages and/or have lived in the host country for a shorter period of time might need special attention as they are more likely to suffer from poor self-rated health, a valid health status indicator that can be used in population health monitoring.</t>
  </si>
  <si>
    <t>http://search.ebscohost.com.proxy-ub.rug.nl/login.aspx?direct=true&amp;db=pbh&amp;AN=36114477&amp;site=ehost-live&amp;scope=site</t>
  </si>
  <si>
    <t>The influence of experiences of discrimination on psychological stress: a comparison of seven immigrant groups.</t>
  </si>
  <si>
    <t>Liebkind, Karmela; Jasinskaja-Lahti, Inga</t>
  </si>
  <si>
    <t>10.1002/(SICI)1099-1298(200001/02)10:1&lt;1::AID-CASP521&gt;3.0.CO;2-5</t>
  </si>
  <si>
    <t>FINLAND; DISCRIMINATION; PSYCHOLOGICAL stress; IMMIGRANTS; GROUP identity; ACCULTURATION</t>
  </si>
  <si>
    <t>acculturation; cultural fit.; Discrimination; psychological stress; victim research; visible immigrants</t>
  </si>
  <si>
    <t>The aim of this study was to compare experiences of discrimination and their influence on trust in authorities and psychological distress among immigrants in Finland. A sample of 1146 immigrants, aged between 20 and 36 and representing seven immigrant groups (Russians, Ingrian/Finnish returnees, Estonians, Somalis, Arabs, Vietnamese and Turks), answered a mailed questionnaire based on traditional acculturation research as well as victim research. In accordance with our expectations, discrimination experiences in various realms of life were highly predictive of the psychological well-being of all immigrants, as well as of lack of trust in the Finnish authorities. However, contrary to our hypotheses regarding the effects of visibility and cultural proximity, group differences in psychological distress did not correspond to the group differences observed in perceived discrimination. These results are discussed in the light of the opposing predictions concerning self-damage effects of discrimination, made by social identity theory on the one hand and the theory on self-protecting functions of external attributions (Crocker and Major, 1989) on the other. It is concluded that the low level of stress observed in the most visible and most culturally distant group, despite high levels of perceived discrimination, is better explained by the latter than the former. Copyright © 2000 John Wiley &amp; Sons, Ltd.</t>
  </si>
  <si>
    <t>http://search.ebscohost.com.proxy-ub.rug.nl/login.aspx?direct=true&amp;db=pbh&amp;AN=11822798&amp;site=ehost-live&amp;scope=site</t>
  </si>
  <si>
    <t>The Influence of Perceived Risk to Health and Immigration-Related Characteristics on Substance Use Among Latino and Other Immigrants.</t>
  </si>
  <si>
    <t>Ojeda, Victoria D.; Patterson, Thomas L; Strathdee, Steffanie A.</t>
  </si>
  <si>
    <t>10.2105/AJPH.2006.108142</t>
  </si>
  <si>
    <t>UNITED States; IMMIGRANTS; RISK perception; SUBSTANCE abuse; CROSS-cultural differences; PUBLIC health research</t>
  </si>
  <si>
    <t>Objectives. We examined whether immigration-related characteristics and perceptions of risk surrounding substance use were independently associated with lifetime use of cigarettes and various illicit substances among immigrant and native-born Latino and non-Latino White adults in the United States. Methods. Data were from the 2002 National Survey on Drug Use and Health. Analyses were limited to Latinos and non-Latino Whites 18 years and older. We used cross-tabulations and multivariate logistic regression to test relations between risk perceptions, immigration characteristics, and substance use. Results. More than two thirds of all respondents perceived moderate or great risk to health and well-being associated with all substances analyzed. The odds of lifetime substance use by Latino and non-Latino White immigrants were lower than for US-born non-Latino Whites. Immigrant Latinos' odds of lifetime substance use were lower than for US-born Latinos. Moderate or great perceived risk was associated with lower likelihood of lifetime use of all substances except cigarettes. Conclusions. Foreign birth appeared to protect against substance use among both Latino and non-Latino White immigrants. Future studies should examine potential protective factors, including cultural beliefs and practices, acculturation, familial ties, and social network influences. (Am J Public Health. 2008;98: 862-868. doi:10.2105/AJPH.2006.108142)</t>
  </si>
  <si>
    <t>http://search.ebscohost.com.proxy-ub.rug.nl/login.aspx?direct=true&amp;db=pbh&amp;AN=32130159&amp;site=ehost-live&amp;scope=site</t>
  </si>
  <si>
    <t>The influence of pre-emigration and postemigration stressors on mental health: A study of Southeast Asian refugees.</t>
  </si>
  <si>
    <t>Nicholson, Barbara L.</t>
  </si>
  <si>
    <t>Social Work Research</t>
  </si>
  <si>
    <t>10.1093/swr/21.1.19</t>
  </si>
  <si>
    <t>SOUTHEAST Asia; MENTAL health; PSYCHOLOGY of refugees; PSYCHOLOGICAL stress; POST-traumatic stress disorder; SOCIAL support</t>
  </si>
  <si>
    <t>acculturation; current stressors; mental health; past trauma; PSYCHOLOGY, PSYCHOTHERAPY, AND HUMAN RESOURCES; Southeast Asian refugees</t>
  </si>
  <si>
    <t>Using path analysis, the study discussed in this article examined the direct and indirect effects of a series of pre-emigration and postemigration factors on mental health status among 447 Southeast Asian refugees. Bicultural interviewers administered a cross-sectional survey to a stratified sample of community residents divided evenly by ethnicity (Cambodian, Vietnamese, Laotian, and Hmong), gender, and employment status (working or nonworking). Findings indicated that 40 percent of participants suffered from depression, 35 percent from anxiety, and 14 percent from posttraumatic stress disorder. One pre-emigration factor, experienced trauma, and two postemigration factors, degree of current stress and perceived health, directly affected all mental health outcomes. Current stress, which measured the degree of stress created by acculturotive tasks such as learning a new language, seeking employment, rebuilding social supports, and redefining roles, was the strongest overall predictor of mental health. Social workers should design and implement programs that will decrease current stressors and rebuild indigenous social supports to enhance acculturation and reduce mental health problems.</t>
  </si>
  <si>
    <t>http://search.ebscohost.com.proxy-ub.rug.nl/login.aspx?direct=true&amp;db=pbh&amp;AN=9703142266&amp;site=ehost-live&amp;scope=site</t>
  </si>
  <si>
    <t>The Interaction Between an Individual's Acculturation and Community Factors on Physical Inactivity and Obesity: A Multilevel Analysis.</t>
  </si>
  <si>
    <t>Lu Shi; Donglan Zhang; van Meijgaard, Jeroen; MacLeod, Kara E.; Fielding, Jonathan E.</t>
  </si>
  <si>
    <t>10.2105/AJPH.2014.302541</t>
  </si>
  <si>
    <t>CALIFORNIA; ACCULTURATION -- United States; SEDENTARY behavior -- Risk factors; OBESITY risk factors; SOCIAL isolation; PUBLIC safety -- Social aspects; PSYCHOLOGY; ACCULTURATION; COMMUNITY health services; CONFIDENCE intervals; HEALTH risk assessment; MULTIVARIATE analysis; OBESITY; RESEARCH funding; LOGISTIC regression analysis; SEDENTARY lifestyles; DATA analysis software; DESCRIPTIVE statistics; ODDS ratio</t>
  </si>
  <si>
    <t>Objectives. We examined whether the interactions between primarily speaking English at home and community-level measures (median household income and immigrant composition) are associated with physical inactivity and obesity. Methods. We pooled the 2005 and 2007 Los Angeles County Health Survey data to construct a multilevel data set, with community-level median household income and immigrant density as predictors at the community level. After controlling for individual-level demographic variables, we included the respondent's perceived community safety as a covariate to test the hypothesis that perceived public safety mediates the association between acculturation and health outcomes. Results. The interaction between community median household income and primarily speaking English at home was associated with lower likelihoods of physical inactivity (odds ratio [OR] = 0.644; 95% confidence interval [CI] = 0.502, 0.825) and obesity (OR = 0.674; 95% CI = 0.514, 0.882). These odds remained significant after we controlled for perceived community safety. Conclusions. Resources in higher-income areas may be beneficial only to residents fully integrated into the community. Future research could focus on understanding how linguistic isolation affects community-level social learning and access to resources and whether this differs by family-level acculturation.</t>
  </si>
  <si>
    <t>http://search.ebscohost.com.proxy-ub.rug.nl/login.aspx?direct=true&amp;db=pbh&amp;AN=103318278&amp;site=ehost-live&amp;scope=site</t>
  </si>
  <si>
    <t>The Political Color Line in America: Many “Peoples of Color” or Black Exceptionalism?</t>
  </si>
  <si>
    <t>Sears, David O.; Savalei, Victoria</t>
  </si>
  <si>
    <t>10.1111/j.1467-9221.2006.00542.x</t>
  </si>
  <si>
    <t>UNITED States; AFRICAN Americans; CIVIL rights; IMMIGRANTS; ACCULTURATION</t>
  </si>
  <si>
    <t>African Americans; assimilation; black exceptionalism; color line; Group consciousness; immigration; Latinos; people of color</t>
  </si>
  <si>
    <t>Despite the successes of the civil rights movement, a largely impermeable color line continues to restrict African Americans from assimilation into the broader American society. In the meantime high rates of immigration have produced an increasingly culturally diverse population. A “people of color” hypothesis suggests that the color line the new immigrants face resembles that imposed on African Americans. A “black exceptionalism” hypothesis suggests instead that the color line will be more porous for them, allowing for greater assimilation over successive generations, including a gradual weakening of politicized racial and ethnic group consciousness. Using data from Los Angeles County Social Surveys, we find that the largest new immigrant group, Latinos, like blacks, show strongly group-interested policy preferences and strong group consciousness. However, both effects are stronger for recent Latino immigrants than for the U.S.-born. We conclude that the new immigrant groups are increasingly likely to assimilate politically into the broader society in future generations, whereas a rather strict color line will continue to restrict blacks and maintain their distinctiveness.</t>
  </si>
  <si>
    <t>http://search.ebscohost.com.proxy-ub.rug.nl/login.aspx?direct=true&amp;db=pbh&amp;AN=23115490&amp;site=ehost-live&amp;scope=site</t>
  </si>
  <si>
    <t>The relation between acculturation and alcohol consumption patterns among older Asian and Hispanic immigrants.</t>
  </si>
  <si>
    <t>Bryant, AmiN.; Kim, Giyeon</t>
  </si>
  <si>
    <t>10.1080/13607863.2012.727382</t>
  </si>
  <si>
    <t>CALIFORNIA; UNITED States; DIAGNOSIS of alcoholism; ACCULTURATION; ANALYSIS of variance; CHI-squared test; CORRELATION (Statistics); ALCOHOL drinking; HISPANIC Americans -- Psychology; IMMIGRANTS -- Psychology; SCALE analysis (Psychology); SCALES (Weighing instruments); T-test (Statistics); LOGISTIC regression analysis; ASIANS; MULTIPLE regression analysis; CROSS-sectional method; DATA analysis software; DESCRIPTIVE statistics; OLD age; PSYCHOLOGY</t>
  </si>
  <si>
    <t>acculturation; alcohol consumption; immigrant health; older adults</t>
  </si>
  <si>
    <t>This study examines the relation between acculturation and alcohol consumption patterns among older Asian and Hispanic immigrants in the state of California. Data were obtained from the 2009 California Health Interview Survey and included Asian (n = 1264) and Hispanic (n = 571) adults aged 60 and older who were born outside of the US. Outcome variables included presence of past year alcohol consumption, past year binge drinking, and number of binge drinking days. Acculturation was measured with items pertaining to English use and proficiency. Hierarchical multiple or logistic regression analyses were conducted separately for each racial/ethnic group and each dependent variable. Alcohol consumption was found in less than half of the sample for both Asians (43.2%) and Hispanics (39.2%). Binge drinking was found in 3.1% of Asians and 8.4% of Hispanics. Acculturation was significantly related to past year alcohol consumption for Hispanics, past year binge drinking for Asians, and binge drinking days for Asians, such that higher level of acculturation predicted a greater likelihood of alcohol consumption but decreased likelihood of binge drinking and fewer binge drinking days. The results indicate that acculturation may be related to alcohol consumption patterns for older immigrants. This suggests future needs to develop an in-depth understanding of the health behaviors of these immigrant elderly groups.</t>
  </si>
  <si>
    <t>http://search.ebscohost.com.proxy-ub.rug.nl/login.aspx?direct=true&amp;db=pbh&amp;AN=85432415&amp;site=ehost-live&amp;scope=site</t>
  </si>
  <si>
    <t>The relationship between acculturation strategies, relative fit and intergroup relations: immigrant-majority relations in Germany.</t>
  </si>
  <si>
    <t>Zagefka, Hanna; Brown, Rupert</t>
  </si>
  <si>
    <t>10.1002/ejsp.73</t>
  </si>
  <si>
    <t>GERMANY; ACCULTURATION; INTERGROUP relations; IMMIGRANTS; EMIGRATION &amp; immigration; SOCIAL interaction</t>
  </si>
  <si>
    <t>This study examined the impact of the acculturation strategy preferences of both immigrants and host society on intergroup relations. It was expected that integration would lead to the best outcome for both groups. Moreover, it was tested whether the relative ‘fit’ between host society and immigrant strategy preference would predict intergroup relations. The predictive power of two different operationalisations of fit was compared. School students (193 German host society members and 128 immigrants to Germany) participated in a questionnaire study. Findings revealed that both acculturation strategies of one group and relative ‘fit’ between immigrant and host society strategy preference were predictive of intergroup relations. In general, a strategy of integration was associated with more favourable intergroup relations in both groups, and a mismatch between host and immigrant preferred strategies yielded the most negative outcomes. Copyright © 2002 John Wiley &amp; Sons, Ltd.</t>
  </si>
  <si>
    <t>http://search.ebscohost.com.proxy-ub.rug.nl/login.aspx?direct=true&amp;db=pbh&amp;AN=11830297&amp;site=ehost-live&amp;scope=site</t>
  </si>
  <si>
    <t>The Relationship Between Quality of Life, Psychological Wellbeing, Satisfaction with Life and Acculturation of Immigrants in Greece.</t>
  </si>
  <si>
    <t>Prapas, C.; Mavreas, V.</t>
  </si>
  <si>
    <t>Culture, Medicine &amp; Psychiatry</t>
  </si>
  <si>
    <t>10.1007/s11013-018-9598-3</t>
  </si>
  <si>
    <t>GREECE; QUALITY of life; WELL-being; ACCULTURATION; IMMIGRANTS; SATISFACTION</t>
  </si>
  <si>
    <t>Acculturation; Psychological wellbeing; Quality of life; Satisfaction with life</t>
  </si>
  <si>
    <t>Few studies have examined the quality of life of immigrants in Greece and its relations to acculturation. This study explored the quality of life, psychological wellbeing and satisfaction with life among Albanian immigrants, Pontic Greeks in comparison to native Greeks. Furthermore, the relationship between quality of life, psychological wellbeing, satisfaction with life and acculturation of Albanian immigrants and Pontic Greeks was investigated. The study was based on 520 participants from broader area of Athens, 58.3% (303 people: 150 men and 153 women) native Greeks, 21.9% (114 people: 57 men and 57 women) Albanian immigrants and 19.8% (103 people: 50 men and 53 women) Pontic Greeks. Quality of life was measured by WHOQOL BREF-while wellbeing was measured with Satisfaction With Life Scale and The Affect Balance Scale. An adapted a version of Vancouver Index of Acculturation was used to assess acculturation of immigrants. The findings indicated three important factors contributed to quality of life and wellbeing of immigrants: ethnicity, heritage dimension of acculturation and gender. Albanian immigrants and Pontic Greeks scored lower on quality of life and satisfaction with life than native Greek.</t>
  </si>
  <si>
    <t>http://search.ebscohost.com.proxy-ub.rug.nl/login.aspx?direct=true&amp;db=pbh&amp;AN=134996673&amp;site=ehost-live&amp;scope=site</t>
  </si>
  <si>
    <t>The relationship of education and acculturation with vigorous intensity leisure time physical activity by gender in Latinos.</t>
  </si>
  <si>
    <t>López, Erick B; Yamashita, Takashi</t>
  </si>
  <si>
    <t>10.1080/13557858.2017.1294664</t>
  </si>
  <si>
    <t>ACCULTURATION; EDUCATION; EMIGRATION &amp; immigration; HISPANIC Americans; LEISURE; EVALUATION of medical care; POISSON distribution; SCALE analysis (Psychology); LOGISTIC regression analysis; MAXIMUM likelihood statistics; PHYSICAL activity; DATA analysis software; DESCRIPTIVE statistics</t>
  </si>
  <si>
    <t>exercise; health behavior; Hispanic; immigrants; Latina; women</t>
  </si>
  <si>
    <t>Objectives: Latinos have poorer health outcomes among certain conditions (e.g. diabetes, obesity, mental health) compared to non-Latino Whites in the U.S., in part due to difference in the amount of physical activity, which are heavily influenced by sociocultural factors such as educational attainment and acculturation. Vigorous-intensity leisure time physical activity (VLTPA) may provide health benefits with a shorter amount of time than moderate-to-light physical activity. However, VLTPA has been significantly understudied compared to LTPA in general. The purpose of this study is to examine the associations between educational attainment, acculturation, and VLTPA by gender among Latino adults in the U.S. Design: Nationally representative samples of Latino adults aged 25 years and older (n = 4393) from the 2010 National Health Interview Survey were analyzed. VLTPA was measured as the number of hours per week of VLTPA consisting of heavy sweating or large increases in breathing and heart rate. Acculturation was measured as the degree to which the English language versus the Spanish language was spoken most often. The zero-inflated Poisson regression model was constructed using the full information maximum likelihood estimation and controlling for a series of sociodemographic characteristics and relevant health behaviors. Results: Educational attainment was positively associated with VLTPA among Latino adults [exp(b) = 1.09, p &lt; 0.05)]. Similarly, greater acculturation was associated with greater hours/week of VLTPA [exp(b) = 1.10, p &lt; 0.05)]. Lastly, the effect of educational attainment on VLTPA significantly varied by gender. Conclusions: Education had a positive association and acculturation had negative association with the hours/week of VLTPA among Latinos. Also, the association between education and VLTPA was significantly stronger among women than men. These findings inform culturally and socially sensitive approaches to improve the health of Latinos, in hopes to address health disparities by race/ethnicity the U.S.</t>
  </si>
  <si>
    <t>http://search.ebscohost.com.proxy-ub.rug.nl/login.aspx?direct=true&amp;db=pbh&amp;AN=130970343&amp;site=ehost-live&amp;scope=site</t>
  </si>
  <si>
    <t>The Religiosity of Immigrants in Europe: A Cross-National Study.</t>
  </si>
  <si>
    <t>Van Tubergen, Frank; Sindradóttir, Jórunn Í.</t>
  </si>
  <si>
    <t>10.1111/j.1468-5906.2011.01567.x</t>
  </si>
  <si>
    <t>EUROPE; RELIGIOUSNESS; IMMIGRANTS; CROSS-cultural differences; SOCIAL integration; WORLDVIEW; CHURCH attendance; PRAYER; SOCIAL surveys; MULTILEVEL models</t>
  </si>
  <si>
    <t>immigrants; insecurity theory; religiosity; religious markets; scientific worldview; social integration</t>
  </si>
  <si>
    <t>This study examines cross-national differences in the religiosity of immigrants in Europe utilizing three different measures of religiosity: religious attendance, praying, and subjective religiosity. Hypotheses are formulated by drawing upon a variety of theories-scientific worldview, insecurity, religious markets, and social integration. The hypotheses are tested using European Social Survey data (2002-2008) from more than 10,000 first-generation immigrants living in 27 receiving countries. Multilevel models show that, on the individual level, religiosity is higher among immigrants who are unemployed, less educated, and who have recently arrived in the host country. On the contextual level, the religiosity of natives positively affects immigrant religiosity. The models explain about 60 percent of the cross-national differences in religious attendance and praying of immigrants and about 20 percent of the cross-national differences in subjective religiosity.</t>
  </si>
  <si>
    <t>http://search.ebscohost.com.proxy-ub.rug.nl/login.aspx?direct=true&amp;db=pbh&amp;AN=61036754&amp;site=ehost-live&amp;scope=site</t>
  </si>
  <si>
    <t>The Role of Attachment in Immigrant Sociocultural Adaptation and Psychological Distress.</t>
  </si>
  <si>
    <t>Sochos, Antigonos; Diniz, Marcio</t>
  </si>
  <si>
    <t>10.1002/casp.1102</t>
  </si>
  <si>
    <t>BRAZIL; GREAT Britain; ACCULTURATION; ADAPTABILITY (Psychology); ANALYSIS of variance; ATTACHMENT behavior; CORRELATION (Statistics); FACTOR analysis; IMMIGRANTS -- Psychology; MULTIVARIATE analysis; SELF-evaluation; PSYCHOLOGICAL stress</t>
  </si>
  <si>
    <t>attachment; immigrants; psychological distress; sociocultural adaptation</t>
  </si>
  <si>
    <t>ABSTRACT The study extends recent research on the link between attachment security and the sociocultural and psychological adaptation of immigrants. It was hypothesised that attachment style would moderate the effects of sociocultural adaptation difficulties on psychological distress and the relationship between attachment style and immigrant background variables was explored. The study was correlational and questionnaire-based, including a sample of 172 Brazilian immigrants living in the UK. According to the findings, secure and dismissing attachment styles moderated the effects of sociocultural adaptation difficulties on psychological distress. Preoccupied attachment style moderated the effects of previous immigration experience on psychological distress and the effects of duration of stay in the UK on concerns over terrorism. Future studies should employ longitudinal designs and include a variety of immigrant groups. Copyright © 2011 John Wiley &amp; Sons, Ltd.</t>
  </si>
  <si>
    <t>http://search.ebscohost.com.proxy-ub.rug.nl/login.aspx?direct=true&amp;db=pbh&amp;AN=67671790&amp;site=ehost-live&amp;scope=site</t>
  </si>
  <si>
    <t>The Role of Dialectical Self and Bicultural Identity Integration in Psychological Adjustment.</t>
  </si>
  <si>
    <t>Chen, Sylvia Xiaohua; Benet‐Martínez, Verónica; Wu, Wesley C. H.; Lam, Ben C. P.; Bond, Michael Harris</t>
  </si>
  <si>
    <t>Journal of Personality</t>
  </si>
  <si>
    <t>10.1111/j.1467-6494.2012.00791.x</t>
  </si>
  <si>
    <t>CHINA; ACCULTURATION; GLOBALIZATION; SOCIAL influence; CULTURAL identity; EMIGRATION &amp; immigration</t>
  </si>
  <si>
    <t>acculturation; Bicultural Identity Integration; dialectical self; globalization; psychological adjustment</t>
  </si>
  <si>
    <t>Objective We applied the concept of naïve dialecticism (Peng &amp; Nisbett, ), which characterizes East Asians' greater tendency to encompass contradictory, ever-changing, and interrelated features of an entity, to bicultural contexts and examined its effects on psychological well-being across various acculturating groups. Method We administered questionnaire measures of the dialectical self, bicultural identity integration ( BII; Benet- Martínez &amp; Haritatos, 2005), and well-being to Hong Kong Chinese ( N = 213) in Study 1 and Mainland Chinese ( N = 239) in Study 2. In Study 3, a 4-week longitudinal study was conducted among Hong Kong Chinese ( N = 173) to test the relationships of these variables over time. We then extended similar measures to new immigrants from Mainland China ( N = 67) in Study 4 and Filipino domestic workers in Hong Kong ( N = 153) in Study 5. Results Five studies converged to show that psychological adjustment was positively related to BII, but negatively related to the dialectical self. In Studies 1-3, dialecticism mediated the effect of BII on psychological adjustment among Hong Kong and Mainland Chinese bicultural individuals. Conclusions Our findings reveal the deleterious effects of tolerance for contradiction on well-being and differentiate biculturalism patterns of immigration-based and globalization-based acculturation.</t>
  </si>
  <si>
    <t>http://search.ebscohost.com.proxy-ub.rug.nl/login.aspx?direct=true&amp;db=pbh&amp;AN=85018367&amp;site=ehost-live&amp;scope=site</t>
  </si>
  <si>
    <t>The role of sociocultural context for culture competence and depressive symptoms among ethnic minority youths in junior high school.</t>
  </si>
  <si>
    <t>Dalhaug, KristinaCaroline; Oppedal, Brit; Røysamb, Espen</t>
  </si>
  <si>
    <t>European Journal of Developmental Psychology</t>
  </si>
  <si>
    <t>10.1080/17405621003710843</t>
  </si>
  <si>
    <t>SOCIOCULTURAL factors; CULTURAL competence; MENTAL depression; IMMIGRANT students; PUBLIC health; ACCULTURATION; MINORITY youth; ASSIMILATION (Sociology)</t>
  </si>
  <si>
    <t>Acculturation; Culture competence; Depression; Ethnic minority youths; School; Sociocultural context</t>
  </si>
  <si>
    <t>The aim of the study was to examine whether school sociocultural context affects culture competence and its relationship to depressive symptoms. As part of the Youth, Culture and Competence study conducted in the Norwegian Institute of Public Health, questionnaire data was collected from 373 immigrant students in two junior high schools within Oslo. The school contexts were represented in terms of proportion of ethnic minority students, 90% versus 60% referred to as the concentrated and balanced context, respectively. Results showed a relatively low level of depressive symptoms and high level of ethnic and host culture competence regardless of context. Ethnic culture competence showed an inverse relationship to depression in both contexts. Host culture competence was also negatively correlated with depression, but only in the balanced context. In the concentrated context this correlation was unsubstantial. Thus, the sociocultural context was found to moderate this correlation.</t>
  </si>
  <si>
    <t>http://search.ebscohost.com.proxy-ub.rug.nl/login.aspx?direct=true&amp;db=pbh&amp;AN=60122814&amp;site=ehost-live&amp;scope=site</t>
  </si>
  <si>
    <t>The Suinn-Lew Asian Self-Identity Acculturation Scale: Cross-Cultural Information.</t>
  </si>
  <si>
    <t>Suinn, Richard M.; Khoo, Gillian; Ahuna, Carol</t>
  </si>
  <si>
    <t>Journal of Multicultural Counseling &amp; Development</t>
  </si>
  <si>
    <t>10.1002/j.2161-1912.1995.tb00269.x</t>
  </si>
  <si>
    <t>ACCULTURATION; ASSIMILATION (Sociology); COMPARISON (Psychology); ASIANS; ETHNOLOGY; VARIANCES</t>
  </si>
  <si>
    <t>The article presents a comparison of acculturation factors of Singapore Asians and United States Asians based on Suinn-Lew Asian Self-Identity Acculturation(SL-ASIA) Scale. Acculturation is a process that can occur when two or more cultures interact. There are several possible outcomes of this process, including assimilation whereby the host culture absorbs the immigrant culture or multiculturalism whereby both cultures exist side by side. The comparison of factor analyses confirms the hypothesis that the underlying factor structure of acculturation seems similar for the samples both of Singapore Asians and Asian Americans, at least where the definition of acculturation derived from the SL-ASIA scale. If one takes the amount of variance accounted for by the major factors as being indicative of what is associated with different levels of acculturation, then the major variables would seem to be reading, writing, cultural preferences and ethnic interactions. In other words, for the Asian samples in either country, a person's level of acculturation seems to be predictable if two variables, are known, the person's language skills and preferred language in which to communicate and to be entertained, and the ethnic backgrounds of persons selected as friends.</t>
  </si>
  <si>
    <t>http://search.ebscohost.com.proxy-ub.rug.nl/login.aspx?direct=true&amp;db=pbh&amp;AN=9507203703&amp;site=ehost-live&amp;scope=site</t>
  </si>
  <si>
    <t>Tobacco and Health Disparities.</t>
  </si>
  <si>
    <t>Mills, Sherry L.</t>
  </si>
  <si>
    <t>10.2105/AJPH.94.2.173</t>
  </si>
  <si>
    <t>TAMPA Bay (Fla.); FLORIDA; UNITED States; TOBACCO use; TOBACCO; PUBLIC health; SUBSTANCE abuse</t>
  </si>
  <si>
    <t>This article introduces the papers presented at the 2002 National Conference on Tobacco and Health Disparities in Tampa Bay, Florida. The health disparities movement offers the tobacco control community an opportunity to participate in the vital national public health agenda by documenting, monitoring and elucidating reasons for the differences and by restructuring, and reinvigorating approaches for diverse communities to eliminate tobacco-related disparities. Accordingly, Fiore et al. propose a national action plan for tobacco cessation and Fagan et al. note the breadth of research needed, from basic biology to public policy. In examining health disparities, it is essential to recognize the disproportionate toll of tobacco-related illness on racial and ethnic minorities, which is exacerbated by persistent and intertwined relationships with socioeconomic disadvantage, gender and sexuality. Sorenson et al. provide a social contextual model for reducing tobacco use among working populations, while Barbeau et al. examine socioeconomic disadvantage, race/ethnicity, gender and smoking simultaneously in a national survey. In recognition of the increasing numbers and diversity of migrants, Shelley et al. examine acculturation and tobacco use behaviors among Chinese Americans.</t>
  </si>
  <si>
    <t>http://search.ebscohost.com.proxy-ub.rug.nl/login.aspx?direct=true&amp;db=pbh&amp;AN=12149125&amp;site=ehost-live&amp;scope=site</t>
  </si>
  <si>
    <t>Trauma, post-migration living difficulties, and social support as predictors of psychological adjustment in resettled Sudanese refugees.</t>
  </si>
  <si>
    <t>Schweitzer, Robert; Melville, Fritha; Steel, Zachary; Lacherez, Philippe</t>
  </si>
  <si>
    <t>10.1080/j.1440-1614.2006.01766.x</t>
  </si>
  <si>
    <t>REFUGEES; MENTAL health; SUDANESE; EMIGRATION &amp; immigration; ACCULTURATION; LIFE skills; SOCIAL networks</t>
  </si>
  <si>
    <t>Australia; post-migration living difficulties; refugees; social support; trauma</t>
  </si>
  <si>
    <t>Objective: This paper explores the impact of pre-migration trauma, post-migration living difficulties and social support on the current mental health of 63 resettled Sudanese refugees. Method: A semistructured interview including questionnaires assessing sociodemographic information, pre-migration trauma, anxiety, depression and posttraumatic stress, post-migration living difficulties and perceived social support were administered assisted by a bilingual community worker. Results: Resettled refugees from Sudan evidenced a history of trauma. Less than 5% met criteria for posttraumatic stress but 25% reported clinically high levels of psychological distress. The results indicate that social support – particularly perceived social support from the migrant's ethnic community – play a significant role in predicting mental health outcomes. Pre-migration trauma, family status and gender were also associated with mental health outcomes. Conclusions: Refugees in Australia may constitute a particularly vulnerable group in terms of mental health outcomes. Culturally specific sequelae in terms of social isolation and acculturation may be particularly problematic for these migrants.</t>
  </si>
  <si>
    <t>http://search.ebscohost.com.proxy-ub.rug.nl/login.aspx?direct=true&amp;db=pbh&amp;AN=19714415&amp;site=ehost-live&amp;scope=site</t>
  </si>
  <si>
    <t>Values as Predictors of Anticipated Socio-cultural Adaptation Among Potential Migrants from Russia to Finland.</t>
  </si>
  <si>
    <t>Yijälä, Anu; Lönnqvist, Jan‐Erik; Jasinskaja‐Lahti, Inga; Verkasalo, Markku</t>
  </si>
  <si>
    <t>10.1002/casp.1104</t>
  </si>
  <si>
    <t>RUSSIA; FINLAND; ACCULTURATION; ADAPTABILITY (Psychology); CULTURE; FACTOR analysis; IMMIGRANTS -- Psychology; REGRESSION analysis; SCALES (Weighing instruments); SOCIAL skills; T-test (Statistics); VALUES (Ethics); DATA analysis software; DESCRIPTIVE statistics</t>
  </si>
  <si>
    <t>anticipated socio‐cultural adaptation; perceived value congruence; perceived values of the hosts; potential migrants' personal values; pre‐migration acculturation</t>
  </si>
  <si>
    <t>ABSTRACT This study examined the role of value patterns of potential migrants from Russia to Finland ( N = 229) in predicting expectations of post-migration socio-cultural adaptation. Furthermore, the fit between migrants' personal values and the values they expect to encounter in the new home country (i.e. perceived value congruence) was hypothesized to predict anticipated socio-cultural adaptation (ASCA). The study took into account perceived cultural distance variables as well as socio-demographic controls traditionally related to adaptation outcomes among migrants. According to the results, familiarity with the host country (i.e., the number of Finnish friends/relatives in Finland), the openness to change value and perceived value congruence significantly predicted potential migrants' ASCA. When using four sub-scales (interpersonal relations, cognitive understanding, impersonal perils and bureaucracy) of the ASCA-scale, a more complex picture emerged. The results suggest that future work should include values, particularly perceived value congruence, in the analysis of the cultural fit hypothesis, as well as find better means of supporting immigrant adjustment starting at the pre-migration stage. Copyright © 2011 John Wiley &amp; Sons, Ltd.</t>
  </si>
  <si>
    <t>http://search.ebscohost.com.proxy-ub.rug.nl/login.aspx?direct=true&amp;db=pbh&amp;AN=70230247&amp;site=ehost-live&amp;scope=site</t>
  </si>
  <si>
    <t>Variants of biculturalism in migrant and host adolescents living in Italy and Spain: Testing the importance of life domains through the Relative Acculturation Extended Model.</t>
  </si>
  <si>
    <t>Mancini, Tiziana; Navas, Marisol; López‐Rodríguez, Lucia; Bottura, Benedetta</t>
  </si>
  <si>
    <t>10.1002/ijop.12432</t>
  </si>
  <si>
    <t>BICULTURALISM; CULTURAL pluralism; LATENT class analysis (Statistics); ACCULTURATION; ADOLESCENCE</t>
  </si>
  <si>
    <t>Acculturation domains; Host adolescents; Latent class analysis; Migrant adolescents; RAEM</t>
  </si>
  <si>
    <t>Several variants of biculturalism have recently been proposed (Schwartz, Birman, Benet‐Martínez, &amp; Unger, 2016). Nevertheless, few studies have identified different types of bicultural individuals, and no one has addressed the possibility that these types could depend on acculturation domains. By using the Relative Acculturation Extended Model (RAEM), this study aimed to explore if different variants of biculturalism could be individuated, and if some of these variants were sensitive to life domains. Four samples of migrant and host adolescents living in Italy (n = 173 and n = 186) and Spain (n = 139 and n = 156) answered a questionnaire about acculturation perceptions and preferences in central and peripheral life domains. Together with acculturation options consistent with Berry's (1997) model (full‐assimilation, full‐separation and full‐marginalisation), some variants of biculturalism emerged from the latent class analysis: full‐high and full‐low integration, which were not sensitive to life domains; and “alternate” acculturation options that were sensitive to life domains, with participants switching from their original culture to the host culture according to the peripheral and central domains. Acculturation options varied across the four samples, with Italians switching more from one culture to another, and Spanish adolescents being more full‐high or full‐low integrated.</t>
  </si>
  <si>
    <t>http://search.ebscohost.com.proxy-ub.rug.nl/login.aspx?direct=true&amp;db=pbh&amp;AN=131908601&amp;site=ehost-live&amp;scope=site</t>
  </si>
  <si>
    <t>What Are We Measuring? An Evaluation of the CES-D Across Race/Ethnicity and Immigrant Generation.</t>
  </si>
  <si>
    <t>Perreira, Krista M.; Deeb-Sossa, Natalia; Harris, Kathleen Mullan; Bollen, Kenneth</t>
  </si>
  <si>
    <t>10.1353/sof.2005.0077</t>
  </si>
  <si>
    <t>SOCIOLOGY; MENTAL health; MINORITIES; ETHNICITY; PSYCHOMETRICS; ASSIMILATION (Sociology)</t>
  </si>
  <si>
    <t>The sociological study of the mental health of racial-ethnic minorities depends on the measurement quality of the instruments used to evaluate mental health. A commonly used instrument in research on mental health disparities, the Center for Epidemiologic Studies Depression Scale (CES-D), has not been thoroughly validated for use in the multiethnic and foreign-born populations currently living in the U.S. Using data from the National Longitudinal Study of Adolescent Health, this analysis provides the first multiethnic evaluation and psychometric analysis of the CES-D by acculturation level among youth ages 12--20. Correcting for the measurement problems contained in the CES-D improves the ability to detect differences in depression across ethnocultural groups, and to identify relationships between depression and other outcomes.</t>
  </si>
  <si>
    <t>http://search.ebscohost.com.proxy-ub.rug.nl/login.aspx?direct=true&amp;db=pbh&amp;AN=17930057&amp;site=ehost-live&amp;scope=site</t>
  </si>
  <si>
    <t>When immigrant groups 'misbehave': The influence of perceived deviant behavior on increased threat and discriminatory intentions and the moderating role of right-wing authoritarianism.</t>
  </si>
  <si>
    <t>Kauff, Mathias; Asbrock, Frank; Issmer, Christian; Thörner, Stefan; Wagner, Ulrich</t>
  </si>
  <si>
    <t>10.1002/ejsp.2116</t>
  </si>
  <si>
    <t>GERMANY; ACCULTURATION; ARABS; ATTITUDE (Psychology); CONFIDENCE intervals; CORRELATION (Statistics); DISCRIMINATION; FACTOR analysis; GROUP identity; IMMIGRANTS -- Psychology; ISLAM; MINORITIES; CULTURAL pluralism; PREJUDICES; PROBABILITY theory; QUESTIONNAIRES; REGRESSION analysis; SOCIAL attitudes; STRUCTURAL equation modeling; BEHAVIOR disorders; CROSS-sectional method; DATA analysis software; DESCRIPTIVE statistics</t>
  </si>
  <si>
    <t>In two studies, we tested the relationship between non-immigrant individuals' perceptions of deviant behavior carried out by Muslims and foreigners and discriminatory intentions towards these outgroups. Based on a longitudinal and a representative cross-sectional sample, we showed that two different types of perceived deviant behavior (Study 1, Muslims' unwillingness to integrate; and Study 2, foreigners' hostility towards the non-immigrant majority group) are related to increased intergroup threat, which in turn is related to increased intentions to show passive discrimination (i.e., avoidance) towards these outgroups. In line with theorizing about an increased sensitivity for threat in authoritarian individuals, the relationship between perceptions of deviant behavior and threat was especially strong among high authoritarian individuals. Theoretical and practical implications of our results are discussed.</t>
  </si>
  <si>
    <t>http://search.ebscohost.com.proxy-ub.rug.nl/login.aspx?direct=true&amp;db=pbh&amp;AN=108997456&amp;site=ehost-live&amp;scope=site</t>
  </si>
  <si>
    <t>When in Rome... Identification and acculturation strategies among minority members moderate the dehumanisation of the majority outgroup.</t>
  </si>
  <si>
    <t>Miranda, Mariana; Gouveia‐Pereira, Maria; Vaes, Jeroen</t>
  </si>
  <si>
    <t>10.1002/ejsp.2025</t>
  </si>
  <si>
    <t>ITALY; PORTUGAL; ACCULTURATION; FISHER exact test; ROMANIES; MINORITIES -- Psychology; QUESTIONNAIRES; REGRESSION analysis; RESEARCH funding; SCALE analysis (Psychology); DATA analysis software; DESCRIPTIVE statistics</t>
  </si>
  <si>
    <t>The study of humanness as a dimension of social judgment has received extensive attention over the past decade. Although the common reported finding is that people attribute more human characteristics to their ingroup than to the outgroup, similar tendencies are expected to be tempered for minority groups when judging the host society. In Study 1, carried out with Gypsy minority members, we tested the hypothesis that those group members who adopt an assimilative strategy identifying more with the host compared with the heritage culture will display the lowest levels of dehumanisation. In Studies 2 and 3, conducted with immigrants in Italy and in Portugal, respectively, the hypothesis was extended from an identification conceptualisation to an acculturation one. Despite significant variability in intergroup settings and measures, results confirmed our hypothesis that immigrants who choose to assimilate with the host culture dehumanise the outgroup less compared with those who adopt any of the other acculturation strategies. Implications for the ethnocentric nature of dehumanisation biases and for intergroup relations in general are discussed. Copyright © 2014 John Wiley &amp; Sons, Ltd.</t>
  </si>
  <si>
    <t>http://search.ebscohost.com.proxy-ub.rug.nl/login.aspx?direct=true&amp;db=pbh&amp;AN=96408761&amp;site=ehost-live&amp;scope=site</t>
  </si>
  <si>
    <t>Young Muslim Immigrants in Norway: An Epidemiological Study of Their Psychosocial Adaptation and Internalizing Problems.</t>
  </si>
  <si>
    <t>Oppedal, Brit; Røysamb, Espen</t>
  </si>
  <si>
    <t>10.1080/10888690701454583</t>
  </si>
  <si>
    <t>NORWAY; MUSLIM youth; IMMIGRANTS; MUSLIMS; APPLIED psychology; MENTAL health; PSYCHOLOGICAL adaptation; ACCULTURATION; ISLAM</t>
  </si>
  <si>
    <t>The first aim of the present study was to examine internalizing problems and their psychosocial correlates among young Muslim immigrants in Norway as compared to other immigrant youth and host peers. The second aim was to examine adaptation differences among Muslim youth based on national origin and gender. Questionnaire data were collected during school classes from 6306 10th grade students in junior high schools in Oslo. Of the 1666 immigrants in the sample, 1060 (63.3%) originated in countries with majority Muslim population. Internalizing problems were measured in terms of depression and anxiety symptoms. Psychosocial adaptation included measures of general and acculturation-specific risks and resources. In general, Muslims youth appeared well-adapted. However, there were between group differences based on national origin and gender. Also, self-efficacy was identified as an important moderator between acculturation-specific risks and resources and mental health among boys.</t>
  </si>
  <si>
    <t>http://search.ebscohost.com.proxy-ub.rug.nl/login.aspx?direct=true&amp;db=pbh&amp;AN=25894280&amp;site=ehost-live&amp;scope=site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</si>
</sst>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4"/>
  <sheetViews>
    <sheetView tabSelected="1" workbookViewId="0"/>
  </sheetViews>
  <sheetFormatPr baseColWidth="10" defaultRowHeight="16" x14ac:dyDescent="0.2"/>
  <sheetData>
    <row r="1" spans="1:1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
      <c r="A2" t="s">
        <v>18</v>
      </c>
      <c r="B2" t="s">
        <v>19</v>
      </c>
      <c r="C2" t="s">
        <v>20</v>
      </c>
      <c r="D2" t="str">
        <f>"08904065"</f>
        <v>08904065</v>
      </c>
      <c r="F2" t="str">
        <f>"Aug2007"</f>
        <v>Aug2007</v>
      </c>
      <c r="G2">
        <v>21</v>
      </c>
      <c r="H2">
        <v>3</v>
      </c>
      <c r="I2">
        <v>267</v>
      </c>
      <c r="J2">
        <v>9</v>
      </c>
      <c r="K2">
        <v>25596006</v>
      </c>
      <c r="L2" t="s">
        <v>21</v>
      </c>
      <c r="M2" t="s">
        <v>22</v>
      </c>
      <c r="N2" t="s">
        <v>23</v>
      </c>
      <c r="O2" t="s">
        <v>24</v>
      </c>
      <c r="P2" t="s">
        <v>25</v>
      </c>
      <c r="Q2" t="s">
        <v>26</v>
      </c>
      <c r="R2" t="s">
        <v>27</v>
      </c>
    </row>
    <row r="3" spans="1:18" x14ac:dyDescent="0.2">
      <c r="A3" t="s">
        <v>28</v>
      </c>
      <c r="B3" t="s">
        <v>29</v>
      </c>
      <c r="C3" t="s">
        <v>30</v>
      </c>
      <c r="D3" t="str">
        <f>"01607715"</f>
        <v>01607715</v>
      </c>
      <c r="F3" t="str">
        <f>"Jun2020"</f>
        <v>Jun2020</v>
      </c>
      <c r="G3">
        <v>43</v>
      </c>
      <c r="H3">
        <v>3</v>
      </c>
      <c r="I3">
        <v>460</v>
      </c>
      <c r="J3">
        <v>8</v>
      </c>
      <c r="K3">
        <v>143245312</v>
      </c>
      <c r="L3" t="s">
        <v>31</v>
      </c>
      <c r="M3" t="s">
        <v>32</v>
      </c>
      <c r="N3" t="s">
        <v>23</v>
      </c>
      <c r="O3" t="s">
        <v>33</v>
      </c>
      <c r="P3" t="s">
        <v>34</v>
      </c>
      <c r="Q3" t="s">
        <v>35</v>
      </c>
      <c r="R3" t="s">
        <v>36</v>
      </c>
    </row>
    <row r="4" spans="1:18" x14ac:dyDescent="0.2">
      <c r="A4" t="s">
        <v>37</v>
      </c>
      <c r="B4" t="s">
        <v>38</v>
      </c>
      <c r="C4" t="s">
        <v>39</v>
      </c>
      <c r="D4" t="str">
        <f>"00904392"</f>
        <v>00904392</v>
      </c>
      <c r="F4" t="str">
        <f>"Mar2005"</f>
        <v>Mar2005</v>
      </c>
      <c r="G4">
        <v>33</v>
      </c>
      <c r="H4">
        <v>2</v>
      </c>
      <c r="I4">
        <v>157</v>
      </c>
      <c r="J4">
        <v>18</v>
      </c>
      <c r="K4">
        <v>15806330</v>
      </c>
      <c r="L4" t="s">
        <v>40</v>
      </c>
      <c r="M4" t="s">
        <v>41</v>
      </c>
      <c r="N4" t="s">
        <v>23</v>
      </c>
      <c r="O4" t="s">
        <v>42</v>
      </c>
      <c r="Q4" t="s">
        <v>43</v>
      </c>
      <c r="R4" t="s">
        <v>44</v>
      </c>
    </row>
    <row r="5" spans="1:18" x14ac:dyDescent="0.2">
      <c r="A5" t="s">
        <v>45</v>
      </c>
      <c r="B5" t="s">
        <v>46</v>
      </c>
      <c r="C5" t="s">
        <v>47</v>
      </c>
      <c r="D5" t="str">
        <f>"13607863"</f>
        <v>13607863</v>
      </c>
      <c r="F5" t="str">
        <f>"Dec2018"</f>
        <v>Dec2018</v>
      </c>
      <c r="G5">
        <v>22</v>
      </c>
      <c r="H5">
        <v>12</v>
      </c>
      <c r="I5">
        <v>1535</v>
      </c>
      <c r="J5">
        <v>13</v>
      </c>
      <c r="K5">
        <v>134609583</v>
      </c>
      <c r="L5" t="s">
        <v>48</v>
      </c>
      <c r="M5" t="s">
        <v>49</v>
      </c>
      <c r="N5" t="s">
        <v>23</v>
      </c>
      <c r="O5" t="s">
        <v>50</v>
      </c>
      <c r="P5" t="s">
        <v>51</v>
      </c>
      <c r="Q5" t="s">
        <v>52</v>
      </c>
      <c r="R5" t="s">
        <v>53</v>
      </c>
    </row>
    <row r="6" spans="1:18" x14ac:dyDescent="0.2">
      <c r="A6" t="s">
        <v>54</v>
      </c>
      <c r="B6" t="s">
        <v>55</v>
      </c>
      <c r="C6" t="s">
        <v>56</v>
      </c>
      <c r="D6" t="str">
        <f>"00900036"</f>
        <v>00900036</v>
      </c>
      <c r="F6" t="str">
        <f>"Nov2008"</f>
        <v>Nov2008</v>
      </c>
      <c r="G6">
        <v>98</v>
      </c>
      <c r="H6">
        <v>11</v>
      </c>
      <c r="I6">
        <v>2011</v>
      </c>
      <c r="J6">
        <v>10</v>
      </c>
      <c r="K6">
        <v>35119067</v>
      </c>
      <c r="L6" t="s">
        <v>57</v>
      </c>
      <c r="M6" t="s">
        <v>58</v>
      </c>
      <c r="N6" t="s">
        <v>23</v>
      </c>
      <c r="O6" t="s">
        <v>59</v>
      </c>
      <c r="Q6" t="s">
        <v>60</v>
      </c>
      <c r="R6" t="s">
        <v>61</v>
      </c>
    </row>
    <row r="7" spans="1:18" x14ac:dyDescent="0.2">
      <c r="A7" t="s">
        <v>62</v>
      </c>
      <c r="B7" t="s">
        <v>63</v>
      </c>
      <c r="C7" t="s">
        <v>30</v>
      </c>
      <c r="D7" t="str">
        <f>"01607715"</f>
        <v>01607715</v>
      </c>
      <c r="F7" t="str">
        <f>"Oct2016"</f>
        <v>Oct2016</v>
      </c>
      <c r="G7">
        <v>39</v>
      </c>
      <c r="H7">
        <v>5</v>
      </c>
      <c r="I7">
        <v>896</v>
      </c>
      <c r="J7">
        <v>12</v>
      </c>
      <c r="K7">
        <v>117902115</v>
      </c>
      <c r="L7" t="s">
        <v>64</v>
      </c>
      <c r="M7" t="s">
        <v>32</v>
      </c>
      <c r="N7" t="s">
        <v>23</v>
      </c>
      <c r="O7" t="s">
        <v>65</v>
      </c>
      <c r="P7" t="s">
        <v>66</v>
      </c>
      <c r="Q7" t="s">
        <v>67</v>
      </c>
      <c r="R7" t="s">
        <v>68</v>
      </c>
    </row>
    <row r="8" spans="1:18" x14ac:dyDescent="0.2">
      <c r="A8" t="s">
        <v>69</v>
      </c>
      <c r="B8" t="s">
        <v>70</v>
      </c>
      <c r="C8" t="s">
        <v>30</v>
      </c>
      <c r="D8" t="str">
        <f>"01607715"</f>
        <v>01607715</v>
      </c>
      <c r="F8" t="str">
        <f>"Apr2005"</f>
        <v>Apr2005</v>
      </c>
      <c r="G8">
        <v>28</v>
      </c>
      <c r="H8">
        <v>2</v>
      </c>
      <c r="I8">
        <v>191</v>
      </c>
      <c r="J8">
        <v>9</v>
      </c>
      <c r="K8">
        <v>16902742</v>
      </c>
      <c r="L8" t="s">
        <v>71</v>
      </c>
      <c r="M8" t="s">
        <v>32</v>
      </c>
      <c r="N8" t="s">
        <v>23</v>
      </c>
      <c r="O8" t="s">
        <v>72</v>
      </c>
      <c r="P8" t="s">
        <v>73</v>
      </c>
      <c r="Q8" t="s">
        <v>74</v>
      </c>
      <c r="R8" t="s">
        <v>75</v>
      </c>
    </row>
    <row r="9" spans="1:18" x14ac:dyDescent="0.2">
      <c r="A9" t="s">
        <v>76</v>
      </c>
      <c r="B9" t="s">
        <v>77</v>
      </c>
      <c r="C9" t="s">
        <v>56</v>
      </c>
      <c r="D9" t="str">
        <f>"00900036"</f>
        <v>00900036</v>
      </c>
      <c r="F9" t="str">
        <f>"Mar1996"</f>
        <v>Mar1996</v>
      </c>
      <c r="G9">
        <v>86</v>
      </c>
      <c r="H9">
        <v>3</v>
      </c>
      <c r="I9">
        <v>394</v>
      </c>
      <c r="J9">
        <v>3</v>
      </c>
      <c r="K9">
        <v>9604032297</v>
      </c>
      <c r="L9" t="s">
        <v>78</v>
      </c>
      <c r="M9" t="s">
        <v>58</v>
      </c>
      <c r="N9" t="s">
        <v>23</v>
      </c>
      <c r="O9" t="s">
        <v>79</v>
      </c>
      <c r="Q9" t="s">
        <v>80</v>
      </c>
      <c r="R9" t="s">
        <v>81</v>
      </c>
    </row>
    <row r="10" spans="1:18" x14ac:dyDescent="0.2">
      <c r="A10" t="s">
        <v>82</v>
      </c>
      <c r="B10" t="s">
        <v>83</v>
      </c>
      <c r="C10" t="s">
        <v>84</v>
      </c>
      <c r="D10" t="str">
        <f>"00224545"</f>
        <v>00224545</v>
      </c>
      <c r="F10" t="str">
        <f>"Jun1985"</f>
        <v>Jun1985</v>
      </c>
      <c r="G10">
        <v>125</v>
      </c>
      <c r="H10">
        <v>3</v>
      </c>
      <c r="I10">
        <v>295</v>
      </c>
      <c r="J10">
        <v>11</v>
      </c>
      <c r="K10">
        <v>5392601</v>
      </c>
      <c r="L10" t="s">
        <v>85</v>
      </c>
      <c r="M10" t="s">
        <v>49</v>
      </c>
      <c r="N10" t="s">
        <v>23</v>
      </c>
      <c r="O10" t="s">
        <v>86</v>
      </c>
      <c r="Q10" t="s">
        <v>87</v>
      </c>
      <c r="R10" t="s">
        <v>88</v>
      </c>
    </row>
    <row r="11" spans="1:18" x14ac:dyDescent="0.2">
      <c r="A11" t="s">
        <v>89</v>
      </c>
      <c r="B11" t="s">
        <v>90</v>
      </c>
      <c r="C11" t="s">
        <v>91</v>
      </c>
      <c r="D11" t="str">
        <f>"10579249"</f>
        <v>10579249</v>
      </c>
      <c r="F11" t="str">
        <f>"May2019"</f>
        <v>May2019</v>
      </c>
      <c r="G11">
        <v>28</v>
      </c>
      <c r="H11">
        <v>5</v>
      </c>
      <c r="I11">
        <v>1063</v>
      </c>
      <c r="J11">
        <v>8</v>
      </c>
      <c r="K11">
        <v>136270525</v>
      </c>
      <c r="L11" t="s">
        <v>92</v>
      </c>
      <c r="M11" t="s">
        <v>41</v>
      </c>
      <c r="N11" t="s">
        <v>93</v>
      </c>
      <c r="O11" t="s">
        <v>94</v>
      </c>
      <c r="P11" t="s">
        <v>95</v>
      </c>
      <c r="Q11" t="s">
        <v>96</v>
      </c>
      <c r="R11" t="s">
        <v>97</v>
      </c>
    </row>
    <row r="12" spans="1:18" x14ac:dyDescent="0.2">
      <c r="A12" t="s">
        <v>98</v>
      </c>
      <c r="B12" t="s">
        <v>99</v>
      </c>
      <c r="C12" t="s">
        <v>100</v>
      </c>
      <c r="D12" t="str">
        <f>"00028614"</f>
        <v>00028614</v>
      </c>
      <c r="F12" t="str">
        <f>"Jul2001"</f>
        <v>Jul2001</v>
      </c>
      <c r="G12">
        <v>49</v>
      </c>
      <c r="H12">
        <v>7</v>
      </c>
      <c r="I12">
        <v>948</v>
      </c>
      <c r="J12">
        <v>6</v>
      </c>
      <c r="K12">
        <v>5928486</v>
      </c>
      <c r="L12" t="s">
        <v>101</v>
      </c>
      <c r="M12" t="s">
        <v>41</v>
      </c>
      <c r="N12" t="s">
        <v>23</v>
      </c>
      <c r="O12" t="s">
        <v>102</v>
      </c>
      <c r="P12" t="s">
        <v>103</v>
      </c>
      <c r="Q12" t="s">
        <v>104</v>
      </c>
      <c r="R12" t="s">
        <v>105</v>
      </c>
    </row>
    <row r="13" spans="1:18" x14ac:dyDescent="0.2">
      <c r="A13" t="s">
        <v>106</v>
      </c>
      <c r="B13" t="s">
        <v>107</v>
      </c>
      <c r="C13" t="s">
        <v>108</v>
      </c>
      <c r="D13" t="str">
        <f>"00207594"</f>
        <v>00207594</v>
      </c>
      <c r="F13" t="str">
        <f>"Feb94"</f>
        <v>Feb94</v>
      </c>
      <c r="G13">
        <v>29</v>
      </c>
      <c r="H13">
        <v>1</v>
      </c>
      <c r="I13">
        <v>57</v>
      </c>
      <c r="J13">
        <v>14</v>
      </c>
      <c r="K13">
        <v>5776785</v>
      </c>
      <c r="M13" t="s">
        <v>41</v>
      </c>
      <c r="N13" t="s">
        <v>23</v>
      </c>
      <c r="O13" t="s">
        <v>109</v>
      </c>
      <c r="Q13" t="s">
        <v>110</v>
      </c>
      <c r="R13" t="s">
        <v>111</v>
      </c>
    </row>
    <row r="14" spans="1:18" x14ac:dyDescent="0.2">
      <c r="A14" t="s">
        <v>112</v>
      </c>
      <c r="B14" t="s">
        <v>113</v>
      </c>
      <c r="C14" t="s">
        <v>84</v>
      </c>
      <c r="D14" t="str">
        <f>"00224545"</f>
        <v>00224545</v>
      </c>
      <c r="F14" t="str">
        <f>"Apr2002"</f>
        <v>Apr2002</v>
      </c>
      <c r="G14">
        <v>142</v>
      </c>
      <c r="H14">
        <v>2</v>
      </c>
      <c r="I14">
        <v>179</v>
      </c>
      <c r="J14">
        <v>23</v>
      </c>
      <c r="K14">
        <v>6520170</v>
      </c>
      <c r="L14" t="s">
        <v>114</v>
      </c>
      <c r="M14" t="s">
        <v>49</v>
      </c>
      <c r="N14" t="s">
        <v>23</v>
      </c>
      <c r="O14" t="s">
        <v>115</v>
      </c>
      <c r="P14" t="s">
        <v>116</v>
      </c>
      <c r="Q14" t="s">
        <v>117</v>
      </c>
      <c r="R14" t="s">
        <v>118</v>
      </c>
    </row>
    <row r="15" spans="1:18" x14ac:dyDescent="0.2">
      <c r="A15" t="s">
        <v>119</v>
      </c>
      <c r="B15" t="s">
        <v>120</v>
      </c>
      <c r="C15" t="s">
        <v>121</v>
      </c>
      <c r="D15" t="str">
        <f>"00018449"</f>
        <v>00018449</v>
      </c>
      <c r="F15" t="str">
        <f>"Fall2005"</f>
        <v>Fall2005</v>
      </c>
      <c r="G15">
        <v>40</v>
      </c>
      <c r="H15">
        <v>159</v>
      </c>
      <c r="I15">
        <v>629</v>
      </c>
      <c r="J15">
        <v>16</v>
      </c>
      <c r="K15">
        <v>106089616</v>
      </c>
      <c r="M15" t="s">
        <v>122</v>
      </c>
      <c r="N15" t="s">
        <v>123</v>
      </c>
      <c r="Q15" t="s">
        <v>124</v>
      </c>
      <c r="R15" t="s">
        <v>125</v>
      </c>
    </row>
    <row r="16" spans="1:18" x14ac:dyDescent="0.2">
      <c r="A16" t="s">
        <v>126</v>
      </c>
      <c r="B16" t="s">
        <v>127</v>
      </c>
      <c r="C16" t="s">
        <v>108</v>
      </c>
      <c r="D16" t="str">
        <f>"00207594"</f>
        <v>00207594</v>
      </c>
      <c r="F16" t="str">
        <f>"Apr2004"</f>
        <v>Apr2004</v>
      </c>
      <c r="G16">
        <v>39</v>
      </c>
      <c r="H16">
        <v>2</v>
      </c>
      <c r="I16">
        <v>118</v>
      </c>
      <c r="J16">
        <v>14</v>
      </c>
      <c r="K16">
        <v>12660763</v>
      </c>
      <c r="L16" t="s">
        <v>128</v>
      </c>
      <c r="M16" t="s">
        <v>41</v>
      </c>
      <c r="N16" t="s">
        <v>23</v>
      </c>
      <c r="O16" t="s">
        <v>129</v>
      </c>
      <c r="Q16" t="s">
        <v>130</v>
      </c>
      <c r="R16" t="s">
        <v>131</v>
      </c>
    </row>
    <row r="17" spans="1:18" x14ac:dyDescent="0.2">
      <c r="A17" t="s">
        <v>132</v>
      </c>
      <c r="B17" t="s">
        <v>133</v>
      </c>
      <c r="C17" t="s">
        <v>84</v>
      </c>
      <c r="D17" t="str">
        <f>"00224545"</f>
        <v>00224545</v>
      </c>
      <c r="F17" t="str">
        <f>"2014"</f>
        <v>2014</v>
      </c>
      <c r="G17">
        <v>154</v>
      </c>
      <c r="H17">
        <v>4</v>
      </c>
      <c r="I17">
        <v>339</v>
      </c>
      <c r="J17">
        <v>13</v>
      </c>
      <c r="K17">
        <v>96694865</v>
      </c>
      <c r="L17" t="s">
        <v>134</v>
      </c>
      <c r="M17" t="s">
        <v>49</v>
      </c>
      <c r="N17" t="s">
        <v>23</v>
      </c>
      <c r="O17" t="s">
        <v>135</v>
      </c>
      <c r="P17" t="s">
        <v>136</v>
      </c>
      <c r="Q17" t="s">
        <v>137</v>
      </c>
      <c r="R17" t="s">
        <v>138</v>
      </c>
    </row>
    <row r="18" spans="1:18" x14ac:dyDescent="0.2">
      <c r="A18" t="s">
        <v>139</v>
      </c>
      <c r="B18" t="s">
        <v>140</v>
      </c>
      <c r="C18" t="s">
        <v>141</v>
      </c>
      <c r="D18" t="str">
        <f>"00462772"</f>
        <v>00462772</v>
      </c>
      <c r="F18" t="str">
        <f>"Jun2016"</f>
        <v>Jun2016</v>
      </c>
      <c r="G18">
        <v>46</v>
      </c>
      <c r="H18">
        <v>4</v>
      </c>
      <c r="I18">
        <v>401</v>
      </c>
      <c r="J18">
        <v>17</v>
      </c>
      <c r="K18">
        <v>116343960</v>
      </c>
      <c r="L18" t="s">
        <v>142</v>
      </c>
      <c r="M18" t="s">
        <v>41</v>
      </c>
      <c r="N18" t="s">
        <v>23</v>
      </c>
      <c r="O18" t="s">
        <v>143</v>
      </c>
      <c r="P18" t="s">
        <v>144</v>
      </c>
      <c r="Q18" t="s">
        <v>145</v>
      </c>
      <c r="R18" t="s">
        <v>146</v>
      </c>
    </row>
    <row r="19" spans="1:18" x14ac:dyDescent="0.2">
      <c r="A19" t="s">
        <v>147</v>
      </c>
      <c r="B19" t="s">
        <v>148</v>
      </c>
      <c r="C19" t="s">
        <v>149</v>
      </c>
      <c r="D19" t="str">
        <f>"00365564"</f>
        <v>00365564</v>
      </c>
      <c r="F19" t="str">
        <f>"Sep2004"</f>
        <v>Sep2004</v>
      </c>
      <c r="G19">
        <v>45</v>
      </c>
      <c r="H19">
        <v>4</v>
      </c>
      <c r="I19">
        <v>269</v>
      </c>
      <c r="J19">
        <v>10</v>
      </c>
      <c r="K19">
        <v>13942722</v>
      </c>
      <c r="L19" t="s">
        <v>150</v>
      </c>
      <c r="M19" t="s">
        <v>41</v>
      </c>
      <c r="N19" t="s">
        <v>23</v>
      </c>
      <c r="O19" t="s">
        <v>151</v>
      </c>
      <c r="P19" t="s">
        <v>152</v>
      </c>
      <c r="Q19" t="s">
        <v>153</v>
      </c>
      <c r="R19" t="s">
        <v>154</v>
      </c>
    </row>
    <row r="20" spans="1:18" x14ac:dyDescent="0.2">
      <c r="A20" t="s">
        <v>155</v>
      </c>
      <c r="B20" t="s">
        <v>156</v>
      </c>
      <c r="C20" t="s">
        <v>157</v>
      </c>
      <c r="D20" t="str">
        <f>"13894978"</f>
        <v>13894978</v>
      </c>
      <c r="F20" t="str">
        <f>"Apr2016"</f>
        <v>Apr2016</v>
      </c>
      <c r="G20">
        <v>17</v>
      </c>
      <c r="H20">
        <v>2</v>
      </c>
      <c r="I20">
        <v>507</v>
      </c>
      <c r="J20">
        <v>25</v>
      </c>
      <c r="K20">
        <v>113880872</v>
      </c>
      <c r="L20" t="s">
        <v>158</v>
      </c>
      <c r="M20" t="s">
        <v>32</v>
      </c>
      <c r="N20" t="s">
        <v>23</v>
      </c>
      <c r="O20" t="s">
        <v>159</v>
      </c>
      <c r="P20" t="s">
        <v>160</v>
      </c>
      <c r="Q20" t="s">
        <v>161</v>
      </c>
      <c r="R20" t="s">
        <v>162</v>
      </c>
    </row>
    <row r="21" spans="1:18" x14ac:dyDescent="0.2">
      <c r="A21" t="s">
        <v>163</v>
      </c>
      <c r="B21" t="s">
        <v>164</v>
      </c>
      <c r="C21" t="s">
        <v>121</v>
      </c>
      <c r="D21" t="str">
        <f>"00018449"</f>
        <v>00018449</v>
      </c>
      <c r="F21" t="str">
        <f>"Summer96"</f>
        <v>Summer96</v>
      </c>
      <c r="G21">
        <v>31</v>
      </c>
      <c r="H21">
        <v>122</v>
      </c>
      <c r="I21">
        <v>477</v>
      </c>
      <c r="J21">
        <v>1</v>
      </c>
      <c r="K21">
        <v>106101516</v>
      </c>
      <c r="M21" t="s">
        <v>122</v>
      </c>
      <c r="N21" t="s">
        <v>123</v>
      </c>
      <c r="Q21" t="s">
        <v>165</v>
      </c>
      <c r="R21" t="s">
        <v>166</v>
      </c>
    </row>
    <row r="22" spans="1:18" x14ac:dyDescent="0.2">
      <c r="A22" t="s">
        <v>167</v>
      </c>
      <c r="B22" t="s">
        <v>168</v>
      </c>
      <c r="C22" t="s">
        <v>169</v>
      </c>
      <c r="D22" t="str">
        <f>"13674676"</f>
        <v>13674676</v>
      </c>
      <c r="F22" t="str">
        <f>"Nov/Dec2018"</f>
        <v>Nov/Dec2018</v>
      </c>
      <c r="G22">
        <v>21</v>
      </c>
      <c r="H22" s="1">
        <v>44478</v>
      </c>
      <c r="I22">
        <v>973</v>
      </c>
      <c r="J22">
        <v>13</v>
      </c>
      <c r="K22">
        <v>136709186</v>
      </c>
      <c r="L22" t="s">
        <v>170</v>
      </c>
      <c r="M22" t="s">
        <v>49</v>
      </c>
      <c r="N22" t="s">
        <v>23</v>
      </c>
      <c r="O22" t="s">
        <v>171</v>
      </c>
      <c r="P22" t="s">
        <v>172</v>
      </c>
      <c r="Q22" t="s">
        <v>173</v>
      </c>
      <c r="R22" t="s">
        <v>174</v>
      </c>
    </row>
    <row r="23" spans="1:18" x14ac:dyDescent="0.2">
      <c r="A23" t="s">
        <v>175</v>
      </c>
      <c r="B23" t="s">
        <v>176</v>
      </c>
      <c r="C23" t="s">
        <v>149</v>
      </c>
      <c r="D23" t="str">
        <f>"00365564"</f>
        <v>00365564</v>
      </c>
      <c r="F23" t="str">
        <f>"Feb2004"</f>
        <v>Feb2004</v>
      </c>
      <c r="G23">
        <v>45</v>
      </c>
      <c r="H23">
        <v>1</v>
      </c>
      <c r="I23">
        <v>15</v>
      </c>
      <c r="J23">
        <v>11</v>
      </c>
      <c r="K23">
        <v>11999449</v>
      </c>
      <c r="L23" t="s">
        <v>177</v>
      </c>
      <c r="M23" t="s">
        <v>41</v>
      </c>
      <c r="N23" t="s">
        <v>23</v>
      </c>
      <c r="O23" t="s">
        <v>178</v>
      </c>
      <c r="P23" t="s">
        <v>179</v>
      </c>
      <c r="Q23" t="s">
        <v>180</v>
      </c>
      <c r="R23" t="s">
        <v>181</v>
      </c>
    </row>
    <row r="24" spans="1:18" x14ac:dyDescent="0.2">
      <c r="A24" t="s">
        <v>182</v>
      </c>
      <c r="B24" t="s">
        <v>183</v>
      </c>
      <c r="C24" t="s">
        <v>184</v>
      </c>
      <c r="D24" t="str">
        <f>"00093920"</f>
        <v>00093920</v>
      </c>
      <c r="F24" t="str">
        <f>"Jul/Aug2016"</f>
        <v>Jul/Aug2016</v>
      </c>
      <c r="G24">
        <v>87</v>
      </c>
      <c r="H24">
        <v>4</v>
      </c>
      <c r="I24">
        <v>1033</v>
      </c>
      <c r="J24">
        <v>18</v>
      </c>
      <c r="K24">
        <v>116708867</v>
      </c>
      <c r="L24" t="s">
        <v>185</v>
      </c>
      <c r="M24" t="s">
        <v>41</v>
      </c>
      <c r="N24" t="s">
        <v>93</v>
      </c>
      <c r="O24" t="s">
        <v>186</v>
      </c>
      <c r="Q24" t="s">
        <v>187</v>
      </c>
      <c r="R24" t="s">
        <v>188</v>
      </c>
    </row>
    <row r="25" spans="1:18" x14ac:dyDescent="0.2">
      <c r="A25" t="s">
        <v>189</v>
      </c>
      <c r="B25" t="s">
        <v>190</v>
      </c>
      <c r="C25" t="s">
        <v>56</v>
      </c>
      <c r="D25" t="str">
        <f>"00900036"</f>
        <v>00900036</v>
      </c>
      <c r="F25" t="str">
        <f>"May2010"</f>
        <v>May2010</v>
      </c>
      <c r="G25">
        <v>100</v>
      </c>
      <c r="H25">
        <v>5</v>
      </c>
      <c r="I25">
        <v>940</v>
      </c>
      <c r="J25">
        <v>7</v>
      </c>
      <c r="K25">
        <v>50615745</v>
      </c>
      <c r="L25" t="s">
        <v>191</v>
      </c>
      <c r="M25" t="s">
        <v>58</v>
      </c>
      <c r="N25" t="s">
        <v>23</v>
      </c>
      <c r="O25" t="s">
        <v>192</v>
      </c>
      <c r="Q25" t="s">
        <v>193</v>
      </c>
      <c r="R25" t="s">
        <v>194</v>
      </c>
    </row>
    <row r="26" spans="1:18" x14ac:dyDescent="0.2">
      <c r="A26" t="s">
        <v>195</v>
      </c>
      <c r="B26" t="s">
        <v>196</v>
      </c>
      <c r="C26" t="s">
        <v>197</v>
      </c>
      <c r="D26" t="str">
        <f>"10888691"</f>
        <v>10888691</v>
      </c>
      <c r="F26" t="str">
        <f>"2007"</f>
        <v>2007</v>
      </c>
      <c r="G26">
        <v>11</v>
      </c>
      <c r="H26">
        <v>3</v>
      </c>
      <c r="I26">
        <v>137</v>
      </c>
      <c r="J26">
        <v>14</v>
      </c>
      <c r="K26">
        <v>25894283</v>
      </c>
      <c r="L26" t="s">
        <v>198</v>
      </c>
      <c r="M26" t="s">
        <v>49</v>
      </c>
      <c r="N26" t="s">
        <v>23</v>
      </c>
      <c r="O26" t="s">
        <v>199</v>
      </c>
      <c r="Q26" t="s">
        <v>200</v>
      </c>
      <c r="R26" t="s">
        <v>201</v>
      </c>
    </row>
    <row r="27" spans="1:18" x14ac:dyDescent="0.2">
      <c r="A27" t="s">
        <v>202</v>
      </c>
      <c r="B27" t="s">
        <v>203</v>
      </c>
      <c r="C27" t="s">
        <v>204</v>
      </c>
      <c r="D27" t="str">
        <f>"01612840"</f>
        <v>01612840</v>
      </c>
      <c r="F27" t="str">
        <f>"Apr2017"</f>
        <v>Apr2017</v>
      </c>
      <c r="G27">
        <v>38</v>
      </c>
      <c r="H27">
        <v>4</v>
      </c>
      <c r="I27">
        <v>317</v>
      </c>
      <c r="J27">
        <v>10</v>
      </c>
      <c r="K27">
        <v>122316699</v>
      </c>
      <c r="L27" t="s">
        <v>205</v>
      </c>
      <c r="M27" t="s">
        <v>49</v>
      </c>
      <c r="N27" t="s">
        <v>23</v>
      </c>
      <c r="O27" t="s">
        <v>206</v>
      </c>
      <c r="Q27" t="s">
        <v>207</v>
      </c>
      <c r="R27" t="s">
        <v>208</v>
      </c>
    </row>
    <row r="28" spans="1:18" x14ac:dyDescent="0.2">
      <c r="A28" t="s">
        <v>209</v>
      </c>
      <c r="B28" t="s">
        <v>210</v>
      </c>
      <c r="C28" t="s">
        <v>211</v>
      </c>
      <c r="D28" t="str">
        <f>"0269994X"</f>
        <v>0269994X</v>
      </c>
      <c r="F28" t="str">
        <f>"Apr2004"</f>
        <v>Apr2004</v>
      </c>
      <c r="G28">
        <v>53</v>
      </c>
      <c r="H28">
        <v>2</v>
      </c>
      <c r="I28">
        <v>215</v>
      </c>
      <c r="J28">
        <v>22</v>
      </c>
      <c r="K28">
        <v>12724936</v>
      </c>
      <c r="L28" t="s">
        <v>212</v>
      </c>
      <c r="M28" t="s">
        <v>41</v>
      </c>
      <c r="N28" t="s">
        <v>23</v>
      </c>
      <c r="O28" t="s">
        <v>213</v>
      </c>
      <c r="P28" t="s">
        <v>214</v>
      </c>
      <c r="Q28" t="s">
        <v>215</v>
      </c>
      <c r="R28" t="s">
        <v>216</v>
      </c>
    </row>
    <row r="29" spans="1:18" x14ac:dyDescent="0.2">
      <c r="A29" t="s">
        <v>217</v>
      </c>
      <c r="B29" t="s">
        <v>218</v>
      </c>
      <c r="C29" t="s">
        <v>219</v>
      </c>
      <c r="D29" t="str">
        <f>"02770903"</f>
        <v>02770903</v>
      </c>
      <c r="F29" t="str">
        <f>"May2006"</f>
        <v>May2006</v>
      </c>
      <c r="G29">
        <v>43</v>
      </c>
      <c r="H29">
        <v>4</v>
      </c>
      <c r="I29">
        <v>279</v>
      </c>
      <c r="J29">
        <v>8</v>
      </c>
      <c r="K29">
        <v>20750665</v>
      </c>
      <c r="L29" t="s">
        <v>220</v>
      </c>
      <c r="M29" t="s">
        <v>49</v>
      </c>
      <c r="N29" t="s">
        <v>23</v>
      </c>
      <c r="O29" t="s">
        <v>221</v>
      </c>
      <c r="P29" t="s">
        <v>222</v>
      </c>
      <c r="Q29" t="s">
        <v>223</v>
      </c>
      <c r="R29" t="s">
        <v>224</v>
      </c>
    </row>
    <row r="30" spans="1:18" x14ac:dyDescent="0.2">
      <c r="A30" t="s">
        <v>225</v>
      </c>
      <c r="B30" t="s">
        <v>226</v>
      </c>
      <c r="C30" t="s">
        <v>108</v>
      </c>
      <c r="D30" t="str">
        <f>"00207594"</f>
        <v>00207594</v>
      </c>
      <c r="F30" t="str">
        <f>"Oct2008"</f>
        <v>Oct2008</v>
      </c>
      <c r="G30">
        <v>43</v>
      </c>
      <c r="H30">
        <v>5</v>
      </c>
      <c r="I30">
        <v>919</v>
      </c>
      <c r="J30">
        <v>10</v>
      </c>
      <c r="K30">
        <v>34115699</v>
      </c>
      <c r="L30" t="s">
        <v>227</v>
      </c>
      <c r="M30" t="s">
        <v>41</v>
      </c>
      <c r="N30" t="s">
        <v>23</v>
      </c>
      <c r="O30" t="s">
        <v>228</v>
      </c>
      <c r="Q30" t="s">
        <v>229</v>
      </c>
      <c r="R30" t="s">
        <v>230</v>
      </c>
    </row>
    <row r="31" spans="1:18" x14ac:dyDescent="0.2">
      <c r="A31" t="s">
        <v>231</v>
      </c>
      <c r="B31" t="s">
        <v>232</v>
      </c>
      <c r="C31" t="s">
        <v>233</v>
      </c>
      <c r="D31" t="str">
        <f>"10826084"</f>
        <v>10826084</v>
      </c>
      <c r="F31" t="str">
        <f>"2009"</f>
        <v>2009</v>
      </c>
      <c r="G31">
        <v>44</v>
      </c>
      <c r="H31">
        <v>4</v>
      </c>
      <c r="I31">
        <v>578</v>
      </c>
      <c r="J31">
        <v>15</v>
      </c>
      <c r="K31">
        <v>37185632</v>
      </c>
      <c r="L31" t="s">
        <v>234</v>
      </c>
      <c r="M31" t="s">
        <v>49</v>
      </c>
      <c r="N31" t="s">
        <v>23</v>
      </c>
      <c r="O31" t="s">
        <v>235</v>
      </c>
      <c r="P31" t="s">
        <v>236</v>
      </c>
      <c r="Q31" t="s">
        <v>237</v>
      </c>
      <c r="R31" t="s">
        <v>238</v>
      </c>
    </row>
    <row r="32" spans="1:18" x14ac:dyDescent="0.2">
      <c r="A32" t="s">
        <v>239</v>
      </c>
      <c r="B32" t="s">
        <v>240</v>
      </c>
      <c r="C32" t="s">
        <v>204</v>
      </c>
      <c r="D32" t="str">
        <f>"01612840"</f>
        <v>01612840</v>
      </c>
      <c r="F32" t="str">
        <f>"Sep2010"</f>
        <v>Sep2010</v>
      </c>
      <c r="G32">
        <v>31</v>
      </c>
      <c r="H32">
        <v>9</v>
      </c>
      <c r="I32">
        <v>576</v>
      </c>
      <c r="J32">
        <v>8</v>
      </c>
      <c r="K32">
        <v>52824908</v>
      </c>
      <c r="L32" t="s">
        <v>241</v>
      </c>
      <c r="M32" t="s">
        <v>49</v>
      </c>
      <c r="N32" t="s">
        <v>23</v>
      </c>
      <c r="O32" t="s">
        <v>242</v>
      </c>
      <c r="Q32" t="s">
        <v>243</v>
      </c>
      <c r="R32" t="s">
        <v>244</v>
      </c>
    </row>
    <row r="33" spans="1:18" x14ac:dyDescent="0.2">
      <c r="A33" t="s">
        <v>245</v>
      </c>
      <c r="B33" t="s">
        <v>246</v>
      </c>
      <c r="C33" t="s">
        <v>247</v>
      </c>
      <c r="D33" t="str">
        <f>"17556171"</f>
        <v>17556171</v>
      </c>
      <c r="F33" t="str">
        <f>"Nov2016"</f>
        <v>Nov2016</v>
      </c>
      <c r="G33">
        <v>53</v>
      </c>
      <c r="H33">
        <v>4</v>
      </c>
      <c r="I33">
        <v>374</v>
      </c>
      <c r="J33">
        <v>35</v>
      </c>
      <c r="K33">
        <v>119752245</v>
      </c>
      <c r="L33" t="s">
        <v>248</v>
      </c>
      <c r="M33" t="s">
        <v>41</v>
      </c>
      <c r="N33" t="s">
        <v>23</v>
      </c>
      <c r="O33" t="s">
        <v>249</v>
      </c>
      <c r="Q33" t="s">
        <v>250</v>
      </c>
      <c r="R33" t="s">
        <v>251</v>
      </c>
    </row>
    <row r="34" spans="1:18" x14ac:dyDescent="0.2">
      <c r="A34" t="s">
        <v>252</v>
      </c>
      <c r="B34" t="s">
        <v>253</v>
      </c>
      <c r="C34" t="s">
        <v>141</v>
      </c>
      <c r="D34" t="str">
        <f>"00462772"</f>
        <v>00462772</v>
      </c>
      <c r="F34" t="str">
        <f>"Jun2020"</f>
        <v>Jun2020</v>
      </c>
      <c r="G34">
        <v>50</v>
      </c>
      <c r="H34">
        <v>4</v>
      </c>
      <c r="I34">
        <v>810</v>
      </c>
      <c r="J34">
        <v>17</v>
      </c>
      <c r="K34">
        <v>143570272</v>
      </c>
      <c r="L34" t="s">
        <v>254</v>
      </c>
      <c r="M34" t="s">
        <v>41</v>
      </c>
      <c r="N34" t="s">
        <v>23</v>
      </c>
      <c r="O34" t="s">
        <v>255</v>
      </c>
      <c r="P34" t="s">
        <v>256</v>
      </c>
      <c r="Q34" t="s">
        <v>257</v>
      </c>
      <c r="R34" t="s">
        <v>258</v>
      </c>
    </row>
    <row r="35" spans="1:18" x14ac:dyDescent="0.2">
      <c r="A35" t="s">
        <v>259</v>
      </c>
      <c r="B35" t="s">
        <v>260</v>
      </c>
      <c r="C35" t="s">
        <v>149</v>
      </c>
      <c r="D35" t="str">
        <f>"00365564"</f>
        <v>00365564</v>
      </c>
      <c r="F35" t="str">
        <f>"Dec2012"</f>
        <v>Dec2012</v>
      </c>
      <c r="G35">
        <v>53</v>
      </c>
      <c r="H35">
        <v>6</v>
      </c>
      <c r="I35">
        <v>455</v>
      </c>
      <c r="J35">
        <v>12</v>
      </c>
      <c r="K35">
        <v>83584580</v>
      </c>
      <c r="L35" t="s">
        <v>261</v>
      </c>
      <c r="M35" t="s">
        <v>41</v>
      </c>
      <c r="N35" t="s">
        <v>23</v>
      </c>
      <c r="O35" t="s">
        <v>262</v>
      </c>
      <c r="P35" t="s">
        <v>263</v>
      </c>
      <c r="Q35" t="s">
        <v>264</v>
      </c>
      <c r="R35" t="s">
        <v>265</v>
      </c>
    </row>
    <row r="36" spans="1:18" x14ac:dyDescent="0.2">
      <c r="A36" t="s">
        <v>266</v>
      </c>
      <c r="B36" t="s">
        <v>267</v>
      </c>
      <c r="C36" t="s">
        <v>268</v>
      </c>
      <c r="D36" t="str">
        <f>"00050067"</f>
        <v>00050067</v>
      </c>
      <c r="F36" t="str">
        <f>"Aug2018"</f>
        <v>Aug2018</v>
      </c>
      <c r="G36">
        <v>53</v>
      </c>
      <c r="H36">
        <v>4</v>
      </c>
      <c r="I36">
        <v>339</v>
      </c>
      <c r="J36">
        <v>6</v>
      </c>
      <c r="K36">
        <v>130547610</v>
      </c>
      <c r="L36" t="s">
        <v>269</v>
      </c>
      <c r="M36" t="s">
        <v>41</v>
      </c>
      <c r="N36" t="s">
        <v>23</v>
      </c>
      <c r="O36" t="s">
        <v>270</v>
      </c>
      <c r="P36" t="s">
        <v>271</v>
      </c>
      <c r="Q36" t="s">
        <v>272</v>
      </c>
      <c r="R36" t="s">
        <v>273</v>
      </c>
    </row>
    <row r="37" spans="1:18" x14ac:dyDescent="0.2">
      <c r="A37" t="s">
        <v>274</v>
      </c>
      <c r="B37" t="s">
        <v>275</v>
      </c>
      <c r="C37" t="s">
        <v>276</v>
      </c>
      <c r="D37" t="str">
        <f>"00207411"</f>
        <v>00207411</v>
      </c>
      <c r="F37" t="str">
        <f>"2019"</f>
        <v>2019</v>
      </c>
      <c r="G37">
        <v>48</v>
      </c>
      <c r="H37">
        <v>1</v>
      </c>
      <c r="I37">
        <v>40</v>
      </c>
      <c r="J37">
        <v>22</v>
      </c>
      <c r="K37">
        <v>136237929</v>
      </c>
      <c r="L37" t="s">
        <v>277</v>
      </c>
      <c r="M37" t="s">
        <v>49</v>
      </c>
      <c r="N37" t="s">
        <v>23</v>
      </c>
      <c r="O37" t="s">
        <v>278</v>
      </c>
      <c r="P37" t="s">
        <v>279</v>
      </c>
      <c r="Q37" t="s">
        <v>280</v>
      </c>
      <c r="R37" t="s">
        <v>281</v>
      </c>
    </row>
    <row r="38" spans="1:18" x14ac:dyDescent="0.2">
      <c r="A38" t="s">
        <v>282</v>
      </c>
      <c r="B38" t="s">
        <v>283</v>
      </c>
      <c r="C38" t="s">
        <v>204</v>
      </c>
      <c r="D38" t="str">
        <f>"01612840"</f>
        <v>01612840</v>
      </c>
      <c r="F38" t="str">
        <f>"Apr2017"</f>
        <v>Apr2017</v>
      </c>
      <c r="G38">
        <v>38</v>
      </c>
      <c r="H38">
        <v>4</v>
      </c>
      <c r="I38">
        <v>301</v>
      </c>
      <c r="J38">
        <v>9</v>
      </c>
      <c r="K38">
        <v>122316696</v>
      </c>
      <c r="L38" t="s">
        <v>284</v>
      </c>
      <c r="M38" t="s">
        <v>49</v>
      </c>
      <c r="N38" t="s">
        <v>23</v>
      </c>
      <c r="O38" t="s">
        <v>285</v>
      </c>
      <c r="Q38" t="s">
        <v>286</v>
      </c>
      <c r="R38" t="s">
        <v>287</v>
      </c>
    </row>
    <row r="39" spans="1:18" x14ac:dyDescent="0.2">
      <c r="A39" t="s">
        <v>288</v>
      </c>
      <c r="B39" t="s">
        <v>289</v>
      </c>
      <c r="C39" t="s">
        <v>290</v>
      </c>
      <c r="D39" t="str">
        <f>"13672223"</f>
        <v>13672223</v>
      </c>
      <c r="F39" t="str">
        <f>"Jun2020"</f>
        <v>Jun2020</v>
      </c>
      <c r="G39">
        <v>23</v>
      </c>
      <c r="H39">
        <v>2</v>
      </c>
      <c r="I39">
        <v>238</v>
      </c>
      <c r="J39">
        <v>13</v>
      </c>
      <c r="K39">
        <v>143652726</v>
      </c>
      <c r="L39" t="s">
        <v>291</v>
      </c>
      <c r="M39" t="s">
        <v>41</v>
      </c>
      <c r="N39" t="s">
        <v>23</v>
      </c>
      <c r="O39" t="s">
        <v>292</v>
      </c>
      <c r="P39" t="s">
        <v>293</v>
      </c>
      <c r="Q39" t="s">
        <v>294</v>
      </c>
      <c r="R39" t="s">
        <v>295</v>
      </c>
    </row>
    <row r="40" spans="1:18" x14ac:dyDescent="0.2">
      <c r="A40" t="s">
        <v>296</v>
      </c>
      <c r="B40" t="s">
        <v>297</v>
      </c>
      <c r="C40" t="s">
        <v>298</v>
      </c>
      <c r="D40" t="str">
        <f>"13557858"</f>
        <v>13557858</v>
      </c>
      <c r="F40" t="str">
        <f>"Dec2013"</f>
        <v>Dec2013</v>
      </c>
      <c r="G40">
        <v>18</v>
      </c>
      <c r="H40">
        <v>6</v>
      </c>
      <c r="I40">
        <v>586</v>
      </c>
      <c r="J40">
        <v>24</v>
      </c>
      <c r="K40">
        <v>93257881</v>
      </c>
      <c r="L40" t="s">
        <v>299</v>
      </c>
      <c r="M40" t="s">
        <v>49</v>
      </c>
      <c r="N40" t="s">
        <v>23</v>
      </c>
      <c r="O40" t="s">
        <v>300</v>
      </c>
      <c r="P40" t="s">
        <v>301</v>
      </c>
      <c r="Q40" t="s">
        <v>302</v>
      </c>
      <c r="R40" t="s">
        <v>303</v>
      </c>
    </row>
    <row r="41" spans="1:18" x14ac:dyDescent="0.2">
      <c r="A41" t="s">
        <v>304</v>
      </c>
      <c r="B41" t="s">
        <v>305</v>
      </c>
      <c r="C41" t="s">
        <v>306</v>
      </c>
      <c r="D41" t="str">
        <f>"09337954"</f>
        <v>09337954</v>
      </c>
      <c r="F41" t="str">
        <f>"Dec2006"</f>
        <v>Dec2006</v>
      </c>
      <c r="G41">
        <v>41</v>
      </c>
      <c r="H41">
        <v>12</v>
      </c>
      <c r="I41">
        <v>927</v>
      </c>
      <c r="J41">
        <v>8</v>
      </c>
      <c r="K41">
        <v>23591187</v>
      </c>
      <c r="L41" t="s">
        <v>307</v>
      </c>
      <c r="M41" t="s">
        <v>32</v>
      </c>
      <c r="N41" t="s">
        <v>93</v>
      </c>
      <c r="O41" t="s">
        <v>308</v>
      </c>
      <c r="P41" t="s">
        <v>309</v>
      </c>
      <c r="Q41" t="s">
        <v>310</v>
      </c>
      <c r="R41" t="s">
        <v>311</v>
      </c>
    </row>
    <row r="42" spans="1:18" x14ac:dyDescent="0.2">
      <c r="A42" t="s">
        <v>312</v>
      </c>
      <c r="B42" t="s">
        <v>313</v>
      </c>
      <c r="C42" t="s">
        <v>314</v>
      </c>
      <c r="D42" t="str">
        <f>"00147370"</f>
        <v>00147370</v>
      </c>
      <c r="F42" t="str">
        <f>"Dec2018"</f>
        <v>Dec2018</v>
      </c>
      <c r="G42">
        <v>57</v>
      </c>
      <c r="H42">
        <v>4</v>
      </c>
      <c r="I42">
        <v>996</v>
      </c>
      <c r="J42">
        <v>16</v>
      </c>
      <c r="K42">
        <v>133444501</v>
      </c>
      <c r="L42" t="s">
        <v>315</v>
      </c>
      <c r="M42" t="s">
        <v>41</v>
      </c>
      <c r="N42" t="s">
        <v>23</v>
      </c>
      <c r="O42" t="s">
        <v>316</v>
      </c>
      <c r="P42" t="s">
        <v>317</v>
      </c>
      <c r="Q42" t="s">
        <v>318</v>
      </c>
      <c r="R42" t="s">
        <v>319</v>
      </c>
    </row>
    <row r="43" spans="1:18" x14ac:dyDescent="0.2">
      <c r="A43" t="s">
        <v>320</v>
      </c>
      <c r="B43" t="s">
        <v>321</v>
      </c>
      <c r="C43" t="s">
        <v>298</v>
      </c>
      <c r="D43" t="str">
        <f>"13557858"</f>
        <v>13557858</v>
      </c>
      <c r="F43" t="str">
        <f>"Jun2016"</f>
        <v>Jun2016</v>
      </c>
      <c r="G43">
        <v>21</v>
      </c>
      <c r="H43">
        <v>3</v>
      </c>
      <c r="I43">
        <v>300</v>
      </c>
      <c r="J43">
        <v>18</v>
      </c>
      <c r="K43">
        <v>113740020</v>
      </c>
      <c r="L43" t="s">
        <v>322</v>
      </c>
      <c r="M43" t="s">
        <v>49</v>
      </c>
      <c r="N43" t="s">
        <v>23</v>
      </c>
      <c r="O43" t="s">
        <v>323</v>
      </c>
      <c r="P43" t="s">
        <v>324</v>
      </c>
      <c r="Q43" t="s">
        <v>325</v>
      </c>
      <c r="R43" t="s">
        <v>326</v>
      </c>
    </row>
    <row r="44" spans="1:18" x14ac:dyDescent="0.2">
      <c r="A44" t="s">
        <v>327</v>
      </c>
      <c r="B44" t="s">
        <v>328</v>
      </c>
      <c r="C44" t="s">
        <v>329</v>
      </c>
      <c r="D44" t="str">
        <f>"00048674"</f>
        <v>00048674</v>
      </c>
      <c r="F44" t="str">
        <f>"Aug2003"</f>
        <v>Aug2003</v>
      </c>
      <c r="G44">
        <v>37</v>
      </c>
      <c r="H44">
        <v>4</v>
      </c>
      <c r="I44">
        <v>445</v>
      </c>
      <c r="J44">
        <v>7</v>
      </c>
      <c r="K44">
        <v>10331527</v>
      </c>
      <c r="L44" t="s">
        <v>330</v>
      </c>
      <c r="M44" t="s">
        <v>331</v>
      </c>
      <c r="N44" t="s">
        <v>23</v>
      </c>
      <c r="O44" t="s">
        <v>332</v>
      </c>
      <c r="P44" t="s">
        <v>333</v>
      </c>
      <c r="Q44" t="s">
        <v>334</v>
      </c>
      <c r="R44" t="s">
        <v>335</v>
      </c>
    </row>
    <row r="45" spans="1:18" x14ac:dyDescent="0.2">
      <c r="A45" t="s">
        <v>336</v>
      </c>
      <c r="B45" t="s">
        <v>337</v>
      </c>
      <c r="C45" t="s">
        <v>39</v>
      </c>
      <c r="D45" t="str">
        <f>"00904392"</f>
        <v>00904392</v>
      </c>
      <c r="F45" t="str">
        <f>"Jul1999"</f>
        <v>Jul1999</v>
      </c>
      <c r="G45">
        <v>27</v>
      </c>
      <c r="H45">
        <v>4</v>
      </c>
      <c r="I45">
        <v>457</v>
      </c>
      <c r="J45">
        <v>15</v>
      </c>
      <c r="K45">
        <v>11771728</v>
      </c>
      <c r="L45" t="s">
        <v>338</v>
      </c>
      <c r="M45" t="s">
        <v>41</v>
      </c>
      <c r="N45" t="s">
        <v>23</v>
      </c>
      <c r="O45" t="s">
        <v>339</v>
      </c>
      <c r="Q45" t="s">
        <v>340</v>
      </c>
      <c r="R45" t="s">
        <v>341</v>
      </c>
    </row>
    <row r="46" spans="1:18" x14ac:dyDescent="0.2">
      <c r="A46" t="s">
        <v>342</v>
      </c>
      <c r="B46" t="s">
        <v>343</v>
      </c>
      <c r="C46" t="s">
        <v>47</v>
      </c>
      <c r="D46" t="str">
        <f>"13607863"</f>
        <v>13607863</v>
      </c>
      <c r="F46" t="str">
        <f>"Aug2010"</f>
        <v>Aug2010</v>
      </c>
      <c r="G46">
        <v>14</v>
      </c>
      <c r="H46">
        <v>6</v>
      </c>
      <c r="I46">
        <v>695</v>
      </c>
      <c r="J46">
        <v>10</v>
      </c>
      <c r="K46">
        <v>52700214</v>
      </c>
      <c r="L46" t="s">
        <v>344</v>
      </c>
      <c r="M46" t="s">
        <v>49</v>
      </c>
      <c r="N46" t="s">
        <v>23</v>
      </c>
      <c r="O46" t="s">
        <v>345</v>
      </c>
      <c r="P46" t="s">
        <v>346</v>
      </c>
      <c r="Q46" t="s">
        <v>347</v>
      </c>
      <c r="R46" t="s">
        <v>348</v>
      </c>
    </row>
    <row r="47" spans="1:18" x14ac:dyDescent="0.2">
      <c r="A47" t="s">
        <v>349</v>
      </c>
      <c r="B47" t="s">
        <v>350</v>
      </c>
      <c r="C47" t="s">
        <v>351</v>
      </c>
      <c r="D47" t="str">
        <f>"00377732"</f>
        <v>00377732</v>
      </c>
      <c r="F47" t="str">
        <f>"Dec2010"</f>
        <v>Dec2010</v>
      </c>
      <c r="G47">
        <v>89</v>
      </c>
      <c r="H47">
        <v>2</v>
      </c>
      <c r="I47">
        <v>515</v>
      </c>
      <c r="J47">
        <v>20</v>
      </c>
      <c r="K47">
        <v>57405558</v>
      </c>
      <c r="L47" t="s">
        <v>352</v>
      </c>
      <c r="M47" t="s">
        <v>353</v>
      </c>
      <c r="N47" t="s">
        <v>23</v>
      </c>
      <c r="O47" t="s">
        <v>354</v>
      </c>
      <c r="Q47" t="s">
        <v>355</v>
      </c>
      <c r="R47" t="s">
        <v>356</v>
      </c>
    </row>
    <row r="48" spans="1:18" x14ac:dyDescent="0.2">
      <c r="A48" t="s">
        <v>357</v>
      </c>
      <c r="B48" t="s">
        <v>358</v>
      </c>
      <c r="C48" t="s">
        <v>359</v>
      </c>
      <c r="D48" t="str">
        <f>"0167482X"</f>
        <v>0167482X</v>
      </c>
      <c r="F48" t="str">
        <f>"Jun2012"</f>
        <v>Jun2012</v>
      </c>
      <c r="G48">
        <v>33</v>
      </c>
      <c r="H48">
        <v>2</v>
      </c>
      <c r="I48">
        <v>78</v>
      </c>
      <c r="J48">
        <v>7</v>
      </c>
      <c r="K48">
        <v>74749532</v>
      </c>
      <c r="L48" t="s">
        <v>360</v>
      </c>
      <c r="M48" t="s">
        <v>49</v>
      </c>
      <c r="N48" t="s">
        <v>23</v>
      </c>
      <c r="O48" t="s">
        <v>361</v>
      </c>
      <c r="P48" t="s">
        <v>362</v>
      </c>
      <c r="Q48" t="s">
        <v>363</v>
      </c>
      <c r="R48" t="s">
        <v>364</v>
      </c>
    </row>
    <row r="49" spans="1:18" x14ac:dyDescent="0.2">
      <c r="A49" t="s">
        <v>365</v>
      </c>
      <c r="B49" t="s">
        <v>366</v>
      </c>
      <c r="C49" t="s">
        <v>329</v>
      </c>
      <c r="D49" t="str">
        <f>"00048674"</f>
        <v>00048674</v>
      </c>
      <c r="F49" t="str">
        <f>"Aug2003"</f>
        <v>Aug2003</v>
      </c>
      <c r="G49">
        <v>37</v>
      </c>
      <c r="H49">
        <v>4</v>
      </c>
      <c r="I49">
        <v>445</v>
      </c>
      <c r="J49">
        <v>7</v>
      </c>
      <c r="K49">
        <v>106771565</v>
      </c>
      <c r="L49" t="s">
        <v>330</v>
      </c>
      <c r="M49" t="s">
        <v>331</v>
      </c>
      <c r="N49" t="s">
        <v>123</v>
      </c>
      <c r="Q49" t="s">
        <v>367</v>
      </c>
      <c r="R49" t="s">
        <v>368</v>
      </c>
    </row>
    <row r="50" spans="1:18" x14ac:dyDescent="0.2">
      <c r="A50" t="s">
        <v>369</v>
      </c>
      <c r="B50" t="s">
        <v>370</v>
      </c>
      <c r="C50" t="s">
        <v>306</v>
      </c>
      <c r="D50" t="str">
        <f>"09337954"</f>
        <v>09337954</v>
      </c>
      <c r="F50" t="str">
        <f>"Feb2015"</f>
        <v>Feb2015</v>
      </c>
      <c r="G50">
        <v>50</v>
      </c>
      <c r="H50">
        <v>2</v>
      </c>
      <c r="I50">
        <v>257</v>
      </c>
      <c r="J50">
        <v>11</v>
      </c>
      <c r="K50">
        <v>100671016</v>
      </c>
      <c r="L50" t="s">
        <v>371</v>
      </c>
      <c r="M50" t="s">
        <v>32</v>
      </c>
      <c r="N50" t="s">
        <v>23</v>
      </c>
      <c r="O50" t="s">
        <v>372</v>
      </c>
      <c r="P50" t="s">
        <v>373</v>
      </c>
      <c r="Q50" t="s">
        <v>374</v>
      </c>
      <c r="R50" t="s">
        <v>375</v>
      </c>
    </row>
    <row r="51" spans="1:18" x14ac:dyDescent="0.2">
      <c r="A51" t="s">
        <v>376</v>
      </c>
      <c r="B51" t="s">
        <v>377</v>
      </c>
      <c r="C51" t="s">
        <v>378</v>
      </c>
      <c r="D51" t="str">
        <f>"00378046"</f>
        <v>00378046</v>
      </c>
      <c r="F51" t="str">
        <f>"Apr2014"</f>
        <v>Apr2014</v>
      </c>
      <c r="G51">
        <v>59</v>
      </c>
      <c r="H51">
        <v>2</v>
      </c>
      <c r="I51">
        <v>157</v>
      </c>
      <c r="J51">
        <v>9</v>
      </c>
      <c r="K51">
        <v>95984657</v>
      </c>
      <c r="L51" t="s">
        <v>379</v>
      </c>
      <c r="M51" t="s">
        <v>353</v>
      </c>
      <c r="N51" t="s">
        <v>23</v>
      </c>
      <c r="O51" t="s">
        <v>380</v>
      </c>
      <c r="P51" t="s">
        <v>381</v>
      </c>
      <c r="Q51" t="s">
        <v>382</v>
      </c>
      <c r="R51" t="s">
        <v>383</v>
      </c>
    </row>
    <row r="52" spans="1:18" x14ac:dyDescent="0.2">
      <c r="A52" t="s">
        <v>384</v>
      </c>
      <c r="B52" t="s">
        <v>385</v>
      </c>
      <c r="C52" t="s">
        <v>386</v>
      </c>
      <c r="D52" t="str">
        <f>"07399332"</f>
        <v>07399332</v>
      </c>
      <c r="F52" t="str">
        <f>"Dec2013"</f>
        <v>Dec2013</v>
      </c>
      <c r="G52">
        <v>34</v>
      </c>
      <c r="H52">
        <v>12</v>
      </c>
      <c r="I52">
        <v>1097</v>
      </c>
      <c r="J52">
        <v>19</v>
      </c>
      <c r="K52">
        <v>91899768</v>
      </c>
      <c r="L52" t="s">
        <v>387</v>
      </c>
      <c r="M52" t="s">
        <v>49</v>
      </c>
      <c r="N52" t="s">
        <v>23</v>
      </c>
      <c r="O52" t="s">
        <v>388</v>
      </c>
      <c r="Q52" t="s">
        <v>389</v>
      </c>
      <c r="R52" t="s">
        <v>390</v>
      </c>
    </row>
    <row r="53" spans="1:18" x14ac:dyDescent="0.2">
      <c r="A53" t="s">
        <v>391</v>
      </c>
      <c r="B53" t="s">
        <v>392</v>
      </c>
      <c r="C53" t="s">
        <v>108</v>
      </c>
      <c r="D53" t="str">
        <f>"00207594"</f>
        <v>00207594</v>
      </c>
      <c r="F53" t="str">
        <f>"Aug2010"</f>
        <v>Aug2010</v>
      </c>
      <c r="G53">
        <v>45</v>
      </c>
      <c r="H53">
        <v>4</v>
      </c>
      <c r="I53">
        <v>311</v>
      </c>
      <c r="J53">
        <v>9</v>
      </c>
      <c r="K53">
        <v>52062877</v>
      </c>
      <c r="L53" t="s">
        <v>393</v>
      </c>
      <c r="M53" t="s">
        <v>41</v>
      </c>
      <c r="N53" t="s">
        <v>23</v>
      </c>
      <c r="O53" t="s">
        <v>394</v>
      </c>
      <c r="P53" t="s">
        <v>395</v>
      </c>
      <c r="Q53" t="s">
        <v>396</v>
      </c>
      <c r="R53" t="s">
        <v>397</v>
      </c>
    </row>
    <row r="54" spans="1:18" x14ac:dyDescent="0.2">
      <c r="A54" t="s">
        <v>398</v>
      </c>
      <c r="B54" t="s">
        <v>399</v>
      </c>
      <c r="C54" t="s">
        <v>400</v>
      </c>
      <c r="D54" t="str">
        <f>"13825585"</f>
        <v>13825585</v>
      </c>
      <c r="F54" t="str">
        <f>"Sep2016"</f>
        <v>Sep2016</v>
      </c>
      <c r="G54">
        <v>23</v>
      </c>
      <c r="H54">
        <v>5</v>
      </c>
      <c r="I54">
        <v>578</v>
      </c>
      <c r="J54">
        <v>13</v>
      </c>
      <c r="K54">
        <v>118174113</v>
      </c>
      <c r="L54" t="s">
        <v>401</v>
      </c>
      <c r="M54" t="s">
        <v>49</v>
      </c>
      <c r="N54" t="s">
        <v>93</v>
      </c>
      <c r="O54" t="s">
        <v>402</v>
      </c>
      <c r="P54" t="s">
        <v>403</v>
      </c>
      <c r="Q54" t="s">
        <v>404</v>
      </c>
      <c r="R54" t="s">
        <v>405</v>
      </c>
    </row>
    <row r="55" spans="1:18" x14ac:dyDescent="0.2">
      <c r="A55" t="s">
        <v>406</v>
      </c>
      <c r="B55" t="s">
        <v>407</v>
      </c>
      <c r="C55" t="s">
        <v>306</v>
      </c>
      <c r="D55" t="str">
        <f>"09337954"</f>
        <v>09337954</v>
      </c>
      <c r="F55" t="str">
        <f>"Oct2020"</f>
        <v>Oct2020</v>
      </c>
      <c r="G55">
        <v>55</v>
      </c>
      <c r="H55">
        <v>10</v>
      </c>
      <c r="I55">
        <v>1345</v>
      </c>
      <c r="J55">
        <v>10</v>
      </c>
      <c r="K55">
        <v>146341855</v>
      </c>
      <c r="L55" t="s">
        <v>408</v>
      </c>
      <c r="M55" t="s">
        <v>32</v>
      </c>
      <c r="N55" t="s">
        <v>93</v>
      </c>
      <c r="O55" t="s">
        <v>409</v>
      </c>
      <c r="P55" t="s">
        <v>410</v>
      </c>
      <c r="Q55" t="s">
        <v>411</v>
      </c>
      <c r="R55" t="s">
        <v>412</v>
      </c>
    </row>
    <row r="56" spans="1:18" x14ac:dyDescent="0.2">
      <c r="A56" t="s">
        <v>413</v>
      </c>
      <c r="B56" t="s">
        <v>414</v>
      </c>
      <c r="C56" t="s">
        <v>56</v>
      </c>
      <c r="D56" t="str">
        <f>"00900036"</f>
        <v>00900036</v>
      </c>
      <c r="F56" t="str">
        <f>"Apr2013"</f>
        <v>Apr2013</v>
      </c>
      <c r="G56">
        <v>103</v>
      </c>
      <c r="H56">
        <v>4</v>
      </c>
      <c r="I56" t="s">
        <v>415</v>
      </c>
      <c r="J56">
        <v>9</v>
      </c>
      <c r="K56">
        <v>85594157</v>
      </c>
      <c r="L56" t="s">
        <v>416</v>
      </c>
      <c r="M56" t="s">
        <v>58</v>
      </c>
      <c r="N56" t="s">
        <v>23</v>
      </c>
      <c r="O56" t="s">
        <v>417</v>
      </c>
      <c r="Q56" t="s">
        <v>418</v>
      </c>
      <c r="R56" t="s">
        <v>419</v>
      </c>
    </row>
    <row r="57" spans="1:18" x14ac:dyDescent="0.2">
      <c r="A57" t="s">
        <v>420</v>
      </c>
      <c r="B57" t="s">
        <v>421</v>
      </c>
      <c r="C57" t="s">
        <v>298</v>
      </c>
      <c r="D57" t="str">
        <f>"13557858"</f>
        <v>13557858</v>
      </c>
      <c r="F57" t="str">
        <f>"Feb2018"</f>
        <v>Feb2018</v>
      </c>
      <c r="G57">
        <v>23</v>
      </c>
      <c r="H57">
        <v>2</v>
      </c>
      <c r="I57">
        <v>174</v>
      </c>
      <c r="J57">
        <v>20</v>
      </c>
      <c r="K57">
        <v>126891343</v>
      </c>
      <c r="L57" t="s">
        <v>422</v>
      </c>
      <c r="M57" t="s">
        <v>49</v>
      </c>
      <c r="N57" t="s">
        <v>23</v>
      </c>
      <c r="O57" t="s">
        <v>423</v>
      </c>
      <c r="P57" t="s">
        <v>424</v>
      </c>
      <c r="Q57" t="s">
        <v>425</v>
      </c>
      <c r="R57" t="s">
        <v>426</v>
      </c>
    </row>
    <row r="58" spans="1:18" x14ac:dyDescent="0.2">
      <c r="A58" t="s">
        <v>427</v>
      </c>
      <c r="B58" t="s">
        <v>428</v>
      </c>
      <c r="C58" t="s">
        <v>429</v>
      </c>
      <c r="D58" t="str">
        <f>"0162895X"</f>
        <v>0162895X</v>
      </c>
      <c r="F58" t="str">
        <f>"Apr2018"</f>
        <v>Apr2018</v>
      </c>
      <c r="G58">
        <v>39</v>
      </c>
      <c r="H58">
        <v>2</v>
      </c>
      <c r="I58">
        <v>325</v>
      </c>
      <c r="J58">
        <v>19</v>
      </c>
      <c r="K58">
        <v>128731402</v>
      </c>
      <c r="L58" t="s">
        <v>430</v>
      </c>
      <c r="M58" t="s">
        <v>41</v>
      </c>
      <c r="N58" t="s">
        <v>23</v>
      </c>
      <c r="O58" t="s">
        <v>431</v>
      </c>
      <c r="P58" t="s">
        <v>432</v>
      </c>
      <c r="Q58" t="s">
        <v>433</v>
      </c>
      <c r="R58" t="s">
        <v>434</v>
      </c>
    </row>
    <row r="59" spans="1:18" x14ac:dyDescent="0.2">
      <c r="A59" t="s">
        <v>435</v>
      </c>
      <c r="B59" t="s">
        <v>436</v>
      </c>
      <c r="C59" t="s">
        <v>298</v>
      </c>
      <c r="D59" t="str">
        <f>"13557858"</f>
        <v>13557858</v>
      </c>
      <c r="F59" t="str">
        <f>"Dec2010"</f>
        <v>Dec2010</v>
      </c>
      <c r="G59">
        <v>15</v>
      </c>
      <c r="H59">
        <v>6</v>
      </c>
      <c r="I59">
        <v>581</v>
      </c>
      <c r="J59">
        <v>19</v>
      </c>
      <c r="K59">
        <v>55568549</v>
      </c>
      <c r="L59" t="s">
        <v>437</v>
      </c>
      <c r="M59" t="s">
        <v>49</v>
      </c>
      <c r="N59" t="s">
        <v>23</v>
      </c>
      <c r="O59" t="s">
        <v>438</v>
      </c>
      <c r="P59" t="s">
        <v>439</v>
      </c>
      <c r="Q59" t="s">
        <v>440</v>
      </c>
      <c r="R59" t="s">
        <v>441</v>
      </c>
    </row>
    <row r="60" spans="1:18" x14ac:dyDescent="0.2">
      <c r="A60" t="s">
        <v>442</v>
      </c>
      <c r="B60" t="s">
        <v>443</v>
      </c>
      <c r="C60" t="s">
        <v>298</v>
      </c>
      <c r="D60" t="str">
        <f>"13557858"</f>
        <v>13557858</v>
      </c>
      <c r="F60" t="str">
        <f>"May2018"</f>
        <v>May2018</v>
      </c>
      <c r="G60">
        <v>23</v>
      </c>
      <c r="H60">
        <v>4</v>
      </c>
      <c r="I60">
        <v>425</v>
      </c>
      <c r="J60">
        <v>17</v>
      </c>
      <c r="K60">
        <v>128422394</v>
      </c>
      <c r="L60" t="s">
        <v>444</v>
      </c>
      <c r="M60" t="s">
        <v>49</v>
      </c>
      <c r="N60" t="s">
        <v>23</v>
      </c>
      <c r="O60" t="s">
        <v>445</v>
      </c>
      <c r="P60" t="s">
        <v>446</v>
      </c>
      <c r="Q60" t="s">
        <v>447</v>
      </c>
      <c r="R60" t="s">
        <v>448</v>
      </c>
    </row>
    <row r="61" spans="1:18" x14ac:dyDescent="0.2">
      <c r="A61" t="s">
        <v>449</v>
      </c>
      <c r="B61" t="s">
        <v>450</v>
      </c>
      <c r="C61" t="s">
        <v>108</v>
      </c>
      <c r="D61" t="str">
        <f>"00207594"</f>
        <v>00207594</v>
      </c>
      <c r="F61" t="str">
        <f>"Jun2011"</f>
        <v>Jun2011</v>
      </c>
      <c r="G61">
        <v>46</v>
      </c>
      <c r="H61">
        <v>3</v>
      </c>
      <c r="I61">
        <v>223</v>
      </c>
      <c r="J61">
        <v>11</v>
      </c>
      <c r="K61">
        <v>60828047</v>
      </c>
      <c r="L61" t="s">
        <v>451</v>
      </c>
      <c r="M61" t="s">
        <v>41</v>
      </c>
      <c r="N61" t="s">
        <v>23</v>
      </c>
      <c r="O61" t="s">
        <v>452</v>
      </c>
      <c r="P61" t="s">
        <v>453</v>
      </c>
      <c r="Q61" t="s">
        <v>454</v>
      </c>
      <c r="R61" t="s">
        <v>455</v>
      </c>
    </row>
    <row r="62" spans="1:18" x14ac:dyDescent="0.2">
      <c r="A62" t="s">
        <v>456</v>
      </c>
      <c r="B62" t="s">
        <v>457</v>
      </c>
      <c r="C62" t="s">
        <v>169</v>
      </c>
      <c r="D62" t="str">
        <f>"13674676"</f>
        <v>13674676</v>
      </c>
      <c r="F62" t="str">
        <f>"Jan2012"</f>
        <v>Jan2012</v>
      </c>
      <c r="G62">
        <v>15</v>
      </c>
      <c r="H62">
        <v>1</v>
      </c>
      <c r="I62">
        <v>1</v>
      </c>
      <c r="J62">
        <v>22</v>
      </c>
      <c r="K62">
        <v>70332007</v>
      </c>
      <c r="L62" t="s">
        <v>458</v>
      </c>
      <c r="M62" t="s">
        <v>49</v>
      </c>
      <c r="N62" t="s">
        <v>23</v>
      </c>
      <c r="O62" t="s">
        <v>459</v>
      </c>
      <c r="P62" t="s">
        <v>460</v>
      </c>
      <c r="Q62" t="s">
        <v>461</v>
      </c>
      <c r="R62" t="s">
        <v>462</v>
      </c>
    </row>
    <row r="63" spans="1:18" x14ac:dyDescent="0.2">
      <c r="A63" t="s">
        <v>463</v>
      </c>
      <c r="B63" t="s">
        <v>464</v>
      </c>
      <c r="C63" t="s">
        <v>465</v>
      </c>
      <c r="D63" t="str">
        <f>"03616843"</f>
        <v>03616843</v>
      </c>
      <c r="F63" t="str">
        <f>"Dec87"</f>
        <v>Dec87</v>
      </c>
      <c r="G63">
        <v>11</v>
      </c>
      <c r="H63">
        <v>4</v>
      </c>
      <c r="I63">
        <v>475</v>
      </c>
      <c r="J63">
        <v>14</v>
      </c>
      <c r="K63">
        <v>8645132</v>
      </c>
      <c r="L63" t="s">
        <v>466</v>
      </c>
      <c r="M63" t="s">
        <v>467</v>
      </c>
      <c r="N63" t="s">
        <v>23</v>
      </c>
      <c r="O63" t="s">
        <v>468</v>
      </c>
      <c r="Q63" t="s">
        <v>469</v>
      </c>
      <c r="R63" t="s">
        <v>470</v>
      </c>
    </row>
    <row r="64" spans="1:18" x14ac:dyDescent="0.2">
      <c r="A64" t="s">
        <v>471</v>
      </c>
      <c r="B64" t="s">
        <v>472</v>
      </c>
      <c r="C64" t="s">
        <v>233</v>
      </c>
      <c r="D64" t="str">
        <f>"10826084"</f>
        <v>10826084</v>
      </c>
      <c r="F64" t="str">
        <f>"2017"</f>
        <v>2017</v>
      </c>
      <c r="G64">
        <v>52</v>
      </c>
      <c r="H64">
        <v>5</v>
      </c>
      <c r="I64">
        <v>674</v>
      </c>
      <c r="J64">
        <v>9</v>
      </c>
      <c r="K64">
        <v>121703257</v>
      </c>
      <c r="L64" t="s">
        <v>473</v>
      </c>
      <c r="M64" t="s">
        <v>49</v>
      </c>
      <c r="N64" t="s">
        <v>23</v>
      </c>
      <c r="O64" t="s">
        <v>474</v>
      </c>
      <c r="P64" t="s">
        <v>475</v>
      </c>
      <c r="Q64" t="s">
        <v>476</v>
      </c>
      <c r="R64" t="s">
        <v>477</v>
      </c>
    </row>
    <row r="65" spans="1:18" x14ac:dyDescent="0.2">
      <c r="A65" t="s">
        <v>478</v>
      </c>
      <c r="B65" t="s">
        <v>479</v>
      </c>
      <c r="C65" t="s">
        <v>378</v>
      </c>
      <c r="D65" t="str">
        <f>"00378046"</f>
        <v>00378046</v>
      </c>
      <c r="F65" t="str">
        <f>"Jul2011"</f>
        <v>Jul2011</v>
      </c>
      <c r="G65">
        <v>56</v>
      </c>
      <c r="H65">
        <v>3</v>
      </c>
      <c r="I65">
        <v>269</v>
      </c>
      <c r="J65">
        <v>11</v>
      </c>
      <c r="K65">
        <v>72081572</v>
      </c>
      <c r="L65" t="s">
        <v>480</v>
      </c>
      <c r="M65" t="s">
        <v>353</v>
      </c>
      <c r="N65" t="s">
        <v>23</v>
      </c>
      <c r="O65" t="s">
        <v>481</v>
      </c>
      <c r="P65" t="s">
        <v>482</v>
      </c>
      <c r="Q65" t="s">
        <v>483</v>
      </c>
      <c r="R65" t="s">
        <v>484</v>
      </c>
    </row>
    <row r="66" spans="1:18" x14ac:dyDescent="0.2">
      <c r="A66" t="s">
        <v>485</v>
      </c>
      <c r="B66" t="s">
        <v>486</v>
      </c>
      <c r="C66" t="s">
        <v>487</v>
      </c>
      <c r="D66" t="str">
        <f>"03069885"</f>
        <v>03069885</v>
      </c>
      <c r="F66" t="str">
        <f>"Febr2019"</f>
        <v>Febr2019</v>
      </c>
      <c r="G66">
        <v>47</v>
      </c>
      <c r="H66">
        <v>1</v>
      </c>
      <c r="I66">
        <v>65</v>
      </c>
      <c r="J66">
        <v>16</v>
      </c>
      <c r="K66">
        <v>135370827</v>
      </c>
      <c r="L66" t="s">
        <v>488</v>
      </c>
      <c r="M66" t="s">
        <v>49</v>
      </c>
      <c r="N66" t="s">
        <v>23</v>
      </c>
      <c r="O66" t="s">
        <v>489</v>
      </c>
      <c r="P66" t="s">
        <v>490</v>
      </c>
      <c r="Q66" t="s">
        <v>491</v>
      </c>
      <c r="R66" t="s">
        <v>492</v>
      </c>
    </row>
    <row r="67" spans="1:18" x14ac:dyDescent="0.2">
      <c r="A67" t="s">
        <v>493</v>
      </c>
      <c r="B67" t="s">
        <v>494</v>
      </c>
      <c r="C67" t="s">
        <v>47</v>
      </c>
      <c r="D67" t="str">
        <f>"13607863"</f>
        <v>13607863</v>
      </c>
      <c r="F67" t="str">
        <f>"Jul2014"</f>
        <v>Jul2014</v>
      </c>
      <c r="G67">
        <v>18</v>
      </c>
      <c r="H67">
        <v>5</v>
      </c>
      <c r="I67">
        <v>619</v>
      </c>
      <c r="J67">
        <v>9</v>
      </c>
      <c r="K67">
        <v>96120549</v>
      </c>
      <c r="L67" t="s">
        <v>495</v>
      </c>
      <c r="M67" t="s">
        <v>49</v>
      </c>
      <c r="N67" t="s">
        <v>23</v>
      </c>
      <c r="O67" t="s">
        <v>496</v>
      </c>
      <c r="P67" t="s">
        <v>497</v>
      </c>
      <c r="Q67" t="s">
        <v>498</v>
      </c>
      <c r="R67" t="s">
        <v>499</v>
      </c>
    </row>
    <row r="68" spans="1:18" x14ac:dyDescent="0.2">
      <c r="A68" t="s">
        <v>500</v>
      </c>
      <c r="B68" t="s">
        <v>501</v>
      </c>
      <c r="C68" t="s">
        <v>429</v>
      </c>
      <c r="D68" t="str">
        <f>"0162895X"</f>
        <v>0162895X</v>
      </c>
      <c r="F68" t="str">
        <f>"Oct2012"</f>
        <v>Oct2012</v>
      </c>
      <c r="G68">
        <v>33</v>
      </c>
      <c r="H68">
        <v>5</v>
      </c>
      <c r="I68">
        <v>635</v>
      </c>
      <c r="J68">
        <v>23</v>
      </c>
      <c r="K68">
        <v>80125515</v>
      </c>
      <c r="L68" t="s">
        <v>502</v>
      </c>
      <c r="M68" t="s">
        <v>41</v>
      </c>
      <c r="N68" t="s">
        <v>23</v>
      </c>
      <c r="O68" t="s">
        <v>503</v>
      </c>
      <c r="P68" t="s">
        <v>504</v>
      </c>
      <c r="Q68" t="s">
        <v>505</v>
      </c>
      <c r="R68" t="s">
        <v>506</v>
      </c>
    </row>
    <row r="69" spans="1:18" x14ac:dyDescent="0.2">
      <c r="A69" t="s">
        <v>507</v>
      </c>
      <c r="B69" t="s">
        <v>508</v>
      </c>
      <c r="C69" t="s">
        <v>509</v>
      </c>
      <c r="D69" t="str">
        <f>"00223980"</f>
        <v>00223980</v>
      </c>
      <c r="F69" t="str">
        <f>"2016"</f>
        <v>2016</v>
      </c>
      <c r="G69">
        <v>150</v>
      </c>
      <c r="H69">
        <v>6</v>
      </c>
      <c r="I69">
        <v>793</v>
      </c>
      <c r="J69">
        <v>16</v>
      </c>
      <c r="K69">
        <v>118232425</v>
      </c>
      <c r="L69" t="s">
        <v>510</v>
      </c>
      <c r="M69" t="s">
        <v>49</v>
      </c>
      <c r="N69" t="s">
        <v>23</v>
      </c>
      <c r="O69" t="s">
        <v>511</v>
      </c>
      <c r="P69" t="s">
        <v>512</v>
      </c>
      <c r="Q69" t="s">
        <v>513</v>
      </c>
      <c r="R69" t="s">
        <v>514</v>
      </c>
    </row>
    <row r="70" spans="1:18" x14ac:dyDescent="0.2">
      <c r="A70" t="s">
        <v>515</v>
      </c>
      <c r="B70" t="s">
        <v>516</v>
      </c>
      <c r="C70" t="s">
        <v>306</v>
      </c>
      <c r="D70" t="str">
        <f>"09337954"</f>
        <v>09337954</v>
      </c>
      <c r="F70" t="str">
        <f>"Jan2005"</f>
        <v>Jan2005</v>
      </c>
      <c r="G70">
        <v>40</v>
      </c>
      <c r="H70">
        <v>1</v>
      </c>
      <c r="I70">
        <v>78</v>
      </c>
      <c r="J70">
        <v>7</v>
      </c>
      <c r="K70">
        <v>15496646</v>
      </c>
      <c r="L70" t="s">
        <v>517</v>
      </c>
      <c r="M70" t="s">
        <v>32</v>
      </c>
      <c r="N70" t="s">
        <v>93</v>
      </c>
      <c r="O70" t="s">
        <v>518</v>
      </c>
      <c r="P70" t="s">
        <v>519</v>
      </c>
      <c r="Q70" t="s">
        <v>520</v>
      </c>
      <c r="R70" t="s">
        <v>521</v>
      </c>
    </row>
    <row r="71" spans="1:18" x14ac:dyDescent="0.2">
      <c r="A71" t="s">
        <v>522</v>
      </c>
      <c r="B71" t="s">
        <v>523</v>
      </c>
      <c r="C71" t="s">
        <v>268</v>
      </c>
      <c r="D71" t="str">
        <f>"00050067"</f>
        <v>00050067</v>
      </c>
      <c r="F71" t="str">
        <f>"Oct2014"</f>
        <v>Oct2014</v>
      </c>
      <c r="G71">
        <v>49</v>
      </c>
      <c r="H71">
        <v>5</v>
      </c>
      <c r="I71">
        <v>313</v>
      </c>
      <c r="J71">
        <v>9</v>
      </c>
      <c r="K71">
        <v>97653619</v>
      </c>
      <c r="L71" t="s">
        <v>524</v>
      </c>
      <c r="M71" t="s">
        <v>41</v>
      </c>
      <c r="N71" t="s">
        <v>23</v>
      </c>
      <c r="O71" t="s">
        <v>525</v>
      </c>
      <c r="P71" t="s">
        <v>526</v>
      </c>
      <c r="Q71" t="s">
        <v>527</v>
      </c>
      <c r="R71" t="s">
        <v>528</v>
      </c>
    </row>
    <row r="72" spans="1:18" x14ac:dyDescent="0.2">
      <c r="A72" t="s">
        <v>529</v>
      </c>
      <c r="B72" t="s">
        <v>530</v>
      </c>
      <c r="C72" t="s">
        <v>531</v>
      </c>
      <c r="D72" t="str">
        <f>"03607283"</f>
        <v>03607283</v>
      </c>
      <c r="F72" t="str">
        <f>"Nov2010"</f>
        <v>Nov2010</v>
      </c>
      <c r="G72">
        <v>35</v>
      </c>
      <c r="H72">
        <v>4</v>
      </c>
      <c r="I72">
        <v>267</v>
      </c>
      <c r="J72">
        <v>13</v>
      </c>
      <c r="K72">
        <v>59241613</v>
      </c>
      <c r="L72" t="s">
        <v>532</v>
      </c>
      <c r="M72" t="s">
        <v>353</v>
      </c>
      <c r="N72" t="s">
        <v>23</v>
      </c>
      <c r="O72" t="s">
        <v>533</v>
      </c>
      <c r="P72" t="s">
        <v>534</v>
      </c>
      <c r="Q72" t="s">
        <v>535</v>
      </c>
      <c r="R72" t="s">
        <v>536</v>
      </c>
    </row>
    <row r="73" spans="1:18" x14ac:dyDescent="0.2">
      <c r="A73" t="s">
        <v>537</v>
      </c>
      <c r="B73" t="s">
        <v>538</v>
      </c>
      <c r="C73" t="s">
        <v>298</v>
      </c>
      <c r="D73" t="str">
        <f>"13557858"</f>
        <v>13557858</v>
      </c>
      <c r="F73" t="str">
        <f>"Apr2014"</f>
        <v>Apr2014</v>
      </c>
      <c r="G73">
        <v>19</v>
      </c>
      <c r="H73">
        <v>2</v>
      </c>
      <c r="I73">
        <v>178</v>
      </c>
      <c r="J73">
        <v>20</v>
      </c>
      <c r="K73">
        <v>94886103</v>
      </c>
      <c r="L73" t="s">
        <v>539</v>
      </c>
      <c r="M73" t="s">
        <v>49</v>
      </c>
      <c r="N73" t="s">
        <v>23</v>
      </c>
      <c r="O73" t="s">
        <v>540</v>
      </c>
      <c r="P73" t="s">
        <v>541</v>
      </c>
      <c r="Q73" t="s">
        <v>542</v>
      </c>
      <c r="R73" t="s">
        <v>543</v>
      </c>
    </row>
    <row r="74" spans="1:18" x14ac:dyDescent="0.2">
      <c r="A74" t="s">
        <v>544</v>
      </c>
      <c r="B74" t="s">
        <v>545</v>
      </c>
      <c r="C74" t="s">
        <v>546</v>
      </c>
      <c r="D74" t="str">
        <f>"08999546"</f>
        <v>08999546</v>
      </c>
      <c r="F74" t="str">
        <f>"Dec2012"</f>
        <v>Dec2012</v>
      </c>
      <c r="G74">
        <v>24</v>
      </c>
      <c r="H74">
        <v>6</v>
      </c>
      <c r="I74">
        <v>549</v>
      </c>
      <c r="J74">
        <v>15</v>
      </c>
      <c r="K74">
        <v>83811303</v>
      </c>
      <c r="L74" t="s">
        <v>547</v>
      </c>
      <c r="M74" t="s">
        <v>548</v>
      </c>
      <c r="N74" t="s">
        <v>23</v>
      </c>
      <c r="O74" t="s">
        <v>549</v>
      </c>
      <c r="Q74" t="s">
        <v>550</v>
      </c>
      <c r="R74" t="s">
        <v>551</v>
      </c>
    </row>
    <row r="75" spans="1:18" x14ac:dyDescent="0.2">
      <c r="A75" t="s">
        <v>552</v>
      </c>
      <c r="B75" t="s">
        <v>553</v>
      </c>
      <c r="C75" t="s">
        <v>141</v>
      </c>
      <c r="D75" t="str">
        <f>"00462772"</f>
        <v>00462772</v>
      </c>
      <c r="F75" t="str">
        <f>"Aug2019"</f>
        <v>Aug2019</v>
      </c>
      <c r="G75">
        <v>49</v>
      </c>
      <c r="H75">
        <v>5</v>
      </c>
      <c r="I75">
        <v>903</v>
      </c>
      <c r="J75">
        <v>21</v>
      </c>
      <c r="K75">
        <v>137374857</v>
      </c>
      <c r="L75" t="s">
        <v>554</v>
      </c>
      <c r="M75" t="s">
        <v>41</v>
      </c>
      <c r="N75" t="s">
        <v>23</v>
      </c>
      <c r="O75" t="s">
        <v>555</v>
      </c>
      <c r="P75" t="s">
        <v>556</v>
      </c>
      <c r="Q75" t="s">
        <v>557</v>
      </c>
      <c r="R75" t="s">
        <v>558</v>
      </c>
    </row>
    <row r="76" spans="1:18" x14ac:dyDescent="0.2">
      <c r="A76" t="s">
        <v>559</v>
      </c>
      <c r="B76" t="s">
        <v>560</v>
      </c>
      <c r="C76" t="s">
        <v>561</v>
      </c>
      <c r="D76" t="str">
        <f>"00218294"</f>
        <v>00218294</v>
      </c>
      <c r="F76" t="str">
        <f>"Sep2014"</f>
        <v>Sep2014</v>
      </c>
      <c r="G76">
        <v>53</v>
      </c>
      <c r="H76">
        <v>3</v>
      </c>
      <c r="I76">
        <v>613</v>
      </c>
      <c r="J76">
        <v>23</v>
      </c>
      <c r="K76">
        <v>97937301</v>
      </c>
      <c r="L76" t="s">
        <v>562</v>
      </c>
      <c r="M76" t="s">
        <v>41</v>
      </c>
      <c r="N76" t="s">
        <v>23</v>
      </c>
      <c r="O76" t="s">
        <v>563</v>
      </c>
      <c r="P76" t="s">
        <v>564</v>
      </c>
      <c r="Q76" t="s">
        <v>565</v>
      </c>
      <c r="R76" t="s">
        <v>566</v>
      </c>
    </row>
    <row r="77" spans="1:18" x14ac:dyDescent="0.2">
      <c r="A77" t="s">
        <v>567</v>
      </c>
      <c r="B77" t="s">
        <v>568</v>
      </c>
      <c r="C77" t="s">
        <v>569</v>
      </c>
      <c r="D77" t="str">
        <f>"09540261"</f>
        <v>09540261</v>
      </c>
      <c r="F77" t="str">
        <f>"Feb-Mar2021"</f>
        <v>Feb-Mar2021</v>
      </c>
      <c r="G77">
        <v>33</v>
      </c>
      <c r="H77" s="1">
        <v>44228</v>
      </c>
      <c r="I77">
        <v>140</v>
      </c>
      <c r="J77">
        <v>14</v>
      </c>
      <c r="K77">
        <v>148805051</v>
      </c>
      <c r="L77" t="s">
        <v>570</v>
      </c>
      <c r="M77" t="s">
        <v>49</v>
      </c>
      <c r="N77" t="s">
        <v>23</v>
      </c>
      <c r="O77" t="s">
        <v>571</v>
      </c>
      <c r="P77" t="s">
        <v>572</v>
      </c>
      <c r="Q77" t="s">
        <v>573</v>
      </c>
      <c r="R77" t="s">
        <v>574</v>
      </c>
    </row>
    <row r="78" spans="1:18" x14ac:dyDescent="0.2">
      <c r="A78" t="s">
        <v>575</v>
      </c>
      <c r="B78" t="s">
        <v>576</v>
      </c>
      <c r="C78" t="s">
        <v>577</v>
      </c>
      <c r="D78" t="str">
        <f>"10529284"</f>
        <v>10529284</v>
      </c>
      <c r="F78" t="str">
        <f>"Nov/Dec2000"</f>
        <v>Nov/Dec2000</v>
      </c>
      <c r="G78">
        <v>10</v>
      </c>
      <c r="H78">
        <v>6</v>
      </c>
      <c r="I78">
        <v>483</v>
      </c>
      <c r="J78">
        <v>13</v>
      </c>
      <c r="K78">
        <v>11820075</v>
      </c>
      <c r="L78" t="s">
        <v>578</v>
      </c>
      <c r="M78" t="s">
        <v>41</v>
      </c>
      <c r="N78" t="s">
        <v>23</v>
      </c>
      <c r="O78" t="s">
        <v>579</v>
      </c>
      <c r="P78" t="s">
        <v>580</v>
      </c>
      <c r="Q78" t="s">
        <v>581</v>
      </c>
      <c r="R78" t="s">
        <v>582</v>
      </c>
    </row>
    <row r="79" spans="1:18" x14ac:dyDescent="0.2">
      <c r="A79" t="s">
        <v>583</v>
      </c>
      <c r="B79" t="s">
        <v>584</v>
      </c>
      <c r="C79" t="s">
        <v>351</v>
      </c>
      <c r="D79" t="str">
        <f>"00377732"</f>
        <v>00377732</v>
      </c>
      <c r="F79" t="str">
        <f>"Sep2005"</f>
        <v>Sep2005</v>
      </c>
      <c r="G79">
        <v>84</v>
      </c>
      <c r="H79">
        <v>1</v>
      </c>
      <c r="I79">
        <v>577</v>
      </c>
      <c r="J79">
        <v>13</v>
      </c>
      <c r="K79">
        <v>18558457</v>
      </c>
      <c r="L79" t="s">
        <v>585</v>
      </c>
      <c r="M79" t="s">
        <v>353</v>
      </c>
      <c r="N79" t="s">
        <v>23</v>
      </c>
      <c r="O79" t="s">
        <v>586</v>
      </c>
      <c r="Q79" t="s">
        <v>587</v>
      </c>
      <c r="R79" t="s">
        <v>588</v>
      </c>
    </row>
    <row r="80" spans="1:18" x14ac:dyDescent="0.2">
      <c r="A80" t="s">
        <v>589</v>
      </c>
      <c r="B80" t="s">
        <v>590</v>
      </c>
      <c r="C80" t="s">
        <v>591</v>
      </c>
      <c r="D80" t="str">
        <f>"00384941"</f>
        <v>00384941</v>
      </c>
      <c r="F80" t="str">
        <f>"Mar2002"</f>
        <v>Mar2002</v>
      </c>
      <c r="G80">
        <v>83</v>
      </c>
      <c r="H80">
        <v>1</v>
      </c>
      <c r="I80">
        <v>64</v>
      </c>
      <c r="J80">
        <v>18</v>
      </c>
      <c r="K80">
        <v>6194797</v>
      </c>
      <c r="L80" t="s">
        <v>592</v>
      </c>
      <c r="M80" t="s">
        <v>41</v>
      </c>
      <c r="N80" t="s">
        <v>23</v>
      </c>
      <c r="O80" t="s">
        <v>593</v>
      </c>
      <c r="Q80" t="s">
        <v>594</v>
      </c>
      <c r="R80" t="s">
        <v>595</v>
      </c>
    </row>
    <row r="81" spans="1:18" x14ac:dyDescent="0.2">
      <c r="A81" t="s">
        <v>596</v>
      </c>
      <c r="B81" t="s">
        <v>597</v>
      </c>
      <c r="C81" t="s">
        <v>141</v>
      </c>
      <c r="D81" t="str">
        <f>"00462772"</f>
        <v>00462772</v>
      </c>
      <c r="F81" t="str">
        <f>"Jan2003"</f>
        <v>Jan2003</v>
      </c>
      <c r="G81">
        <v>33</v>
      </c>
      <c r="H81">
        <v>1</v>
      </c>
      <c r="I81">
        <v>71</v>
      </c>
      <c r="J81">
        <v>22</v>
      </c>
      <c r="K81">
        <v>11830343</v>
      </c>
      <c r="L81" t="s">
        <v>598</v>
      </c>
      <c r="M81" t="s">
        <v>41</v>
      </c>
      <c r="N81" t="s">
        <v>23</v>
      </c>
      <c r="O81" t="s">
        <v>599</v>
      </c>
      <c r="Q81" t="s">
        <v>600</v>
      </c>
      <c r="R81" t="s">
        <v>601</v>
      </c>
    </row>
    <row r="82" spans="1:18" x14ac:dyDescent="0.2">
      <c r="A82" t="s">
        <v>602</v>
      </c>
      <c r="B82" t="s">
        <v>603</v>
      </c>
      <c r="C82" t="s">
        <v>604</v>
      </c>
      <c r="D82" t="str">
        <f>"0112109X"</f>
        <v>0112109X</v>
      </c>
      <c r="F82" t="str">
        <f>"Jul2005"</f>
        <v>Jul2005</v>
      </c>
      <c r="G82">
        <v>34</v>
      </c>
      <c r="H82">
        <v>2</v>
      </c>
      <c r="I82">
        <v>97</v>
      </c>
      <c r="J82">
        <v>13</v>
      </c>
      <c r="K82">
        <v>18509565</v>
      </c>
      <c r="M82" t="s">
        <v>605</v>
      </c>
      <c r="N82" t="s">
        <v>23</v>
      </c>
      <c r="O82" t="s">
        <v>606</v>
      </c>
      <c r="Q82" t="s">
        <v>607</v>
      </c>
      <c r="R82" t="s">
        <v>608</v>
      </c>
    </row>
    <row r="83" spans="1:18" x14ac:dyDescent="0.2">
      <c r="A83" t="s">
        <v>609</v>
      </c>
      <c r="B83" t="s">
        <v>610</v>
      </c>
      <c r="C83" t="s">
        <v>465</v>
      </c>
      <c r="D83" t="str">
        <f>"03616843"</f>
        <v>03616843</v>
      </c>
      <c r="F83" t="str">
        <f>"Dec2017"</f>
        <v>Dec2017</v>
      </c>
      <c r="G83">
        <v>41</v>
      </c>
      <c r="H83">
        <v>4</v>
      </c>
      <c r="I83">
        <v>497</v>
      </c>
      <c r="J83">
        <v>16</v>
      </c>
      <c r="K83">
        <v>126726788</v>
      </c>
      <c r="L83" t="s">
        <v>611</v>
      </c>
      <c r="M83" t="s">
        <v>467</v>
      </c>
      <c r="N83" t="s">
        <v>23</v>
      </c>
      <c r="O83" t="s">
        <v>612</v>
      </c>
      <c r="P83" t="s">
        <v>613</v>
      </c>
      <c r="Q83" t="s">
        <v>614</v>
      </c>
      <c r="R83" t="s">
        <v>615</v>
      </c>
    </row>
    <row r="84" spans="1:18" x14ac:dyDescent="0.2">
      <c r="A84" t="s">
        <v>616</v>
      </c>
      <c r="B84" t="s">
        <v>617</v>
      </c>
      <c r="C84" t="s">
        <v>531</v>
      </c>
      <c r="D84" t="str">
        <f>"03607283"</f>
        <v>03607283</v>
      </c>
      <c r="F84" t="str">
        <f>"Feb2020"</f>
        <v>Feb2020</v>
      </c>
      <c r="G84">
        <v>45</v>
      </c>
      <c r="H84">
        <v>1</v>
      </c>
      <c r="I84">
        <v>13</v>
      </c>
      <c r="J84">
        <v>10</v>
      </c>
      <c r="K84">
        <v>141627913</v>
      </c>
      <c r="L84" t="s">
        <v>618</v>
      </c>
      <c r="M84" t="s">
        <v>353</v>
      </c>
      <c r="N84" t="s">
        <v>23</v>
      </c>
      <c r="O84" t="s">
        <v>619</v>
      </c>
      <c r="P84" t="s">
        <v>620</v>
      </c>
      <c r="Q84" t="s">
        <v>621</v>
      </c>
      <c r="R84" t="s">
        <v>622</v>
      </c>
    </row>
    <row r="85" spans="1:18" x14ac:dyDescent="0.2">
      <c r="A85" t="s">
        <v>623</v>
      </c>
      <c r="B85" t="s">
        <v>624</v>
      </c>
      <c r="C85" t="s">
        <v>625</v>
      </c>
      <c r="D85" t="str">
        <f>"10673229"</f>
        <v>10673229</v>
      </c>
      <c r="F85" t="str">
        <f>"Jul2000"</f>
        <v>Jul2000</v>
      </c>
      <c r="G85">
        <v>8</v>
      </c>
      <c r="H85">
        <v>2</v>
      </c>
      <c r="I85">
        <v>64</v>
      </c>
      <c r="J85">
        <v>9</v>
      </c>
      <c r="K85">
        <v>10909763</v>
      </c>
      <c r="L85" t="s">
        <v>626</v>
      </c>
      <c r="M85" t="s">
        <v>627</v>
      </c>
      <c r="N85" t="s">
        <v>23</v>
      </c>
      <c r="O85" t="s">
        <v>628</v>
      </c>
      <c r="Q85" t="s">
        <v>629</v>
      </c>
      <c r="R85" t="s">
        <v>630</v>
      </c>
    </row>
    <row r="86" spans="1:18" x14ac:dyDescent="0.2">
      <c r="A86" t="s">
        <v>631</v>
      </c>
      <c r="B86" t="s">
        <v>632</v>
      </c>
      <c r="C86" t="s">
        <v>633</v>
      </c>
      <c r="D86" t="str">
        <f>"08964289"</f>
        <v>08964289</v>
      </c>
      <c r="F86" t="str">
        <f>"2017"</f>
        <v>2017</v>
      </c>
      <c r="G86">
        <v>43</v>
      </c>
      <c r="H86">
        <v>4</v>
      </c>
      <c r="I86">
        <v>233</v>
      </c>
      <c r="J86">
        <v>9</v>
      </c>
      <c r="K86">
        <v>125462177</v>
      </c>
      <c r="L86" t="s">
        <v>634</v>
      </c>
      <c r="M86" t="s">
        <v>49</v>
      </c>
      <c r="N86" t="s">
        <v>23</v>
      </c>
      <c r="O86" t="s">
        <v>635</v>
      </c>
      <c r="P86" t="s">
        <v>636</v>
      </c>
      <c r="Q86" t="s">
        <v>637</v>
      </c>
      <c r="R86" t="s">
        <v>638</v>
      </c>
    </row>
    <row r="87" spans="1:18" x14ac:dyDescent="0.2">
      <c r="A87" t="s">
        <v>639</v>
      </c>
      <c r="B87" t="s">
        <v>640</v>
      </c>
      <c r="C87" t="s">
        <v>386</v>
      </c>
      <c r="D87" t="str">
        <f>"07399332"</f>
        <v>07399332</v>
      </c>
      <c r="F87" t="str">
        <f>"Apr2015"</f>
        <v>Apr2015</v>
      </c>
      <c r="G87">
        <v>36</v>
      </c>
      <c r="H87">
        <v>4</v>
      </c>
      <c r="I87">
        <v>439</v>
      </c>
      <c r="J87">
        <v>18</v>
      </c>
      <c r="K87">
        <v>101893094</v>
      </c>
      <c r="L87" t="s">
        <v>641</v>
      </c>
      <c r="M87" t="s">
        <v>49</v>
      </c>
      <c r="N87" t="s">
        <v>23</v>
      </c>
      <c r="O87" t="s">
        <v>642</v>
      </c>
      <c r="Q87" t="s">
        <v>643</v>
      </c>
      <c r="R87" t="s">
        <v>644</v>
      </c>
    </row>
    <row r="88" spans="1:18" x14ac:dyDescent="0.2">
      <c r="A88" t="s">
        <v>645</v>
      </c>
      <c r="B88" t="s">
        <v>646</v>
      </c>
      <c r="C88" t="s">
        <v>647</v>
      </c>
      <c r="D88" t="str">
        <f>"03623319"</f>
        <v>03623319</v>
      </c>
      <c r="F88" t="str">
        <f>"Sep2012"</f>
        <v>Sep2012</v>
      </c>
      <c r="G88">
        <v>49</v>
      </c>
      <c r="H88">
        <v>3</v>
      </c>
      <c r="I88">
        <v>325</v>
      </c>
      <c r="J88">
        <v>5</v>
      </c>
      <c r="K88">
        <v>82198925</v>
      </c>
      <c r="L88" t="s">
        <v>648</v>
      </c>
      <c r="M88" t="s">
        <v>49</v>
      </c>
      <c r="N88" t="s">
        <v>23</v>
      </c>
      <c r="O88" t="s">
        <v>649</v>
      </c>
      <c r="Q88" t="s">
        <v>650</v>
      </c>
      <c r="R88" t="s">
        <v>651</v>
      </c>
    </row>
    <row r="89" spans="1:18" x14ac:dyDescent="0.2">
      <c r="A89" t="s">
        <v>652</v>
      </c>
      <c r="B89" t="s">
        <v>653</v>
      </c>
      <c r="C89" t="s">
        <v>654</v>
      </c>
      <c r="D89" t="str">
        <f>"08857482"</f>
        <v>08857482</v>
      </c>
      <c r="F89" t="str">
        <f>"Jan2015"</f>
        <v>Jan2015</v>
      </c>
      <c r="G89">
        <v>30</v>
      </c>
      <c r="H89">
        <v>1</v>
      </c>
      <c r="I89">
        <v>35</v>
      </c>
      <c r="J89">
        <v>13</v>
      </c>
      <c r="K89">
        <v>100439512</v>
      </c>
      <c r="L89" t="s">
        <v>655</v>
      </c>
      <c r="M89" t="s">
        <v>32</v>
      </c>
      <c r="N89" t="s">
        <v>23</v>
      </c>
      <c r="O89" t="s">
        <v>656</v>
      </c>
      <c r="P89" t="s">
        <v>657</v>
      </c>
      <c r="Q89" t="s">
        <v>658</v>
      </c>
      <c r="R89" t="s">
        <v>659</v>
      </c>
    </row>
    <row r="90" spans="1:18" x14ac:dyDescent="0.2">
      <c r="A90" t="s">
        <v>660</v>
      </c>
      <c r="B90" t="s">
        <v>661</v>
      </c>
      <c r="C90" t="s">
        <v>662</v>
      </c>
      <c r="D90" t="str">
        <f>"10550496"</f>
        <v>10550496</v>
      </c>
      <c r="F90" t="str">
        <f>"May/Jun2005"</f>
        <v>May/Jun2005</v>
      </c>
      <c r="G90">
        <v>14</v>
      </c>
      <c r="H90">
        <v>3</v>
      </c>
      <c r="I90">
        <v>234</v>
      </c>
      <c r="J90">
        <v>14</v>
      </c>
      <c r="K90">
        <v>17485201</v>
      </c>
      <c r="L90" t="s">
        <v>663</v>
      </c>
      <c r="M90" t="s">
        <v>41</v>
      </c>
      <c r="N90" t="s">
        <v>93</v>
      </c>
      <c r="O90" t="s">
        <v>664</v>
      </c>
      <c r="Q90" t="s">
        <v>665</v>
      </c>
      <c r="R90" t="s">
        <v>666</v>
      </c>
    </row>
    <row r="91" spans="1:18" x14ac:dyDescent="0.2">
      <c r="A91" t="s">
        <v>667</v>
      </c>
      <c r="B91" t="s">
        <v>399</v>
      </c>
      <c r="C91" t="s">
        <v>668</v>
      </c>
      <c r="D91" t="str">
        <f>"08856230"</f>
        <v>08856230</v>
      </c>
      <c r="F91" t="str">
        <f>"Mar2016"</f>
        <v>Mar2016</v>
      </c>
      <c r="G91">
        <v>31</v>
      </c>
      <c r="H91">
        <v>3</v>
      </c>
      <c r="I91">
        <v>222</v>
      </c>
      <c r="J91">
        <v>9</v>
      </c>
      <c r="K91">
        <v>112966557</v>
      </c>
      <c r="L91" t="s">
        <v>669</v>
      </c>
      <c r="M91" t="s">
        <v>41</v>
      </c>
      <c r="N91" t="s">
        <v>93</v>
      </c>
      <c r="O91" t="s">
        <v>670</v>
      </c>
      <c r="P91" t="s">
        <v>671</v>
      </c>
      <c r="Q91" t="s">
        <v>672</v>
      </c>
      <c r="R91" t="s">
        <v>673</v>
      </c>
    </row>
    <row r="92" spans="1:18" x14ac:dyDescent="0.2">
      <c r="A92" t="s">
        <v>674</v>
      </c>
      <c r="B92" t="s">
        <v>675</v>
      </c>
      <c r="C92" t="s">
        <v>676</v>
      </c>
      <c r="D92" t="str">
        <f>"15409996"</f>
        <v>15409996</v>
      </c>
      <c r="F92" t="str">
        <f>"Nov2012"</f>
        <v>Nov2012</v>
      </c>
      <c r="G92">
        <v>21</v>
      </c>
      <c r="H92">
        <v>11</v>
      </c>
      <c r="I92">
        <v>1170</v>
      </c>
      <c r="J92">
        <v>10</v>
      </c>
      <c r="K92">
        <v>83230050</v>
      </c>
      <c r="L92" t="s">
        <v>677</v>
      </c>
      <c r="M92" t="s">
        <v>678</v>
      </c>
      <c r="N92" t="s">
        <v>23</v>
      </c>
      <c r="O92" t="s">
        <v>679</v>
      </c>
      <c r="Q92" t="s">
        <v>680</v>
      </c>
      <c r="R92" t="s">
        <v>681</v>
      </c>
    </row>
    <row r="93" spans="1:18" x14ac:dyDescent="0.2">
      <c r="A93" t="s">
        <v>682</v>
      </c>
      <c r="B93" t="s">
        <v>683</v>
      </c>
      <c r="C93" t="s">
        <v>100</v>
      </c>
      <c r="D93" t="str">
        <f>"00028614"</f>
        <v>00028614</v>
      </c>
      <c r="F93" t="str">
        <f>"Sep2015"</f>
        <v>Sep2015</v>
      </c>
      <c r="G93">
        <v>63</v>
      </c>
      <c r="H93">
        <v>9</v>
      </c>
      <c r="I93">
        <v>1931</v>
      </c>
      <c r="J93">
        <v>7</v>
      </c>
      <c r="K93">
        <v>109555486</v>
      </c>
      <c r="L93" t="s">
        <v>684</v>
      </c>
      <c r="M93" t="s">
        <v>41</v>
      </c>
      <c r="N93" t="s">
        <v>23</v>
      </c>
      <c r="O93" t="s">
        <v>685</v>
      </c>
      <c r="P93" t="s">
        <v>686</v>
      </c>
      <c r="Q93" t="s">
        <v>687</v>
      </c>
      <c r="R93" t="s">
        <v>688</v>
      </c>
    </row>
    <row r="94" spans="1:18" x14ac:dyDescent="0.2">
      <c r="A94" t="s">
        <v>689</v>
      </c>
      <c r="B94" t="s">
        <v>690</v>
      </c>
      <c r="C94" t="s">
        <v>691</v>
      </c>
      <c r="D94" t="str">
        <f>"09545794"</f>
        <v>09545794</v>
      </c>
      <c r="F94" t="str">
        <f>"Dec2018"</f>
        <v>Dec2018</v>
      </c>
      <c r="G94">
        <v>30</v>
      </c>
      <c r="H94">
        <v>5</v>
      </c>
      <c r="I94">
        <v>1849</v>
      </c>
      <c r="J94">
        <v>18</v>
      </c>
      <c r="K94">
        <v>133090178</v>
      </c>
      <c r="L94" t="s">
        <v>692</v>
      </c>
      <c r="M94" t="s">
        <v>693</v>
      </c>
      <c r="N94" t="s">
        <v>23</v>
      </c>
      <c r="O94" t="s">
        <v>694</v>
      </c>
      <c r="Q94" t="s">
        <v>695</v>
      </c>
      <c r="R94" t="s">
        <v>696</v>
      </c>
    </row>
    <row r="95" spans="1:18" x14ac:dyDescent="0.2">
      <c r="A95" t="s">
        <v>697</v>
      </c>
      <c r="B95" t="s">
        <v>698</v>
      </c>
      <c r="C95" t="s">
        <v>699</v>
      </c>
      <c r="D95" t="str">
        <f>"01446665"</f>
        <v>01446665</v>
      </c>
      <c r="F95" t="str">
        <f>"Sep2010"</f>
        <v>Sep2010</v>
      </c>
      <c r="G95">
        <v>49</v>
      </c>
      <c r="H95">
        <v>3</v>
      </c>
      <c r="I95">
        <v>489</v>
      </c>
      <c r="J95">
        <v>18</v>
      </c>
      <c r="K95">
        <v>55328080</v>
      </c>
      <c r="L95" t="s">
        <v>700</v>
      </c>
      <c r="M95" t="s">
        <v>41</v>
      </c>
      <c r="N95" t="s">
        <v>23</v>
      </c>
      <c r="O95" t="s">
        <v>701</v>
      </c>
      <c r="Q95" t="s">
        <v>702</v>
      </c>
      <c r="R95" t="s">
        <v>703</v>
      </c>
    </row>
    <row r="96" spans="1:18" x14ac:dyDescent="0.2">
      <c r="A96" t="s">
        <v>704</v>
      </c>
      <c r="B96" t="s">
        <v>705</v>
      </c>
      <c r="C96" t="s">
        <v>577</v>
      </c>
      <c r="D96" t="str">
        <f>"10529284"</f>
        <v>10529284</v>
      </c>
      <c r="F96" t="str">
        <f>"Mar/Apr2016"</f>
        <v>Mar/Apr2016</v>
      </c>
      <c r="G96">
        <v>26</v>
      </c>
      <c r="H96">
        <v>2</v>
      </c>
      <c r="I96">
        <v>125</v>
      </c>
      <c r="J96">
        <v>11</v>
      </c>
      <c r="K96">
        <v>113466326</v>
      </c>
      <c r="L96" t="s">
        <v>706</v>
      </c>
      <c r="M96" t="s">
        <v>41</v>
      </c>
      <c r="N96" t="s">
        <v>23</v>
      </c>
      <c r="O96" t="s">
        <v>707</v>
      </c>
      <c r="P96" t="s">
        <v>708</v>
      </c>
      <c r="Q96" t="s">
        <v>709</v>
      </c>
      <c r="R96" t="s">
        <v>710</v>
      </c>
    </row>
    <row r="97" spans="1:18" x14ac:dyDescent="0.2">
      <c r="A97" t="s">
        <v>711</v>
      </c>
      <c r="B97" t="s">
        <v>712</v>
      </c>
      <c r="C97" t="s">
        <v>47</v>
      </c>
      <c r="D97" t="str">
        <f>"13607863"</f>
        <v>13607863</v>
      </c>
      <c r="F97" t="str">
        <f>"Aug2017"</f>
        <v>Aug2017</v>
      </c>
      <c r="G97">
        <v>21</v>
      </c>
      <c r="H97">
        <v>8</v>
      </c>
      <c r="I97">
        <v>829</v>
      </c>
      <c r="J97">
        <v>9</v>
      </c>
      <c r="K97">
        <v>123287991</v>
      </c>
      <c r="L97" t="s">
        <v>713</v>
      </c>
      <c r="M97" t="s">
        <v>49</v>
      </c>
      <c r="N97" t="s">
        <v>23</v>
      </c>
      <c r="O97" t="s">
        <v>714</v>
      </c>
      <c r="P97" t="s">
        <v>715</v>
      </c>
      <c r="Q97" t="s">
        <v>716</v>
      </c>
      <c r="R97" t="s">
        <v>717</v>
      </c>
    </row>
    <row r="98" spans="1:18" x14ac:dyDescent="0.2">
      <c r="A98" t="s">
        <v>718</v>
      </c>
      <c r="B98" t="s">
        <v>719</v>
      </c>
      <c r="C98" t="s">
        <v>298</v>
      </c>
      <c r="D98" t="str">
        <f>"13557858"</f>
        <v>13557858</v>
      </c>
      <c r="F98" t="str">
        <f>"Feb2016"</f>
        <v>Feb2016</v>
      </c>
      <c r="G98">
        <v>21</v>
      </c>
      <c r="H98">
        <v>1</v>
      </c>
      <c r="I98">
        <v>20</v>
      </c>
      <c r="J98">
        <v>19</v>
      </c>
      <c r="K98">
        <v>110813337</v>
      </c>
      <c r="L98" t="s">
        <v>720</v>
      </c>
      <c r="M98" t="s">
        <v>49</v>
      </c>
      <c r="N98" t="s">
        <v>23</v>
      </c>
      <c r="O98" t="s">
        <v>721</v>
      </c>
      <c r="P98" t="s">
        <v>722</v>
      </c>
      <c r="Q98" t="s">
        <v>723</v>
      </c>
      <c r="R98" t="s">
        <v>724</v>
      </c>
    </row>
    <row r="99" spans="1:18" x14ac:dyDescent="0.2">
      <c r="A99" t="s">
        <v>725</v>
      </c>
      <c r="B99" t="s">
        <v>726</v>
      </c>
      <c r="C99" t="s">
        <v>298</v>
      </c>
      <c r="D99" t="str">
        <f>"13557858"</f>
        <v>13557858</v>
      </c>
      <c r="F99" t="str">
        <f>"May2000"</f>
        <v>May2000</v>
      </c>
      <c r="G99">
        <v>5</v>
      </c>
      <c r="H99">
        <v>2</v>
      </c>
      <c r="I99">
        <v>173</v>
      </c>
      <c r="J99">
        <v>8</v>
      </c>
      <c r="K99">
        <v>105020306</v>
      </c>
      <c r="L99" t="s">
        <v>727</v>
      </c>
      <c r="M99" t="s">
        <v>49</v>
      </c>
      <c r="N99" t="s">
        <v>123</v>
      </c>
      <c r="Q99" t="s">
        <v>728</v>
      </c>
      <c r="R99" t="s">
        <v>729</v>
      </c>
    </row>
    <row r="100" spans="1:18" x14ac:dyDescent="0.2">
      <c r="A100" t="s">
        <v>730</v>
      </c>
      <c r="B100" t="s">
        <v>731</v>
      </c>
      <c r="C100" t="s">
        <v>298</v>
      </c>
      <c r="D100" t="str">
        <f>"13557858"</f>
        <v>13557858</v>
      </c>
      <c r="F100" t="str">
        <f>"May2000"</f>
        <v>May2000</v>
      </c>
      <c r="G100">
        <v>5</v>
      </c>
      <c r="H100">
        <v>2</v>
      </c>
      <c r="I100">
        <v>173</v>
      </c>
      <c r="J100">
        <v>8</v>
      </c>
      <c r="K100">
        <v>3510567</v>
      </c>
      <c r="L100" t="s">
        <v>727</v>
      </c>
      <c r="M100" t="s">
        <v>49</v>
      </c>
      <c r="N100" t="s">
        <v>23</v>
      </c>
      <c r="O100" t="s">
        <v>732</v>
      </c>
      <c r="P100" t="s">
        <v>733</v>
      </c>
      <c r="Q100" t="s">
        <v>734</v>
      </c>
      <c r="R100" t="s">
        <v>735</v>
      </c>
    </row>
    <row r="101" spans="1:18" x14ac:dyDescent="0.2">
      <c r="A101" t="s">
        <v>736</v>
      </c>
      <c r="B101" t="s">
        <v>737</v>
      </c>
      <c r="C101" t="s">
        <v>141</v>
      </c>
      <c r="D101" t="str">
        <f>"00462772"</f>
        <v>00462772</v>
      </c>
      <c r="F101" t="str">
        <f>"Mar2003"</f>
        <v>Mar2003</v>
      </c>
      <c r="G101">
        <v>33</v>
      </c>
      <c r="H101">
        <v>2</v>
      </c>
      <c r="I101">
        <v>249</v>
      </c>
      <c r="J101">
        <v>18</v>
      </c>
      <c r="K101">
        <v>11830348</v>
      </c>
      <c r="L101" t="s">
        <v>738</v>
      </c>
      <c r="M101" t="s">
        <v>41</v>
      </c>
      <c r="N101" t="s">
        <v>23</v>
      </c>
      <c r="O101" t="s">
        <v>739</v>
      </c>
      <c r="Q101" t="s">
        <v>740</v>
      </c>
      <c r="R101" t="s">
        <v>741</v>
      </c>
    </row>
    <row r="102" spans="1:18" x14ac:dyDescent="0.2">
      <c r="A102" t="s">
        <v>742</v>
      </c>
      <c r="B102" t="s">
        <v>743</v>
      </c>
      <c r="C102" t="s">
        <v>39</v>
      </c>
      <c r="D102" t="str">
        <f>"00904392"</f>
        <v>00904392</v>
      </c>
      <c r="F102" t="str">
        <f>"Jan2018"</f>
        <v>Jan2018</v>
      </c>
      <c r="G102">
        <v>46</v>
      </c>
      <c r="H102">
        <v>1</v>
      </c>
      <c r="I102">
        <v>7</v>
      </c>
      <c r="J102">
        <v>16</v>
      </c>
      <c r="K102">
        <v>126818527</v>
      </c>
      <c r="L102" t="s">
        <v>744</v>
      </c>
      <c r="M102" t="s">
        <v>41</v>
      </c>
      <c r="N102" t="s">
        <v>23</v>
      </c>
      <c r="O102" t="s">
        <v>745</v>
      </c>
      <c r="Q102" t="s">
        <v>746</v>
      </c>
      <c r="R102" t="s">
        <v>747</v>
      </c>
    </row>
    <row r="103" spans="1:18" x14ac:dyDescent="0.2">
      <c r="A103" t="s">
        <v>748</v>
      </c>
      <c r="B103" t="s">
        <v>749</v>
      </c>
      <c r="C103" t="s">
        <v>141</v>
      </c>
      <c r="D103" t="str">
        <f>"00462772"</f>
        <v>00462772</v>
      </c>
      <c r="F103" t="str">
        <f>"Aug2011"</f>
        <v>Aug2011</v>
      </c>
      <c r="G103">
        <v>41</v>
      </c>
      <c r="H103">
        <v>5</v>
      </c>
      <c r="I103">
        <v>586</v>
      </c>
      <c r="J103">
        <v>10</v>
      </c>
      <c r="K103">
        <v>63071849</v>
      </c>
      <c r="L103" t="s">
        <v>750</v>
      </c>
      <c r="M103" t="s">
        <v>41</v>
      </c>
      <c r="N103" t="s">
        <v>23</v>
      </c>
      <c r="O103" t="s">
        <v>751</v>
      </c>
      <c r="Q103" t="s">
        <v>752</v>
      </c>
      <c r="R103" t="s">
        <v>753</v>
      </c>
    </row>
    <row r="104" spans="1:18" x14ac:dyDescent="0.2">
      <c r="A104" t="s">
        <v>754</v>
      </c>
      <c r="B104" t="s">
        <v>755</v>
      </c>
      <c r="C104" t="s">
        <v>56</v>
      </c>
      <c r="D104" t="str">
        <f>"00900036"</f>
        <v>00900036</v>
      </c>
      <c r="F104" t="str">
        <f>"Aug2015"</f>
        <v>Aug2015</v>
      </c>
      <c r="G104">
        <v>105</v>
      </c>
      <c r="H104">
        <v>8</v>
      </c>
      <c r="I104" t="s">
        <v>756</v>
      </c>
      <c r="J104">
        <v>8</v>
      </c>
      <c r="K104">
        <v>108279158</v>
      </c>
      <c r="L104" t="s">
        <v>757</v>
      </c>
      <c r="M104" t="s">
        <v>58</v>
      </c>
      <c r="N104" t="s">
        <v>23</v>
      </c>
      <c r="O104" t="s">
        <v>758</v>
      </c>
      <c r="Q104" t="s">
        <v>759</v>
      </c>
      <c r="R104" t="s">
        <v>760</v>
      </c>
    </row>
    <row r="105" spans="1:18" x14ac:dyDescent="0.2">
      <c r="A105" t="s">
        <v>761</v>
      </c>
      <c r="B105" t="s">
        <v>762</v>
      </c>
      <c r="C105" t="s">
        <v>306</v>
      </c>
      <c r="D105" t="str">
        <f>"09337954"</f>
        <v>09337954</v>
      </c>
      <c r="F105" t="str">
        <f>"Aug2019"</f>
        <v>Aug2019</v>
      </c>
      <c r="G105">
        <v>54</v>
      </c>
      <c r="H105">
        <v>8</v>
      </c>
      <c r="I105">
        <v>1007</v>
      </c>
      <c r="J105">
        <v>11</v>
      </c>
      <c r="K105">
        <v>137820184</v>
      </c>
      <c r="L105" t="s">
        <v>763</v>
      </c>
      <c r="M105" t="s">
        <v>32</v>
      </c>
      <c r="N105" t="s">
        <v>93</v>
      </c>
      <c r="O105" t="s">
        <v>764</v>
      </c>
      <c r="P105" t="s">
        <v>765</v>
      </c>
      <c r="Q105" t="s">
        <v>766</v>
      </c>
      <c r="R105" t="s">
        <v>767</v>
      </c>
    </row>
    <row r="106" spans="1:18" x14ac:dyDescent="0.2">
      <c r="A106" t="s">
        <v>768</v>
      </c>
      <c r="B106" t="s">
        <v>769</v>
      </c>
      <c r="C106" t="s">
        <v>298</v>
      </c>
      <c r="D106" t="str">
        <f>"13557858"</f>
        <v>13557858</v>
      </c>
      <c r="F106" t="str">
        <f>"Jun2013"</f>
        <v>Jun2013</v>
      </c>
      <c r="G106">
        <v>18</v>
      </c>
      <c r="H106">
        <v>3</v>
      </c>
      <c r="I106">
        <v>244</v>
      </c>
      <c r="J106">
        <v>18</v>
      </c>
      <c r="K106">
        <v>88089520</v>
      </c>
      <c r="L106" t="s">
        <v>770</v>
      </c>
      <c r="M106" t="s">
        <v>49</v>
      </c>
      <c r="N106" t="s">
        <v>23</v>
      </c>
      <c r="O106" t="s">
        <v>771</v>
      </c>
      <c r="P106" t="s">
        <v>772</v>
      </c>
      <c r="Q106" t="s">
        <v>773</v>
      </c>
      <c r="R106" t="s">
        <v>774</v>
      </c>
    </row>
    <row r="107" spans="1:18" x14ac:dyDescent="0.2">
      <c r="A107" t="s">
        <v>775</v>
      </c>
      <c r="B107" t="s">
        <v>776</v>
      </c>
      <c r="C107" t="s">
        <v>777</v>
      </c>
      <c r="D107" t="str">
        <f>"08870446"</f>
        <v>08870446</v>
      </c>
      <c r="F107" t="str">
        <f>"Feb2006"</f>
        <v>Feb2006</v>
      </c>
      <c r="G107">
        <v>21</v>
      </c>
      <c r="H107">
        <v>1</v>
      </c>
      <c r="I107">
        <v>49</v>
      </c>
      <c r="J107">
        <v>15</v>
      </c>
      <c r="K107">
        <v>106416760</v>
      </c>
      <c r="M107" t="s">
        <v>49</v>
      </c>
      <c r="N107" t="s">
        <v>123</v>
      </c>
      <c r="Q107" t="s">
        <v>778</v>
      </c>
      <c r="R107" t="s">
        <v>779</v>
      </c>
    </row>
    <row r="108" spans="1:18" x14ac:dyDescent="0.2">
      <c r="A108" t="s">
        <v>780</v>
      </c>
      <c r="B108" t="s">
        <v>781</v>
      </c>
      <c r="C108" t="s">
        <v>777</v>
      </c>
      <c r="D108" t="str">
        <f>"08870446"</f>
        <v>08870446</v>
      </c>
      <c r="F108" t="str">
        <f>"Feb2006"</f>
        <v>Feb2006</v>
      </c>
      <c r="G108">
        <v>21</v>
      </c>
      <c r="H108">
        <v>1</v>
      </c>
      <c r="I108">
        <v>49</v>
      </c>
      <c r="J108">
        <v>15</v>
      </c>
      <c r="K108">
        <v>19235837</v>
      </c>
      <c r="L108" t="s">
        <v>782</v>
      </c>
      <c r="M108" t="s">
        <v>49</v>
      </c>
      <c r="N108" t="s">
        <v>23</v>
      </c>
      <c r="O108" t="s">
        <v>783</v>
      </c>
      <c r="P108" t="s">
        <v>784</v>
      </c>
      <c r="Q108" t="s">
        <v>785</v>
      </c>
      <c r="R108" t="s">
        <v>786</v>
      </c>
    </row>
    <row r="109" spans="1:18" x14ac:dyDescent="0.2">
      <c r="A109" t="s">
        <v>787</v>
      </c>
      <c r="B109" t="s">
        <v>788</v>
      </c>
      <c r="C109" t="s">
        <v>290</v>
      </c>
      <c r="D109" t="str">
        <f>"13672223"</f>
        <v>13672223</v>
      </c>
      <c r="F109" t="str">
        <f>"Dec2010"</f>
        <v>Dec2010</v>
      </c>
      <c r="G109">
        <v>13</v>
      </c>
      <c r="H109">
        <v>4</v>
      </c>
      <c r="I109">
        <v>293</v>
      </c>
      <c r="J109">
        <v>10</v>
      </c>
      <c r="K109">
        <v>55170851</v>
      </c>
      <c r="L109" t="s">
        <v>789</v>
      </c>
      <c r="M109" t="s">
        <v>41</v>
      </c>
      <c r="N109" t="s">
        <v>23</v>
      </c>
      <c r="O109" t="s">
        <v>790</v>
      </c>
      <c r="P109" t="s">
        <v>791</v>
      </c>
      <c r="Q109" t="s">
        <v>792</v>
      </c>
      <c r="R109" t="s">
        <v>793</v>
      </c>
    </row>
    <row r="110" spans="1:18" x14ac:dyDescent="0.2">
      <c r="A110" t="s">
        <v>794</v>
      </c>
      <c r="B110" t="s">
        <v>795</v>
      </c>
      <c r="C110" t="s">
        <v>699</v>
      </c>
      <c r="D110" t="str">
        <f>"01446665"</f>
        <v>01446665</v>
      </c>
      <c r="F110" t="str">
        <f>"Mar2007"</f>
        <v>Mar2007</v>
      </c>
      <c r="G110">
        <v>46</v>
      </c>
      <c r="H110">
        <v>1</v>
      </c>
      <c r="I110">
        <v>153</v>
      </c>
      <c r="J110">
        <v>17</v>
      </c>
      <c r="K110">
        <v>24765477</v>
      </c>
      <c r="L110" t="s">
        <v>796</v>
      </c>
      <c r="M110" t="s">
        <v>41</v>
      </c>
      <c r="N110" t="s">
        <v>23</v>
      </c>
      <c r="O110" t="s">
        <v>797</v>
      </c>
      <c r="Q110" t="s">
        <v>798</v>
      </c>
      <c r="R110" t="s">
        <v>799</v>
      </c>
    </row>
    <row r="111" spans="1:18" x14ac:dyDescent="0.2">
      <c r="A111" t="s">
        <v>800</v>
      </c>
      <c r="B111" t="s">
        <v>801</v>
      </c>
      <c r="C111" t="s">
        <v>699</v>
      </c>
      <c r="D111" t="str">
        <f>"01446665"</f>
        <v>01446665</v>
      </c>
      <c r="F111" t="str">
        <f>"Mar2007"</f>
        <v>Mar2007</v>
      </c>
      <c r="G111">
        <v>46</v>
      </c>
      <c r="H111">
        <v>1</v>
      </c>
      <c r="I111">
        <v>153</v>
      </c>
      <c r="J111">
        <v>17</v>
      </c>
      <c r="K111">
        <v>105780089</v>
      </c>
      <c r="M111" t="s">
        <v>41</v>
      </c>
      <c r="N111" t="s">
        <v>123</v>
      </c>
      <c r="Q111" t="s">
        <v>802</v>
      </c>
      <c r="R111" t="s">
        <v>803</v>
      </c>
    </row>
    <row r="112" spans="1:18" x14ac:dyDescent="0.2">
      <c r="A112" t="s">
        <v>804</v>
      </c>
      <c r="B112" t="s">
        <v>805</v>
      </c>
      <c r="C112" t="s">
        <v>662</v>
      </c>
      <c r="D112" t="str">
        <f>"10550496"</f>
        <v>10550496</v>
      </c>
      <c r="F112" t="str">
        <f>"2012 Nov Suppl 1"</f>
        <v>2012 Nov Suppl 1</v>
      </c>
      <c r="G112">
        <v>21</v>
      </c>
      <c r="I112" t="s">
        <v>806</v>
      </c>
      <c r="J112">
        <v>1</v>
      </c>
      <c r="K112">
        <v>107939010</v>
      </c>
      <c r="L112" t="s">
        <v>807</v>
      </c>
      <c r="M112" t="s">
        <v>41</v>
      </c>
      <c r="N112" t="s">
        <v>93</v>
      </c>
      <c r="Q112" t="s">
        <v>808</v>
      </c>
      <c r="R112" t="s">
        <v>809</v>
      </c>
    </row>
    <row r="113" spans="1:18" x14ac:dyDescent="0.2">
      <c r="A113" t="s">
        <v>810</v>
      </c>
      <c r="B113" t="s">
        <v>811</v>
      </c>
      <c r="C113" t="s">
        <v>662</v>
      </c>
      <c r="D113" t="str">
        <f>"10550496"</f>
        <v>10550496</v>
      </c>
      <c r="F113" t="str">
        <f>"Nov2012"</f>
        <v>Nov2012</v>
      </c>
      <c r="G113">
        <v>21</v>
      </c>
      <c r="I113" t="s">
        <v>806</v>
      </c>
      <c r="J113">
        <v>11</v>
      </c>
      <c r="K113">
        <v>102182016</v>
      </c>
      <c r="L113" t="s">
        <v>807</v>
      </c>
      <c r="M113" t="s">
        <v>41</v>
      </c>
      <c r="N113" t="s">
        <v>23</v>
      </c>
      <c r="O113" t="s">
        <v>812</v>
      </c>
      <c r="Q113" t="s">
        <v>813</v>
      </c>
      <c r="R113" t="s">
        <v>814</v>
      </c>
    </row>
    <row r="114" spans="1:18" x14ac:dyDescent="0.2">
      <c r="A114" t="s">
        <v>815</v>
      </c>
      <c r="B114" t="s">
        <v>816</v>
      </c>
      <c r="C114" t="s">
        <v>108</v>
      </c>
      <c r="D114" t="str">
        <f>"00207594"</f>
        <v>00207594</v>
      </c>
      <c r="F114" t="str">
        <f>"Oct91"</f>
        <v>Oct91</v>
      </c>
      <c r="G114">
        <v>26</v>
      </c>
      <c r="H114">
        <v>4</v>
      </c>
      <c r="I114">
        <v>451</v>
      </c>
      <c r="J114">
        <v>20</v>
      </c>
      <c r="K114">
        <v>5777008</v>
      </c>
      <c r="L114" t="s">
        <v>817</v>
      </c>
      <c r="M114" t="s">
        <v>41</v>
      </c>
      <c r="N114" t="s">
        <v>23</v>
      </c>
      <c r="O114" t="s">
        <v>818</v>
      </c>
      <c r="Q114" t="s">
        <v>819</v>
      </c>
      <c r="R114" t="s">
        <v>820</v>
      </c>
    </row>
    <row r="115" spans="1:18" x14ac:dyDescent="0.2">
      <c r="A115" t="s">
        <v>821</v>
      </c>
      <c r="B115" t="s">
        <v>822</v>
      </c>
      <c r="C115" t="s">
        <v>329</v>
      </c>
      <c r="D115" t="str">
        <f>"00048674"</f>
        <v>00048674</v>
      </c>
      <c r="F115" t="str">
        <f>"Jan2009"</f>
        <v>Jan2009</v>
      </c>
      <c r="G115">
        <v>43</v>
      </c>
      <c r="H115">
        <v>1</v>
      </c>
      <c r="I115">
        <v>68</v>
      </c>
      <c r="J115">
        <v>8</v>
      </c>
      <c r="K115">
        <v>35730035</v>
      </c>
      <c r="L115" t="s">
        <v>823</v>
      </c>
      <c r="M115" t="s">
        <v>331</v>
      </c>
      <c r="N115" t="s">
        <v>23</v>
      </c>
      <c r="O115" t="s">
        <v>824</v>
      </c>
      <c r="P115" t="s">
        <v>825</v>
      </c>
      <c r="Q115" t="s">
        <v>826</v>
      </c>
      <c r="R115" t="s">
        <v>827</v>
      </c>
    </row>
    <row r="116" spans="1:18" x14ac:dyDescent="0.2">
      <c r="A116" t="s">
        <v>828</v>
      </c>
      <c r="B116" t="s">
        <v>829</v>
      </c>
      <c r="C116" t="s">
        <v>531</v>
      </c>
      <c r="D116" t="str">
        <f>"03607283"</f>
        <v>03607283</v>
      </c>
      <c r="F116" t="str">
        <f>"Aug1993"</f>
        <v>Aug1993</v>
      </c>
      <c r="G116">
        <v>18</v>
      </c>
      <c r="H116">
        <v>3</v>
      </c>
      <c r="I116">
        <v>184</v>
      </c>
      <c r="J116">
        <v>11</v>
      </c>
      <c r="K116">
        <v>9311191329</v>
      </c>
      <c r="L116" t="s">
        <v>830</v>
      </c>
      <c r="M116" t="s">
        <v>353</v>
      </c>
      <c r="N116" t="s">
        <v>23</v>
      </c>
      <c r="O116" t="s">
        <v>831</v>
      </c>
      <c r="P116" t="s">
        <v>832</v>
      </c>
      <c r="Q116" t="s">
        <v>833</v>
      </c>
      <c r="R116" t="s">
        <v>834</v>
      </c>
    </row>
    <row r="117" spans="1:18" x14ac:dyDescent="0.2">
      <c r="A117" t="s">
        <v>835</v>
      </c>
      <c r="B117" t="s">
        <v>836</v>
      </c>
      <c r="C117" t="s">
        <v>108</v>
      </c>
      <c r="D117" t="str">
        <f>"00207594"</f>
        <v>00207594</v>
      </c>
      <c r="F117" t="str">
        <f>"Feb2002"</f>
        <v>Feb2002</v>
      </c>
      <c r="G117">
        <v>37</v>
      </c>
      <c r="H117">
        <v>1</v>
      </c>
      <c r="I117">
        <v>13</v>
      </c>
      <c r="J117">
        <v>14</v>
      </c>
      <c r="K117">
        <v>6120211</v>
      </c>
      <c r="L117" t="s">
        <v>837</v>
      </c>
      <c r="M117" t="s">
        <v>41</v>
      </c>
      <c r="N117" t="s">
        <v>23</v>
      </c>
      <c r="O117" t="s">
        <v>838</v>
      </c>
      <c r="Q117" t="s">
        <v>839</v>
      </c>
      <c r="R117" t="s">
        <v>840</v>
      </c>
    </row>
    <row r="118" spans="1:18" x14ac:dyDescent="0.2">
      <c r="A118" t="s">
        <v>841</v>
      </c>
      <c r="B118" t="s">
        <v>842</v>
      </c>
      <c r="C118" t="s">
        <v>149</v>
      </c>
      <c r="D118" t="str">
        <f>"00365564"</f>
        <v>00365564</v>
      </c>
      <c r="F118" t="str">
        <f>"Feb2001"</f>
        <v>Feb2001</v>
      </c>
      <c r="G118">
        <v>42</v>
      </c>
      <c r="H118">
        <v>1</v>
      </c>
      <c r="K118">
        <v>4335271</v>
      </c>
      <c r="L118" t="s">
        <v>843</v>
      </c>
      <c r="M118" t="s">
        <v>41</v>
      </c>
      <c r="N118" t="s">
        <v>23</v>
      </c>
      <c r="O118" t="s">
        <v>844</v>
      </c>
      <c r="Q118" t="s">
        <v>845</v>
      </c>
      <c r="R118" t="s">
        <v>846</v>
      </c>
    </row>
    <row r="119" spans="1:18" x14ac:dyDescent="0.2">
      <c r="A119" t="s">
        <v>847</v>
      </c>
      <c r="B119" t="s">
        <v>848</v>
      </c>
      <c r="C119" t="s">
        <v>56</v>
      </c>
      <c r="D119" t="str">
        <f>"00900036"</f>
        <v>00900036</v>
      </c>
      <c r="F119" t="str">
        <f>"May85"</f>
        <v>May85</v>
      </c>
      <c r="G119">
        <v>75</v>
      </c>
      <c r="H119">
        <v>5</v>
      </c>
      <c r="I119">
        <v>523</v>
      </c>
      <c r="J119">
        <v>5</v>
      </c>
      <c r="K119">
        <v>4949309</v>
      </c>
      <c r="L119" t="s">
        <v>849</v>
      </c>
      <c r="M119" t="s">
        <v>58</v>
      </c>
      <c r="N119" t="s">
        <v>23</v>
      </c>
      <c r="O119" t="s">
        <v>850</v>
      </c>
      <c r="Q119" t="s">
        <v>851</v>
      </c>
      <c r="R119" t="s">
        <v>852</v>
      </c>
    </row>
    <row r="120" spans="1:18" x14ac:dyDescent="0.2">
      <c r="A120" t="s">
        <v>853</v>
      </c>
      <c r="B120" t="s">
        <v>854</v>
      </c>
      <c r="C120" t="s">
        <v>298</v>
      </c>
      <c r="D120" t="str">
        <f>"13557858"</f>
        <v>13557858</v>
      </c>
      <c r="F120" t="str">
        <f>"Feb2002"</f>
        <v>Feb2002</v>
      </c>
      <c r="G120">
        <v>7</v>
      </c>
      <c r="H120">
        <v>1</v>
      </c>
      <c r="I120">
        <v>21</v>
      </c>
      <c r="J120">
        <v>19</v>
      </c>
      <c r="K120">
        <v>6895251</v>
      </c>
      <c r="L120" t="s">
        <v>855</v>
      </c>
      <c r="M120" t="s">
        <v>49</v>
      </c>
      <c r="N120" t="s">
        <v>23</v>
      </c>
      <c r="O120" t="s">
        <v>856</v>
      </c>
      <c r="P120" t="s">
        <v>857</v>
      </c>
      <c r="Q120" t="s">
        <v>858</v>
      </c>
      <c r="R120" t="s">
        <v>859</v>
      </c>
    </row>
    <row r="121" spans="1:18" x14ac:dyDescent="0.2">
      <c r="A121" t="s">
        <v>860</v>
      </c>
      <c r="B121" t="s">
        <v>861</v>
      </c>
      <c r="C121" t="s">
        <v>647</v>
      </c>
      <c r="D121" t="str">
        <f>"03623319"</f>
        <v>03623319</v>
      </c>
      <c r="F121" t="str">
        <f>"Dec2015"</f>
        <v>Dec2015</v>
      </c>
      <c r="G121">
        <v>52</v>
      </c>
      <c r="H121">
        <v>4</v>
      </c>
      <c r="I121">
        <v>516</v>
      </c>
      <c r="J121">
        <v>11</v>
      </c>
      <c r="K121">
        <v>111498813</v>
      </c>
      <c r="L121" t="s">
        <v>862</v>
      </c>
      <c r="M121" t="s">
        <v>49</v>
      </c>
      <c r="N121" t="s">
        <v>23</v>
      </c>
      <c r="O121" t="s">
        <v>863</v>
      </c>
      <c r="P121" t="s">
        <v>864</v>
      </c>
      <c r="Q121" t="s">
        <v>865</v>
      </c>
      <c r="R121" t="s">
        <v>866</v>
      </c>
    </row>
    <row r="122" spans="1:18" x14ac:dyDescent="0.2">
      <c r="A122" t="s">
        <v>867</v>
      </c>
      <c r="B122" t="s">
        <v>868</v>
      </c>
      <c r="C122" t="s">
        <v>141</v>
      </c>
      <c r="D122" t="str">
        <f>"00462772"</f>
        <v>00462772</v>
      </c>
      <c r="F122" t="str">
        <f>"Jun2020"</f>
        <v>Jun2020</v>
      </c>
      <c r="G122">
        <v>50</v>
      </c>
      <c r="H122">
        <v>4</v>
      </c>
      <c r="I122">
        <v>827</v>
      </c>
      <c r="J122">
        <v>12</v>
      </c>
      <c r="K122">
        <v>143570271</v>
      </c>
      <c r="L122" t="s">
        <v>869</v>
      </c>
      <c r="M122" t="s">
        <v>41</v>
      </c>
      <c r="N122" t="s">
        <v>23</v>
      </c>
      <c r="O122" t="s">
        <v>870</v>
      </c>
      <c r="P122" t="s">
        <v>871</v>
      </c>
      <c r="Q122" t="s">
        <v>872</v>
      </c>
      <c r="R122" t="s">
        <v>873</v>
      </c>
    </row>
    <row r="123" spans="1:18" x14ac:dyDescent="0.2">
      <c r="A123" t="s">
        <v>874</v>
      </c>
      <c r="B123" t="s">
        <v>875</v>
      </c>
      <c r="C123" t="s">
        <v>386</v>
      </c>
      <c r="D123" t="str">
        <f>"07399332"</f>
        <v>07399332</v>
      </c>
      <c r="F123" t="str">
        <f>"Apr2007"</f>
        <v>Apr2007</v>
      </c>
      <c r="G123">
        <v>28</v>
      </c>
      <c r="H123">
        <v>4</v>
      </c>
      <c r="I123">
        <v>329</v>
      </c>
      <c r="J123">
        <v>10</v>
      </c>
      <c r="K123">
        <v>24404021</v>
      </c>
      <c r="L123" t="s">
        <v>876</v>
      </c>
      <c r="M123" t="s">
        <v>49</v>
      </c>
      <c r="N123" t="s">
        <v>23</v>
      </c>
      <c r="O123" t="s">
        <v>877</v>
      </c>
      <c r="Q123" t="s">
        <v>878</v>
      </c>
      <c r="R123" t="s">
        <v>879</v>
      </c>
    </row>
    <row r="124" spans="1:18" x14ac:dyDescent="0.2">
      <c r="A124" t="s">
        <v>880</v>
      </c>
      <c r="B124" t="s">
        <v>881</v>
      </c>
      <c r="C124" t="s">
        <v>290</v>
      </c>
      <c r="D124" t="str">
        <f>"13672223"</f>
        <v>13672223</v>
      </c>
      <c r="F124" t="str">
        <f>"Sep2020"</f>
        <v>Sep2020</v>
      </c>
      <c r="G124">
        <v>23</v>
      </c>
      <c r="H124">
        <v>3</v>
      </c>
      <c r="I124">
        <v>302</v>
      </c>
      <c r="J124">
        <v>11</v>
      </c>
      <c r="K124">
        <v>144882879</v>
      </c>
      <c r="L124" t="s">
        <v>882</v>
      </c>
      <c r="M124" t="s">
        <v>41</v>
      </c>
      <c r="N124" t="s">
        <v>23</v>
      </c>
      <c r="O124" t="s">
        <v>883</v>
      </c>
      <c r="P124" t="s">
        <v>884</v>
      </c>
      <c r="Q124" t="s">
        <v>885</v>
      </c>
      <c r="R124" t="s">
        <v>886</v>
      </c>
    </row>
    <row r="125" spans="1:18" x14ac:dyDescent="0.2">
      <c r="A125" t="s">
        <v>887</v>
      </c>
      <c r="B125" t="s">
        <v>888</v>
      </c>
      <c r="C125" t="s">
        <v>889</v>
      </c>
      <c r="D125" t="str">
        <f>"00812463"</f>
        <v>00812463</v>
      </c>
      <c r="F125" t="str">
        <f>"Dec2008"</f>
        <v>Dec2008</v>
      </c>
      <c r="G125">
        <v>38</v>
      </c>
      <c r="H125">
        <v>4</v>
      </c>
      <c r="I125">
        <v>689</v>
      </c>
      <c r="J125">
        <v>10</v>
      </c>
      <c r="K125">
        <v>36670219</v>
      </c>
      <c r="L125" t="s">
        <v>890</v>
      </c>
      <c r="M125" t="s">
        <v>331</v>
      </c>
      <c r="N125" t="s">
        <v>23</v>
      </c>
      <c r="O125" t="s">
        <v>891</v>
      </c>
      <c r="P125" t="s">
        <v>892</v>
      </c>
      <c r="Q125" t="s">
        <v>893</v>
      </c>
      <c r="R125" t="s">
        <v>894</v>
      </c>
    </row>
    <row r="126" spans="1:18" x14ac:dyDescent="0.2">
      <c r="A126" t="s">
        <v>895</v>
      </c>
      <c r="B126" t="s">
        <v>896</v>
      </c>
      <c r="C126" t="s">
        <v>897</v>
      </c>
      <c r="D126" t="str">
        <f>"13548506"</f>
        <v>13548506</v>
      </c>
      <c r="F126" t="str">
        <f>"Nov2006"</f>
        <v>Nov2006</v>
      </c>
      <c r="G126">
        <v>11</v>
      </c>
      <c r="H126">
        <v>4</v>
      </c>
      <c r="I126">
        <v>432</v>
      </c>
      <c r="J126">
        <v>17</v>
      </c>
      <c r="K126">
        <v>106288054</v>
      </c>
      <c r="L126" t="s">
        <v>898</v>
      </c>
      <c r="M126" t="s">
        <v>49</v>
      </c>
      <c r="N126" t="s">
        <v>123</v>
      </c>
      <c r="Q126" t="s">
        <v>899</v>
      </c>
      <c r="R126" t="s">
        <v>900</v>
      </c>
    </row>
    <row r="127" spans="1:18" x14ac:dyDescent="0.2">
      <c r="A127" t="s">
        <v>901</v>
      </c>
      <c r="B127" t="s">
        <v>902</v>
      </c>
      <c r="C127" t="s">
        <v>903</v>
      </c>
      <c r="D127" t="str">
        <f>"08836612"</f>
        <v>08836612</v>
      </c>
      <c r="F127" t="str">
        <f>"Jun2011"</f>
        <v>Jun2011</v>
      </c>
      <c r="G127">
        <v>41</v>
      </c>
      <c r="H127">
        <v>3</v>
      </c>
      <c r="I127">
        <v>324</v>
      </c>
      <c r="J127">
        <v>9</v>
      </c>
      <c r="K127">
        <v>60686957</v>
      </c>
      <c r="L127" t="s">
        <v>904</v>
      </c>
      <c r="M127" t="s">
        <v>353</v>
      </c>
      <c r="N127" t="s">
        <v>23</v>
      </c>
      <c r="O127" t="s">
        <v>905</v>
      </c>
      <c r="P127" t="s">
        <v>906</v>
      </c>
      <c r="Q127" t="s">
        <v>907</v>
      </c>
      <c r="R127" t="s">
        <v>908</v>
      </c>
    </row>
    <row r="128" spans="1:18" x14ac:dyDescent="0.2">
      <c r="A128" t="s">
        <v>909</v>
      </c>
      <c r="B128" t="s">
        <v>910</v>
      </c>
      <c r="C128" t="s">
        <v>204</v>
      </c>
      <c r="D128" t="str">
        <f>"01612840"</f>
        <v>01612840</v>
      </c>
      <c r="F128" t="str">
        <f>"Jan2012"</f>
        <v>Jan2012</v>
      </c>
      <c r="G128">
        <v>33</v>
      </c>
      <c r="H128">
        <v>1</v>
      </c>
      <c r="I128">
        <v>52</v>
      </c>
      <c r="J128">
        <v>7</v>
      </c>
      <c r="K128">
        <v>70165444</v>
      </c>
      <c r="L128" t="s">
        <v>911</v>
      </c>
      <c r="M128" t="s">
        <v>49</v>
      </c>
      <c r="N128" t="s">
        <v>23</v>
      </c>
      <c r="O128" t="s">
        <v>912</v>
      </c>
      <c r="Q128" t="s">
        <v>913</v>
      </c>
      <c r="R128" t="s">
        <v>914</v>
      </c>
    </row>
    <row r="129" spans="1:18" x14ac:dyDescent="0.2">
      <c r="A129" t="s">
        <v>915</v>
      </c>
      <c r="B129" t="s">
        <v>916</v>
      </c>
      <c r="C129" t="s">
        <v>56</v>
      </c>
      <c r="D129" t="str">
        <f>"00900036"</f>
        <v>00900036</v>
      </c>
      <c r="F129" t="str">
        <f>"Jan2016"</f>
        <v>Jan2016</v>
      </c>
      <c r="G129">
        <v>106</v>
      </c>
      <c r="H129">
        <v>1</v>
      </c>
      <c r="I129">
        <v>119</v>
      </c>
      <c r="J129">
        <v>9</v>
      </c>
      <c r="K129">
        <v>111940508</v>
      </c>
      <c r="L129" t="s">
        <v>917</v>
      </c>
      <c r="M129" t="s">
        <v>58</v>
      </c>
      <c r="N129" t="s">
        <v>23</v>
      </c>
      <c r="O129" t="s">
        <v>918</v>
      </c>
      <c r="Q129" t="s">
        <v>919</v>
      </c>
      <c r="R129" t="s">
        <v>920</v>
      </c>
    </row>
    <row r="130" spans="1:18" x14ac:dyDescent="0.2">
      <c r="A130" t="s">
        <v>921</v>
      </c>
      <c r="B130" t="s">
        <v>922</v>
      </c>
      <c r="C130" t="s">
        <v>84</v>
      </c>
      <c r="D130" t="str">
        <f>"00224545"</f>
        <v>00224545</v>
      </c>
      <c r="F130" t="str">
        <f>"Oct1998"</f>
        <v>Oct1998</v>
      </c>
      <c r="G130">
        <v>138</v>
      </c>
      <c r="H130">
        <v>5</v>
      </c>
      <c r="I130">
        <v>645</v>
      </c>
      <c r="J130">
        <v>10</v>
      </c>
      <c r="K130">
        <v>1223022</v>
      </c>
      <c r="L130" t="s">
        <v>923</v>
      </c>
      <c r="M130" t="s">
        <v>49</v>
      </c>
      <c r="N130" t="s">
        <v>23</v>
      </c>
      <c r="O130" t="s">
        <v>924</v>
      </c>
      <c r="Q130" t="s">
        <v>925</v>
      </c>
      <c r="R130" t="s">
        <v>926</v>
      </c>
    </row>
    <row r="131" spans="1:18" x14ac:dyDescent="0.2">
      <c r="A131" t="s">
        <v>927</v>
      </c>
      <c r="B131" t="s">
        <v>928</v>
      </c>
      <c r="C131" t="s">
        <v>157</v>
      </c>
      <c r="D131" t="str">
        <f>"13894978"</f>
        <v>13894978</v>
      </c>
      <c r="F131" t="str">
        <f>"Apr2020"</f>
        <v>Apr2020</v>
      </c>
      <c r="G131">
        <v>21</v>
      </c>
      <c r="H131">
        <v>4</v>
      </c>
      <c r="I131">
        <v>1427</v>
      </c>
      <c r="J131">
        <v>18</v>
      </c>
      <c r="K131">
        <v>142867558</v>
      </c>
      <c r="L131" t="s">
        <v>929</v>
      </c>
      <c r="M131" t="s">
        <v>32</v>
      </c>
      <c r="N131" t="s">
        <v>23</v>
      </c>
      <c r="O131" t="s">
        <v>930</v>
      </c>
      <c r="P131" t="s">
        <v>931</v>
      </c>
      <c r="Q131" t="s">
        <v>932</v>
      </c>
      <c r="R131" t="s">
        <v>933</v>
      </c>
    </row>
    <row r="132" spans="1:18" x14ac:dyDescent="0.2">
      <c r="A132" t="s">
        <v>934</v>
      </c>
      <c r="B132" t="s">
        <v>935</v>
      </c>
      <c r="C132" t="s">
        <v>306</v>
      </c>
      <c r="D132" t="str">
        <f>"09337954"</f>
        <v>09337954</v>
      </c>
      <c r="F132" t="str">
        <f>"Jul2015"</f>
        <v>Jul2015</v>
      </c>
      <c r="G132">
        <v>50</v>
      </c>
      <c r="H132">
        <v>7</v>
      </c>
      <c r="I132">
        <v>1135</v>
      </c>
      <c r="J132">
        <v>10</v>
      </c>
      <c r="K132">
        <v>103187638</v>
      </c>
      <c r="L132" t="s">
        <v>936</v>
      </c>
      <c r="M132" t="s">
        <v>32</v>
      </c>
      <c r="N132" t="s">
        <v>23</v>
      </c>
      <c r="O132" t="s">
        <v>937</v>
      </c>
      <c r="P132" t="s">
        <v>938</v>
      </c>
      <c r="Q132" t="s">
        <v>939</v>
      </c>
      <c r="R132" t="s">
        <v>940</v>
      </c>
    </row>
    <row r="133" spans="1:18" x14ac:dyDescent="0.2">
      <c r="A133" t="s">
        <v>941</v>
      </c>
      <c r="B133" t="s">
        <v>942</v>
      </c>
      <c r="C133" t="s">
        <v>169</v>
      </c>
      <c r="D133" t="str">
        <f>"13674676"</f>
        <v>13674676</v>
      </c>
      <c r="F133" t="str">
        <f>"Jul2011"</f>
        <v>Jul2011</v>
      </c>
      <c r="G133">
        <v>14</v>
      </c>
      <c r="H133">
        <v>6</v>
      </c>
      <c r="I133">
        <v>561</v>
      </c>
      <c r="J133">
        <v>13</v>
      </c>
      <c r="K133">
        <v>62667676</v>
      </c>
      <c r="L133" t="s">
        <v>943</v>
      </c>
      <c r="M133" t="s">
        <v>49</v>
      </c>
      <c r="N133" t="s">
        <v>23</v>
      </c>
      <c r="O133" t="s">
        <v>944</v>
      </c>
      <c r="P133" t="s">
        <v>945</v>
      </c>
      <c r="Q133" t="s">
        <v>946</v>
      </c>
      <c r="R133" t="s">
        <v>947</v>
      </c>
    </row>
    <row r="134" spans="1:18" x14ac:dyDescent="0.2">
      <c r="A134" t="s">
        <v>948</v>
      </c>
      <c r="B134" t="s">
        <v>949</v>
      </c>
      <c r="C134" t="s">
        <v>950</v>
      </c>
      <c r="D134" t="str">
        <f>"20008066"</f>
        <v>20008066</v>
      </c>
      <c r="F134" t="str">
        <f>"Jan2014"</f>
        <v>Jan2014</v>
      </c>
      <c r="G134">
        <v>5</v>
      </c>
      <c r="I134">
        <v>1</v>
      </c>
      <c r="J134">
        <v>1</v>
      </c>
      <c r="K134">
        <v>110338568</v>
      </c>
      <c r="L134" t="s">
        <v>951</v>
      </c>
      <c r="M134" t="s">
        <v>49</v>
      </c>
      <c r="N134" t="s">
        <v>23</v>
      </c>
      <c r="P134" t="s">
        <v>952</v>
      </c>
      <c r="Q134" t="s">
        <v>953</v>
      </c>
      <c r="R134" t="s">
        <v>954</v>
      </c>
    </row>
    <row r="135" spans="1:18" x14ac:dyDescent="0.2">
      <c r="A135" t="s">
        <v>955</v>
      </c>
      <c r="B135" t="s">
        <v>956</v>
      </c>
      <c r="C135" t="s">
        <v>957</v>
      </c>
      <c r="D135" t="str">
        <f>"00223891"</f>
        <v>00223891</v>
      </c>
      <c r="F135" t="str">
        <f>"Sep/Oct2011"</f>
        <v>Sep/Oct2011</v>
      </c>
      <c r="G135">
        <v>93</v>
      </c>
      <c r="H135">
        <v>5</v>
      </c>
      <c r="I135">
        <v>462</v>
      </c>
      <c r="J135">
        <v>12</v>
      </c>
      <c r="K135">
        <v>64854472</v>
      </c>
      <c r="L135" t="s">
        <v>958</v>
      </c>
      <c r="M135" t="s">
        <v>49</v>
      </c>
      <c r="N135" t="s">
        <v>23</v>
      </c>
      <c r="O135" t="s">
        <v>959</v>
      </c>
      <c r="Q135" t="s">
        <v>960</v>
      </c>
      <c r="R135" t="s">
        <v>961</v>
      </c>
    </row>
    <row r="136" spans="1:18" x14ac:dyDescent="0.2">
      <c r="A136" t="s">
        <v>962</v>
      </c>
      <c r="B136" t="s">
        <v>963</v>
      </c>
      <c r="C136" t="s">
        <v>591</v>
      </c>
      <c r="D136" t="str">
        <f>"00384941"</f>
        <v>00384941</v>
      </c>
      <c r="F136" t="str">
        <f>"Jun2003"</f>
        <v>Jun2003</v>
      </c>
      <c r="G136">
        <v>84</v>
      </c>
      <c r="H136">
        <v>2</v>
      </c>
      <c r="I136">
        <v>461</v>
      </c>
      <c r="J136">
        <v>21</v>
      </c>
      <c r="K136">
        <v>9841169</v>
      </c>
      <c r="L136" t="s">
        <v>964</v>
      </c>
      <c r="M136" t="s">
        <v>41</v>
      </c>
      <c r="N136" t="s">
        <v>23</v>
      </c>
      <c r="O136" t="s">
        <v>965</v>
      </c>
      <c r="Q136" t="s">
        <v>966</v>
      </c>
      <c r="R136" t="s">
        <v>967</v>
      </c>
    </row>
    <row r="137" spans="1:18" x14ac:dyDescent="0.2">
      <c r="A137" t="s">
        <v>968</v>
      </c>
      <c r="B137" t="s">
        <v>969</v>
      </c>
      <c r="C137" t="s">
        <v>30</v>
      </c>
      <c r="D137" t="str">
        <f>"01607715"</f>
        <v>01607715</v>
      </c>
      <c r="F137" t="str">
        <f>"Dec2006"</f>
        <v>Dec2006</v>
      </c>
      <c r="G137">
        <v>29</v>
      </c>
      <c r="H137">
        <v>6</v>
      </c>
      <c r="I137">
        <v>501</v>
      </c>
      <c r="J137">
        <v>10</v>
      </c>
      <c r="K137">
        <v>23196193</v>
      </c>
      <c r="L137" t="s">
        <v>970</v>
      </c>
      <c r="M137" t="s">
        <v>32</v>
      </c>
      <c r="N137" t="s">
        <v>23</v>
      </c>
      <c r="O137" t="s">
        <v>971</v>
      </c>
      <c r="P137" t="s">
        <v>972</v>
      </c>
      <c r="Q137" t="s">
        <v>973</v>
      </c>
      <c r="R137" t="s">
        <v>974</v>
      </c>
    </row>
    <row r="138" spans="1:18" x14ac:dyDescent="0.2">
      <c r="A138" t="s">
        <v>975</v>
      </c>
      <c r="B138" t="s">
        <v>976</v>
      </c>
      <c r="C138" t="s">
        <v>977</v>
      </c>
      <c r="D138" t="str">
        <f>"01650254"</f>
        <v>01650254</v>
      </c>
      <c r="F138" t="str">
        <f>"Nov2004"</f>
        <v>Nov2004</v>
      </c>
      <c r="G138">
        <v>28</v>
      </c>
      <c r="H138">
        <v>6</v>
      </c>
      <c r="I138">
        <v>481</v>
      </c>
      <c r="J138">
        <v>14</v>
      </c>
      <c r="K138">
        <v>15060009</v>
      </c>
      <c r="L138" t="s">
        <v>978</v>
      </c>
      <c r="M138" t="s">
        <v>467</v>
      </c>
      <c r="N138" t="s">
        <v>23</v>
      </c>
      <c r="O138" t="s">
        <v>979</v>
      </c>
      <c r="Q138" t="s">
        <v>980</v>
      </c>
      <c r="R138" t="s">
        <v>981</v>
      </c>
    </row>
    <row r="139" spans="1:18" x14ac:dyDescent="0.2">
      <c r="A139" t="s">
        <v>982</v>
      </c>
      <c r="B139" t="s">
        <v>983</v>
      </c>
      <c r="C139" t="s">
        <v>676</v>
      </c>
      <c r="D139" t="str">
        <f>"15409996"</f>
        <v>15409996</v>
      </c>
      <c r="F139" t="str">
        <f>"May2010"</f>
        <v>May2010</v>
      </c>
      <c r="G139">
        <v>19</v>
      </c>
      <c r="H139">
        <v>5</v>
      </c>
      <c r="I139">
        <v>975</v>
      </c>
      <c r="J139">
        <v>11</v>
      </c>
      <c r="K139">
        <v>50355627</v>
      </c>
      <c r="L139" t="s">
        <v>984</v>
      </c>
      <c r="M139" t="s">
        <v>678</v>
      </c>
      <c r="N139" t="s">
        <v>23</v>
      </c>
      <c r="O139" t="s">
        <v>985</v>
      </c>
      <c r="Q139" t="s">
        <v>986</v>
      </c>
      <c r="R139" t="s">
        <v>987</v>
      </c>
    </row>
    <row r="140" spans="1:18" x14ac:dyDescent="0.2">
      <c r="A140" t="s">
        <v>988</v>
      </c>
      <c r="B140" t="s">
        <v>989</v>
      </c>
      <c r="C140" t="s">
        <v>56</v>
      </c>
      <c r="D140" t="str">
        <f>"00900036"</f>
        <v>00900036</v>
      </c>
      <c r="F140" t="str">
        <f>"Aug2013"</f>
        <v>Aug2013</v>
      </c>
      <c r="G140">
        <v>103</v>
      </c>
      <c r="H140">
        <v>8</v>
      </c>
      <c r="I140">
        <v>1516</v>
      </c>
      <c r="J140">
        <v>8</v>
      </c>
      <c r="K140">
        <v>88957012</v>
      </c>
      <c r="L140" t="s">
        <v>990</v>
      </c>
      <c r="M140" t="s">
        <v>58</v>
      </c>
      <c r="N140" t="s">
        <v>23</v>
      </c>
      <c r="O140" t="s">
        <v>991</v>
      </c>
      <c r="Q140" t="s">
        <v>992</v>
      </c>
      <c r="R140" t="s">
        <v>993</v>
      </c>
    </row>
    <row r="141" spans="1:18" x14ac:dyDescent="0.2">
      <c r="A141" t="s">
        <v>994</v>
      </c>
      <c r="B141" t="s">
        <v>995</v>
      </c>
      <c r="C141" t="s">
        <v>996</v>
      </c>
      <c r="D141" t="str">
        <f>"09629343"</f>
        <v>09629343</v>
      </c>
      <c r="F141" t="str">
        <f>"Mar2017"</f>
        <v>Mar2017</v>
      </c>
      <c r="G141">
        <v>26</v>
      </c>
      <c r="H141">
        <v>3</v>
      </c>
      <c r="I141">
        <v>717</v>
      </c>
      <c r="J141">
        <v>10</v>
      </c>
      <c r="K141">
        <v>121263981</v>
      </c>
      <c r="L141" t="s">
        <v>997</v>
      </c>
      <c r="M141" t="s">
        <v>32</v>
      </c>
      <c r="N141" t="s">
        <v>93</v>
      </c>
      <c r="O141" t="s">
        <v>998</v>
      </c>
      <c r="P141" t="s">
        <v>999</v>
      </c>
      <c r="Q141" t="s">
        <v>1000</v>
      </c>
      <c r="R141" t="s">
        <v>1001</v>
      </c>
    </row>
    <row r="142" spans="1:18" x14ac:dyDescent="0.2">
      <c r="A142" t="s">
        <v>1002</v>
      </c>
      <c r="B142" t="s">
        <v>1003</v>
      </c>
      <c r="C142" t="s">
        <v>298</v>
      </c>
      <c r="D142" t="str">
        <f>"13557858"</f>
        <v>13557858</v>
      </c>
      <c r="F142" t="str">
        <f>"Feb2009"</f>
        <v>Feb2009</v>
      </c>
      <c r="G142">
        <v>14</v>
      </c>
      <c r="H142">
        <v>1</v>
      </c>
      <c r="I142">
        <v>93</v>
      </c>
      <c r="J142">
        <v>13</v>
      </c>
      <c r="K142">
        <v>36114477</v>
      </c>
      <c r="L142" t="s">
        <v>1004</v>
      </c>
      <c r="M142" t="s">
        <v>49</v>
      </c>
      <c r="N142" t="s">
        <v>23</v>
      </c>
      <c r="O142" t="s">
        <v>1005</v>
      </c>
      <c r="P142" t="s">
        <v>1006</v>
      </c>
      <c r="Q142" t="s">
        <v>1007</v>
      </c>
      <c r="R142" t="s">
        <v>1008</v>
      </c>
    </row>
    <row r="143" spans="1:18" x14ac:dyDescent="0.2">
      <c r="A143" t="s">
        <v>1009</v>
      </c>
      <c r="B143" t="s">
        <v>1010</v>
      </c>
      <c r="C143" t="s">
        <v>577</v>
      </c>
      <c r="D143" t="str">
        <f>"10529284"</f>
        <v>10529284</v>
      </c>
      <c r="F143" t="str">
        <f>"Jan/Feb2000"</f>
        <v>Jan/Feb2000</v>
      </c>
      <c r="G143">
        <v>10</v>
      </c>
      <c r="H143">
        <v>1</v>
      </c>
      <c r="I143">
        <v>1</v>
      </c>
      <c r="J143">
        <v>16</v>
      </c>
      <c r="K143">
        <v>11822798</v>
      </c>
      <c r="L143" t="s">
        <v>1011</v>
      </c>
      <c r="M143" t="s">
        <v>41</v>
      </c>
      <c r="N143" t="s">
        <v>23</v>
      </c>
      <c r="O143" t="s">
        <v>1012</v>
      </c>
      <c r="P143" t="s">
        <v>1013</v>
      </c>
      <c r="Q143" t="s">
        <v>1014</v>
      </c>
      <c r="R143" t="s">
        <v>1015</v>
      </c>
    </row>
    <row r="144" spans="1:18" x14ac:dyDescent="0.2">
      <c r="A144" t="s">
        <v>1016</v>
      </c>
      <c r="B144" t="s">
        <v>1017</v>
      </c>
      <c r="C144" t="s">
        <v>56</v>
      </c>
      <c r="D144" t="str">
        <f>"00900036"</f>
        <v>00900036</v>
      </c>
      <c r="F144" t="str">
        <f>"May2008"</f>
        <v>May2008</v>
      </c>
      <c r="G144">
        <v>98</v>
      </c>
      <c r="H144">
        <v>5</v>
      </c>
      <c r="I144">
        <v>862</v>
      </c>
      <c r="J144">
        <v>7</v>
      </c>
      <c r="K144">
        <v>32130159</v>
      </c>
      <c r="L144" t="s">
        <v>1018</v>
      </c>
      <c r="M144" t="s">
        <v>58</v>
      </c>
      <c r="N144" t="s">
        <v>23</v>
      </c>
      <c r="O144" t="s">
        <v>1019</v>
      </c>
      <c r="Q144" t="s">
        <v>1020</v>
      </c>
      <c r="R144" t="s">
        <v>1021</v>
      </c>
    </row>
    <row r="145" spans="1:18" x14ac:dyDescent="0.2">
      <c r="A145" t="s">
        <v>1022</v>
      </c>
      <c r="B145" t="s">
        <v>1023</v>
      </c>
      <c r="C145" t="s">
        <v>1024</v>
      </c>
      <c r="D145" t="str">
        <f>"10705309"</f>
        <v>10705309</v>
      </c>
      <c r="F145" t="str">
        <f>"Mar97"</f>
        <v>Mar97</v>
      </c>
      <c r="G145">
        <v>21</v>
      </c>
      <c r="H145">
        <v>1</v>
      </c>
      <c r="I145">
        <v>19</v>
      </c>
      <c r="J145">
        <v>13</v>
      </c>
      <c r="K145">
        <v>9703142266</v>
      </c>
      <c r="L145" t="s">
        <v>1025</v>
      </c>
      <c r="M145" t="s">
        <v>353</v>
      </c>
      <c r="N145" t="s">
        <v>23</v>
      </c>
      <c r="O145" t="s">
        <v>1026</v>
      </c>
      <c r="P145" t="s">
        <v>1027</v>
      </c>
      <c r="Q145" t="s">
        <v>1028</v>
      </c>
      <c r="R145" t="s">
        <v>1029</v>
      </c>
    </row>
    <row r="146" spans="1:18" x14ac:dyDescent="0.2">
      <c r="A146" t="s">
        <v>1030</v>
      </c>
      <c r="B146" t="s">
        <v>1031</v>
      </c>
      <c r="C146" t="s">
        <v>56</v>
      </c>
      <c r="D146" t="str">
        <f>"00900036"</f>
        <v>00900036</v>
      </c>
      <c r="F146" t="str">
        <f>"Jul2015"</f>
        <v>Jul2015</v>
      </c>
      <c r="G146">
        <v>105</v>
      </c>
      <c r="H146">
        <v>7</v>
      </c>
      <c r="I146">
        <v>1460</v>
      </c>
      <c r="J146">
        <v>8</v>
      </c>
      <c r="K146">
        <v>103318278</v>
      </c>
      <c r="L146" t="s">
        <v>1032</v>
      </c>
      <c r="M146" t="s">
        <v>58</v>
      </c>
      <c r="N146" t="s">
        <v>23</v>
      </c>
      <c r="O146" t="s">
        <v>1033</v>
      </c>
      <c r="Q146" t="s">
        <v>1034</v>
      </c>
      <c r="R146" t="s">
        <v>1035</v>
      </c>
    </row>
    <row r="147" spans="1:18" x14ac:dyDescent="0.2">
      <c r="A147" t="s">
        <v>1036</v>
      </c>
      <c r="B147" t="s">
        <v>1037</v>
      </c>
      <c r="C147" t="s">
        <v>429</v>
      </c>
      <c r="D147" t="str">
        <f>"0162895X"</f>
        <v>0162895X</v>
      </c>
      <c r="F147" t="str">
        <f>"Dec2006"</f>
        <v>Dec2006</v>
      </c>
      <c r="G147">
        <v>27</v>
      </c>
      <c r="H147">
        <v>6</v>
      </c>
      <c r="I147">
        <v>895</v>
      </c>
      <c r="J147">
        <v>30</v>
      </c>
      <c r="K147">
        <v>23115490</v>
      </c>
      <c r="L147" t="s">
        <v>1038</v>
      </c>
      <c r="M147" t="s">
        <v>41</v>
      </c>
      <c r="N147" t="s">
        <v>23</v>
      </c>
      <c r="O147" t="s">
        <v>1039</v>
      </c>
      <c r="P147" t="s">
        <v>1040</v>
      </c>
      <c r="Q147" t="s">
        <v>1041</v>
      </c>
      <c r="R147" t="s">
        <v>1042</v>
      </c>
    </row>
    <row r="148" spans="1:18" x14ac:dyDescent="0.2">
      <c r="A148" t="s">
        <v>1043</v>
      </c>
      <c r="B148" t="s">
        <v>1044</v>
      </c>
      <c r="C148" t="s">
        <v>47</v>
      </c>
      <c r="D148" t="str">
        <f>"13607863"</f>
        <v>13607863</v>
      </c>
      <c r="F148" t="str">
        <f>"Mar2013"</f>
        <v>Mar2013</v>
      </c>
      <c r="G148">
        <v>17</v>
      </c>
      <c r="H148">
        <v>2</v>
      </c>
      <c r="I148">
        <v>147</v>
      </c>
      <c r="J148">
        <v>10</v>
      </c>
      <c r="K148">
        <v>85432415</v>
      </c>
      <c r="L148" t="s">
        <v>1045</v>
      </c>
      <c r="M148" t="s">
        <v>49</v>
      </c>
      <c r="N148" t="s">
        <v>23</v>
      </c>
      <c r="O148" t="s">
        <v>1046</v>
      </c>
      <c r="P148" t="s">
        <v>1047</v>
      </c>
      <c r="Q148" t="s">
        <v>1048</v>
      </c>
      <c r="R148" t="s">
        <v>1049</v>
      </c>
    </row>
    <row r="149" spans="1:18" x14ac:dyDescent="0.2">
      <c r="A149" t="s">
        <v>1050</v>
      </c>
      <c r="B149" t="s">
        <v>1051</v>
      </c>
      <c r="C149" t="s">
        <v>141</v>
      </c>
      <c r="D149" t="str">
        <f>"00462772"</f>
        <v>00462772</v>
      </c>
      <c r="F149" t="str">
        <f>"Mar2002"</f>
        <v>Mar2002</v>
      </c>
      <c r="G149">
        <v>32</v>
      </c>
      <c r="H149">
        <v>2</v>
      </c>
      <c r="I149">
        <v>171</v>
      </c>
      <c r="J149">
        <v>18</v>
      </c>
      <c r="K149">
        <v>11830297</v>
      </c>
      <c r="L149" t="s">
        <v>1052</v>
      </c>
      <c r="M149" t="s">
        <v>41</v>
      </c>
      <c r="N149" t="s">
        <v>23</v>
      </c>
      <c r="O149" t="s">
        <v>1053</v>
      </c>
      <c r="Q149" t="s">
        <v>1054</v>
      </c>
      <c r="R149" t="s">
        <v>1055</v>
      </c>
    </row>
    <row r="150" spans="1:18" x14ac:dyDescent="0.2">
      <c r="A150" t="s">
        <v>1056</v>
      </c>
      <c r="B150" t="s">
        <v>1057</v>
      </c>
      <c r="C150" t="s">
        <v>1058</v>
      </c>
      <c r="D150" t="str">
        <f>"0165005X"</f>
        <v>0165005X</v>
      </c>
      <c r="F150" t="str">
        <f>"Mar2019"</f>
        <v>Mar2019</v>
      </c>
      <c r="G150">
        <v>43</v>
      </c>
      <c r="H150">
        <v>1</v>
      </c>
      <c r="I150">
        <v>77</v>
      </c>
      <c r="J150">
        <v>16</v>
      </c>
      <c r="K150">
        <v>134996673</v>
      </c>
      <c r="L150" t="s">
        <v>1059</v>
      </c>
      <c r="M150" t="s">
        <v>32</v>
      </c>
      <c r="N150" t="s">
        <v>93</v>
      </c>
      <c r="O150" t="s">
        <v>1060</v>
      </c>
      <c r="P150" t="s">
        <v>1061</v>
      </c>
      <c r="Q150" t="s">
        <v>1062</v>
      </c>
      <c r="R150" t="s">
        <v>1063</v>
      </c>
    </row>
    <row r="151" spans="1:18" x14ac:dyDescent="0.2">
      <c r="A151" t="s">
        <v>1064</v>
      </c>
      <c r="B151" t="s">
        <v>1065</v>
      </c>
      <c r="C151" t="s">
        <v>298</v>
      </c>
      <c r="D151" t="str">
        <f>"13557858"</f>
        <v>13557858</v>
      </c>
      <c r="F151" t="str">
        <f>"Oct2018"</f>
        <v>Oct2018</v>
      </c>
      <c r="G151">
        <v>23</v>
      </c>
      <c r="H151">
        <v>7</v>
      </c>
      <c r="I151">
        <v>797</v>
      </c>
      <c r="J151">
        <v>16</v>
      </c>
      <c r="K151">
        <v>130970343</v>
      </c>
      <c r="L151" t="s">
        <v>1066</v>
      </c>
      <c r="M151" t="s">
        <v>49</v>
      </c>
      <c r="N151" t="s">
        <v>23</v>
      </c>
      <c r="O151" t="s">
        <v>1067</v>
      </c>
      <c r="P151" t="s">
        <v>1068</v>
      </c>
      <c r="Q151" t="s">
        <v>1069</v>
      </c>
      <c r="R151" t="s">
        <v>1070</v>
      </c>
    </row>
    <row r="152" spans="1:18" x14ac:dyDescent="0.2">
      <c r="A152" t="s">
        <v>1071</v>
      </c>
      <c r="B152" t="s">
        <v>1072</v>
      </c>
      <c r="C152" t="s">
        <v>561</v>
      </c>
      <c r="D152" t="str">
        <f>"00218294"</f>
        <v>00218294</v>
      </c>
      <c r="F152" t="str">
        <f>"Jun2011"</f>
        <v>Jun2011</v>
      </c>
      <c r="G152">
        <v>50</v>
      </c>
      <c r="H152">
        <v>2</v>
      </c>
      <c r="I152">
        <v>272</v>
      </c>
      <c r="J152">
        <v>17</v>
      </c>
      <c r="K152">
        <v>61036754</v>
      </c>
      <c r="L152" t="s">
        <v>1073</v>
      </c>
      <c r="M152" t="s">
        <v>41</v>
      </c>
      <c r="N152" t="s">
        <v>23</v>
      </c>
      <c r="O152" t="s">
        <v>1074</v>
      </c>
      <c r="P152" t="s">
        <v>1075</v>
      </c>
      <c r="Q152" t="s">
        <v>1076</v>
      </c>
      <c r="R152" t="s">
        <v>1077</v>
      </c>
    </row>
    <row r="153" spans="1:18" x14ac:dyDescent="0.2">
      <c r="A153" t="s">
        <v>1078</v>
      </c>
      <c r="B153" t="s">
        <v>1079</v>
      </c>
      <c r="C153" t="s">
        <v>577</v>
      </c>
      <c r="D153" t="str">
        <f>"10529284"</f>
        <v>10529284</v>
      </c>
      <c r="F153" t="str">
        <f>"Jan/Feb2012"</f>
        <v>Jan/Feb2012</v>
      </c>
      <c r="G153">
        <v>22</v>
      </c>
      <c r="H153">
        <v>1</v>
      </c>
      <c r="I153">
        <v>75</v>
      </c>
      <c r="J153">
        <v>17</v>
      </c>
      <c r="K153">
        <v>67671790</v>
      </c>
      <c r="L153" t="s">
        <v>1080</v>
      </c>
      <c r="M153" t="s">
        <v>41</v>
      </c>
      <c r="N153" t="s">
        <v>23</v>
      </c>
      <c r="O153" t="s">
        <v>1081</v>
      </c>
      <c r="P153" t="s">
        <v>1082</v>
      </c>
      <c r="Q153" t="s">
        <v>1083</v>
      </c>
      <c r="R153" t="s">
        <v>1084</v>
      </c>
    </row>
    <row r="154" spans="1:18" x14ac:dyDescent="0.2">
      <c r="A154" t="s">
        <v>1085</v>
      </c>
      <c r="B154" t="s">
        <v>1086</v>
      </c>
      <c r="C154" t="s">
        <v>1087</v>
      </c>
      <c r="D154" t="str">
        <f>"00223506"</f>
        <v>00223506</v>
      </c>
      <c r="F154" t="str">
        <f>"Feb2013"</f>
        <v>Feb2013</v>
      </c>
      <c r="G154">
        <v>81</v>
      </c>
      <c r="H154">
        <v>1</v>
      </c>
      <c r="I154">
        <v>61</v>
      </c>
      <c r="J154">
        <v>15</v>
      </c>
      <c r="K154">
        <v>85018367</v>
      </c>
      <c r="L154" t="s">
        <v>1088</v>
      </c>
      <c r="M154" t="s">
        <v>41</v>
      </c>
      <c r="N154" t="s">
        <v>23</v>
      </c>
      <c r="O154" t="s">
        <v>1089</v>
      </c>
      <c r="P154" t="s">
        <v>1090</v>
      </c>
      <c r="Q154" t="s">
        <v>1091</v>
      </c>
      <c r="R154" t="s">
        <v>1092</v>
      </c>
    </row>
    <row r="155" spans="1:18" x14ac:dyDescent="0.2">
      <c r="A155" t="s">
        <v>1093</v>
      </c>
      <c r="B155" t="s">
        <v>1094</v>
      </c>
      <c r="C155" t="s">
        <v>1095</v>
      </c>
      <c r="D155" t="str">
        <f>"17405629"</f>
        <v>17405629</v>
      </c>
      <c r="F155" t="str">
        <f>"May2011"</f>
        <v>May2011</v>
      </c>
      <c r="G155">
        <v>8</v>
      </c>
      <c r="H155">
        <v>3</v>
      </c>
      <c r="I155">
        <v>280</v>
      </c>
      <c r="J155">
        <v>15</v>
      </c>
      <c r="K155">
        <v>60122814</v>
      </c>
      <c r="L155" t="s">
        <v>1096</v>
      </c>
      <c r="M155" t="s">
        <v>49</v>
      </c>
      <c r="N155" t="s">
        <v>23</v>
      </c>
      <c r="O155" t="s">
        <v>1097</v>
      </c>
      <c r="P155" t="s">
        <v>1098</v>
      </c>
      <c r="Q155" t="s">
        <v>1099</v>
      </c>
      <c r="R155" t="s">
        <v>1100</v>
      </c>
    </row>
    <row r="156" spans="1:18" x14ac:dyDescent="0.2">
      <c r="A156" t="s">
        <v>1101</v>
      </c>
      <c r="B156" t="s">
        <v>1102</v>
      </c>
      <c r="C156" t="s">
        <v>1103</v>
      </c>
      <c r="D156" t="str">
        <f>"08838534"</f>
        <v>08838534</v>
      </c>
      <c r="F156" t="str">
        <f>"Jul95"</f>
        <v>Jul95</v>
      </c>
      <c r="G156">
        <v>23</v>
      </c>
      <c r="H156">
        <v>3</v>
      </c>
      <c r="I156">
        <v>139</v>
      </c>
      <c r="J156">
        <v>12</v>
      </c>
      <c r="K156">
        <v>9507203703</v>
      </c>
      <c r="L156" t="s">
        <v>1104</v>
      </c>
      <c r="M156" t="s">
        <v>41</v>
      </c>
      <c r="N156" t="s">
        <v>23</v>
      </c>
      <c r="O156" t="s">
        <v>1105</v>
      </c>
      <c r="Q156" t="s">
        <v>1106</v>
      </c>
      <c r="R156" t="s">
        <v>1107</v>
      </c>
    </row>
    <row r="157" spans="1:18" x14ac:dyDescent="0.2">
      <c r="A157" t="s">
        <v>1108</v>
      </c>
      <c r="B157" t="s">
        <v>1109</v>
      </c>
      <c r="C157" t="s">
        <v>56</v>
      </c>
      <c r="D157" t="str">
        <f>"00900036"</f>
        <v>00900036</v>
      </c>
      <c r="F157" t="str">
        <f>"Feb2004"</f>
        <v>Feb2004</v>
      </c>
      <c r="G157">
        <v>94</v>
      </c>
      <c r="H157">
        <v>2</v>
      </c>
      <c r="I157">
        <v>173</v>
      </c>
      <c r="J157">
        <v>0</v>
      </c>
      <c r="K157">
        <v>12149125</v>
      </c>
      <c r="L157" t="s">
        <v>1110</v>
      </c>
      <c r="M157" t="s">
        <v>58</v>
      </c>
      <c r="N157" t="s">
        <v>23</v>
      </c>
      <c r="O157" t="s">
        <v>1111</v>
      </c>
      <c r="Q157" t="s">
        <v>1112</v>
      </c>
      <c r="R157" t="s">
        <v>1113</v>
      </c>
    </row>
    <row r="158" spans="1:18" x14ac:dyDescent="0.2">
      <c r="A158" t="s">
        <v>1114</v>
      </c>
      <c r="B158" t="s">
        <v>1115</v>
      </c>
      <c r="C158" t="s">
        <v>329</v>
      </c>
      <c r="D158" t="str">
        <f>"00048674"</f>
        <v>00048674</v>
      </c>
      <c r="F158" t="str">
        <f>"Feb2006"</f>
        <v>Feb2006</v>
      </c>
      <c r="G158">
        <v>40</v>
      </c>
      <c r="H158">
        <v>2</v>
      </c>
      <c r="I158">
        <v>179</v>
      </c>
      <c r="J158">
        <v>9</v>
      </c>
      <c r="K158">
        <v>19714415</v>
      </c>
      <c r="L158" t="s">
        <v>1116</v>
      </c>
      <c r="M158" t="s">
        <v>331</v>
      </c>
      <c r="N158" t="s">
        <v>23</v>
      </c>
      <c r="O158" t="s">
        <v>1117</v>
      </c>
      <c r="P158" t="s">
        <v>1118</v>
      </c>
      <c r="Q158" t="s">
        <v>1119</v>
      </c>
      <c r="R158" t="s">
        <v>1120</v>
      </c>
    </row>
    <row r="159" spans="1:18" x14ac:dyDescent="0.2">
      <c r="A159" t="s">
        <v>1121</v>
      </c>
      <c r="B159" t="s">
        <v>1122</v>
      </c>
      <c r="C159" t="s">
        <v>577</v>
      </c>
      <c r="D159" t="str">
        <f>"10529284"</f>
        <v>10529284</v>
      </c>
      <c r="F159" t="str">
        <f>"Mar/Apr2012"</f>
        <v>Mar/Apr2012</v>
      </c>
      <c r="G159">
        <v>22</v>
      </c>
      <c r="H159">
        <v>2</v>
      </c>
      <c r="I159">
        <v>95</v>
      </c>
      <c r="J159">
        <v>16</v>
      </c>
      <c r="K159">
        <v>70230247</v>
      </c>
      <c r="L159" t="s">
        <v>1123</v>
      </c>
      <c r="M159" t="s">
        <v>41</v>
      </c>
      <c r="N159" t="s">
        <v>23</v>
      </c>
      <c r="O159" t="s">
        <v>1124</v>
      </c>
      <c r="P159" t="s">
        <v>1125</v>
      </c>
      <c r="Q159" t="s">
        <v>1126</v>
      </c>
      <c r="R159" t="s">
        <v>1127</v>
      </c>
    </row>
    <row r="160" spans="1:18" x14ac:dyDescent="0.2">
      <c r="A160" t="s">
        <v>1128</v>
      </c>
      <c r="B160" t="s">
        <v>1129</v>
      </c>
      <c r="C160" t="s">
        <v>108</v>
      </c>
      <c r="D160" t="str">
        <f>"00207594"</f>
        <v>00207594</v>
      </c>
      <c r="F160" t="str">
        <f>"Oct2018 Supplement S1"</f>
        <v>Oct2018 Supplement S1</v>
      </c>
      <c r="G160">
        <v>53</v>
      </c>
      <c r="I160">
        <v>71</v>
      </c>
      <c r="J160">
        <v>10</v>
      </c>
      <c r="K160">
        <v>131908601</v>
      </c>
      <c r="L160" t="s">
        <v>1130</v>
      </c>
      <c r="M160" t="s">
        <v>41</v>
      </c>
      <c r="N160" t="s">
        <v>23</v>
      </c>
      <c r="O160" t="s">
        <v>1131</v>
      </c>
      <c r="P160" t="s">
        <v>1132</v>
      </c>
      <c r="Q160" t="s">
        <v>1133</v>
      </c>
      <c r="R160" t="s">
        <v>1134</v>
      </c>
    </row>
    <row r="161" spans="1:18" x14ac:dyDescent="0.2">
      <c r="A161" t="s">
        <v>1135</v>
      </c>
      <c r="B161" t="s">
        <v>1136</v>
      </c>
      <c r="C161" t="s">
        <v>351</v>
      </c>
      <c r="D161" t="str">
        <f>"00377732"</f>
        <v>00377732</v>
      </c>
      <c r="F161" t="str">
        <f>"Jun2005"</f>
        <v>Jun2005</v>
      </c>
      <c r="G161">
        <v>83</v>
      </c>
      <c r="H161">
        <v>4</v>
      </c>
      <c r="I161">
        <v>1567</v>
      </c>
      <c r="J161">
        <v>35</v>
      </c>
      <c r="K161">
        <v>17930057</v>
      </c>
      <c r="L161" t="s">
        <v>1137</v>
      </c>
      <c r="M161" t="s">
        <v>353</v>
      </c>
      <c r="N161" t="s">
        <v>23</v>
      </c>
      <c r="O161" t="s">
        <v>1138</v>
      </c>
      <c r="Q161" t="s">
        <v>1139</v>
      </c>
      <c r="R161" t="s">
        <v>1140</v>
      </c>
    </row>
    <row r="162" spans="1:18" x14ac:dyDescent="0.2">
      <c r="A162" t="s">
        <v>1141</v>
      </c>
      <c r="B162" t="s">
        <v>1142</v>
      </c>
      <c r="C162" t="s">
        <v>141</v>
      </c>
      <c r="D162" t="str">
        <f>"00462772"</f>
        <v>00462772</v>
      </c>
      <c r="F162" t="str">
        <f>"Aug2015"</f>
        <v>Aug2015</v>
      </c>
      <c r="G162">
        <v>45</v>
      </c>
      <c r="H162">
        <v>5</v>
      </c>
      <c r="I162">
        <v>641</v>
      </c>
      <c r="J162">
        <v>12</v>
      </c>
      <c r="K162">
        <v>108997456</v>
      </c>
      <c r="L162" t="s">
        <v>1143</v>
      </c>
      <c r="M162" t="s">
        <v>41</v>
      </c>
      <c r="N162" t="s">
        <v>23</v>
      </c>
      <c r="O162" t="s">
        <v>1144</v>
      </c>
      <c r="Q162" t="s">
        <v>1145</v>
      </c>
      <c r="R162" t="s">
        <v>1146</v>
      </c>
    </row>
    <row r="163" spans="1:18" x14ac:dyDescent="0.2">
      <c r="A163" t="s">
        <v>1147</v>
      </c>
      <c r="B163" t="s">
        <v>1148</v>
      </c>
      <c r="C163" t="s">
        <v>141</v>
      </c>
      <c r="D163" t="str">
        <f>"00462772"</f>
        <v>00462772</v>
      </c>
      <c r="F163" t="str">
        <f>"Jun2014"</f>
        <v>Jun2014</v>
      </c>
      <c r="G163">
        <v>44</v>
      </c>
      <c r="H163">
        <v>4</v>
      </c>
      <c r="I163">
        <v>327</v>
      </c>
      <c r="J163">
        <v>10</v>
      </c>
      <c r="K163">
        <v>96408761</v>
      </c>
      <c r="L163" t="s">
        <v>1149</v>
      </c>
      <c r="M163" t="s">
        <v>41</v>
      </c>
      <c r="N163" t="s">
        <v>23</v>
      </c>
      <c r="O163" t="s">
        <v>1150</v>
      </c>
      <c r="Q163" t="s">
        <v>1151</v>
      </c>
      <c r="R163" t="s">
        <v>1152</v>
      </c>
    </row>
    <row r="164" spans="1:18" x14ac:dyDescent="0.2">
      <c r="A164" t="s">
        <v>1153</v>
      </c>
      <c r="B164" t="s">
        <v>1154</v>
      </c>
      <c r="C164" t="s">
        <v>197</v>
      </c>
      <c r="D164" t="str">
        <f>"10888691"</f>
        <v>10888691</v>
      </c>
      <c r="F164" t="str">
        <f>"2007"</f>
        <v>2007</v>
      </c>
      <c r="G164">
        <v>11</v>
      </c>
      <c r="H164">
        <v>3</v>
      </c>
      <c r="I164">
        <v>112</v>
      </c>
      <c r="J164">
        <v>14</v>
      </c>
      <c r="K164">
        <v>25894280</v>
      </c>
      <c r="L164" t="s">
        <v>1155</v>
      </c>
      <c r="M164" t="s">
        <v>49</v>
      </c>
      <c r="N164" t="s">
        <v>23</v>
      </c>
      <c r="O164" t="s">
        <v>1156</v>
      </c>
      <c r="Q164" t="s">
        <v>1157</v>
      </c>
      <c r="R164" t="s">
        <v>1158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Psychological and Behavioral 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2021-03-12T14:54:35Z</dcterms:created>
  <dcterms:modified xsi:type="dcterms:W3CDTF">2021-03-12T14:54:35Z</dcterms:modified>
</cp:coreProperties>
</file>