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M:\Lehre\RA_Blaich\SoSe21\Übung\05_Aufgabe\"/>
    </mc:Choice>
  </mc:AlternateContent>
  <xr:revisionPtr revIDLastSave="0" documentId="8_{FDCFE9A8-5CF4-499B-8E85-83B4ED3EB7BA}" xr6:coauthVersionLast="36" xr6:coauthVersionMax="36" xr10:uidLastSave="{00000000-0000-0000-0000-000000000000}"/>
  <bookViews>
    <workbookView xWindow="-15480" yWindow="20820" windowWidth="15600" windowHeight="11160" xr2:uid="{00000000-000D-0000-FFFF-FFFF00000000}"/>
  </bookViews>
  <sheets>
    <sheet name="Lösung - 5.4.2" sheetId="8" r:id="rId1"/>
    <sheet name="Lösung - Komplett" sheetId="7" r:id="rId2"/>
    <sheet name="Programm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8" l="1"/>
  <c r="D23" i="8" s="1"/>
  <c r="D24" i="8" s="1"/>
  <c r="D21" i="8"/>
  <c r="D20" i="8"/>
  <c r="L3" i="8"/>
  <c r="E3" i="8"/>
  <c r="G7" i="8"/>
  <c r="G8" i="8"/>
  <c r="G6" i="8"/>
  <c r="D7" i="8"/>
  <c r="F7" i="8" s="1"/>
  <c r="D8" i="8"/>
  <c r="F8" i="8" s="1"/>
  <c r="D9" i="8"/>
  <c r="F9" i="8" s="1"/>
  <c r="D6" i="8"/>
  <c r="F6" i="8" s="1"/>
  <c r="C11" i="8"/>
  <c r="C14" i="8" s="1"/>
  <c r="D14" i="8" s="1"/>
  <c r="C10" i="8"/>
  <c r="C13" i="8" s="1"/>
  <c r="G13" i="8" s="1"/>
  <c r="C9" i="8"/>
  <c r="C12" i="8" s="1"/>
  <c r="D12" i="8" s="1"/>
  <c r="L11" i="8"/>
  <c r="L10" i="8"/>
  <c r="K10" i="8"/>
  <c r="J10" i="8"/>
  <c r="L7" i="8"/>
  <c r="K7" i="8"/>
  <c r="J7" i="8"/>
  <c r="I5" i="7"/>
  <c r="G12" i="8" l="1"/>
  <c r="F12" i="8"/>
  <c r="E12" i="8"/>
  <c r="F14" i="8"/>
  <c r="E14" i="8"/>
  <c r="D10" i="8"/>
  <c r="G14" i="8"/>
  <c r="E9" i="8"/>
  <c r="G11" i="8"/>
  <c r="E8" i="8"/>
  <c r="G10" i="8"/>
  <c r="D13" i="8"/>
  <c r="E6" i="8"/>
  <c r="E7" i="8"/>
  <c r="G9" i="8"/>
  <c r="D11" i="8"/>
  <c r="D42" i="7"/>
  <c r="D41" i="7"/>
  <c r="H25" i="7"/>
  <c r="I25" i="7"/>
  <c r="H28" i="7"/>
  <c r="I28" i="7"/>
  <c r="I29" i="7"/>
  <c r="G25" i="7"/>
  <c r="G28" i="7"/>
  <c r="I19" i="7"/>
  <c r="J19" i="7"/>
  <c r="H19" i="7"/>
  <c r="C10" i="7"/>
  <c r="G10" i="7" s="1"/>
  <c r="K10" i="7" s="1"/>
  <c r="C9" i="7"/>
  <c r="G9" i="7" s="1"/>
  <c r="K9" i="7" s="1"/>
  <c r="C8" i="7"/>
  <c r="G8" i="7" s="1"/>
  <c r="K8" i="7" s="1"/>
  <c r="H7" i="7"/>
  <c r="J7" i="7" s="1"/>
  <c r="I20" i="7" s="1"/>
  <c r="G7" i="7"/>
  <c r="K7" i="7" s="1"/>
  <c r="J20" i="7" s="1"/>
  <c r="D7" i="7"/>
  <c r="E7" i="7" s="1"/>
  <c r="D20" i="7" s="1"/>
  <c r="H6" i="7"/>
  <c r="I6" i="7" s="1"/>
  <c r="G6" i="7"/>
  <c r="K6" i="7" s="1"/>
  <c r="D6" i="7"/>
  <c r="E6" i="7" s="1"/>
  <c r="D19" i="7" s="1"/>
  <c r="H5" i="7"/>
  <c r="J5" i="7" s="1"/>
  <c r="I18" i="7" s="1"/>
  <c r="G5" i="7"/>
  <c r="K5" i="7" s="1"/>
  <c r="J18" i="7" s="1"/>
  <c r="D5" i="7"/>
  <c r="F5" i="7" s="1"/>
  <c r="E18" i="7" s="1"/>
  <c r="H2" i="7"/>
  <c r="D2" i="7"/>
  <c r="F11" i="8" l="1"/>
  <c r="E11" i="8"/>
  <c r="E10" i="8"/>
  <c r="F10" i="8"/>
  <c r="E13" i="8"/>
  <c r="F13" i="8"/>
  <c r="E25" i="7"/>
  <c r="I27" i="7"/>
  <c r="C26" i="7"/>
  <c r="I26" i="7"/>
  <c r="I24" i="7"/>
  <c r="E29" i="7"/>
  <c r="H26" i="7"/>
  <c r="H24" i="7"/>
  <c r="C25" i="7"/>
  <c r="E27" i="7"/>
  <c r="E28" i="7"/>
  <c r="E26" i="7"/>
  <c r="E24" i="7"/>
  <c r="D24" i="7"/>
  <c r="H8" i="7"/>
  <c r="J8" i="7" s="1"/>
  <c r="F18" i="7"/>
  <c r="F20" i="7"/>
  <c r="F19" i="7"/>
  <c r="I7" i="7"/>
  <c r="H9" i="7"/>
  <c r="J9" i="7" s="1"/>
  <c r="F7" i="7"/>
  <c r="E5" i="7"/>
  <c r="F6" i="7"/>
  <c r="J6" i="7"/>
  <c r="D8" i="7"/>
  <c r="D9" i="7"/>
  <c r="F9" i="7" s="1"/>
  <c r="C13" i="7"/>
  <c r="H10" i="7"/>
  <c r="D10" i="7"/>
  <c r="C11" i="7"/>
  <c r="C12" i="7"/>
  <c r="H20" i="7" l="1"/>
  <c r="G26" i="7"/>
  <c r="H18" i="7"/>
  <c r="G24" i="7"/>
  <c r="H27" i="7"/>
  <c r="D28" i="7"/>
  <c r="E20" i="7"/>
  <c r="D26" i="7"/>
  <c r="E19" i="7"/>
  <c r="D25" i="7"/>
  <c r="I8" i="7"/>
  <c r="D18" i="7"/>
  <c r="C24" i="7"/>
  <c r="I9" i="7"/>
  <c r="F8" i="7"/>
  <c r="E8" i="7"/>
  <c r="E9" i="7"/>
  <c r="F10" i="7"/>
  <c r="E10" i="7"/>
  <c r="J10" i="7"/>
  <c r="I10" i="7"/>
  <c r="H11" i="7"/>
  <c r="D11" i="7"/>
  <c r="G11" i="7"/>
  <c r="E30" i="7" s="1"/>
  <c r="H12" i="7"/>
  <c r="D12" i="7"/>
  <c r="G12" i="7"/>
  <c r="E31" i="7" s="1"/>
  <c r="G13" i="7"/>
  <c r="E32" i="7" s="1"/>
  <c r="H13" i="7"/>
  <c r="D13" i="7"/>
  <c r="G27" i="7" l="1"/>
  <c r="C27" i="7"/>
  <c r="C29" i="7"/>
  <c r="D27" i="7"/>
  <c r="D29" i="7"/>
  <c r="C28" i="7"/>
  <c r="K13" i="7"/>
  <c r="K11" i="7"/>
  <c r="K12" i="7"/>
  <c r="J13" i="7"/>
  <c r="I13" i="7"/>
  <c r="F13" i="7"/>
  <c r="E13" i="7"/>
  <c r="F12" i="7"/>
  <c r="E12" i="7"/>
  <c r="E11" i="7"/>
  <c r="F11" i="7"/>
  <c r="J12" i="7"/>
  <c r="I12" i="7"/>
  <c r="I11" i="7"/>
  <c r="J11" i="7"/>
  <c r="G31" i="7" l="1"/>
  <c r="G32" i="7"/>
  <c r="H31" i="7"/>
  <c r="H32" i="7"/>
  <c r="I30" i="7"/>
  <c r="H30" i="7"/>
  <c r="G30" i="7"/>
  <c r="I31" i="7"/>
  <c r="I32" i="7"/>
  <c r="C32" i="7"/>
  <c r="C30" i="7"/>
  <c r="D32" i="7"/>
  <c r="C31" i="7"/>
  <c r="D31" i="7"/>
</calcChain>
</file>

<file path=xl/sharedStrings.xml><?xml version="1.0" encoding="utf-8"?>
<sst xmlns="http://schemas.openxmlformats.org/spreadsheetml/2006/main" count="225" uniqueCount="67">
  <si>
    <t>Adresse</t>
  </si>
  <si>
    <t>Block</t>
  </si>
  <si>
    <t>Index</t>
  </si>
  <si>
    <t>Tag</t>
  </si>
  <si>
    <t>Offset</t>
  </si>
  <si>
    <t>Y</t>
  </si>
  <si>
    <t>M</t>
  </si>
  <si>
    <t>H</t>
  </si>
  <si>
    <t>Misses</t>
  </si>
  <si>
    <t>Penalty</t>
  </si>
  <si>
    <t>Penaly</t>
  </si>
  <si>
    <t>Prozedur</t>
  </si>
  <si>
    <t>Summe</t>
  </si>
  <si>
    <t>CPI</t>
  </si>
  <si>
    <t>ARRSUM:</t>
  </si>
  <si>
    <t>beq $a3,$zero,BACK</t>
  </si>
  <si>
    <t>lw $s0,0($a0)</t>
  </si>
  <si>
    <t>lw $s1,0($a1)</t>
  </si>
  <si>
    <t>add $s2,$s0,$s1</t>
  </si>
  <si>
    <t>sw $s2,0($a2)</t>
  </si>
  <si>
    <t>addi $a0,$a0,4</t>
  </si>
  <si>
    <t>addi $a1,$a1,4</t>
  </si>
  <si>
    <t>addi $a2,$a2,4</t>
  </si>
  <si>
    <t>addi $a3,$a3,-1</t>
  </si>
  <si>
    <t>j ARRSUM</t>
  </si>
  <si>
    <t>BACK:</t>
  </si>
  <si>
    <t>jr $ra</t>
  </si>
  <si>
    <t>Spalte1</t>
  </si>
  <si>
    <t>Spalte2</t>
  </si>
  <si>
    <t>Spalte3</t>
  </si>
  <si>
    <t>Schleifendurchlauf</t>
  </si>
  <si>
    <t>Zeile</t>
  </si>
  <si>
    <t>2 lw</t>
  </si>
  <si>
    <t>3 lw</t>
  </si>
  <si>
    <t>5 sw</t>
  </si>
  <si>
    <t>First-Level-Cache</t>
  </si>
  <si>
    <t>Second-Level-Cache</t>
  </si>
  <si>
    <t>Hit/Miss</t>
  </si>
  <si>
    <t>Programmablauf</t>
  </si>
  <si>
    <t xml:space="preserve">Tag </t>
  </si>
  <si>
    <t>Inhalt</t>
  </si>
  <si>
    <t>Änderung First-Level-Cache</t>
  </si>
  <si>
    <t>Änderung Second-Level-Cache</t>
  </si>
  <si>
    <t>Werte</t>
  </si>
  <si>
    <t>$s0=10</t>
  </si>
  <si>
    <t>$s1=6</t>
  </si>
  <si>
    <t>$s2=12</t>
  </si>
  <si>
    <t>Miss-Penalty (FLC)</t>
  </si>
  <si>
    <t>Miss-Penatly (SLC)</t>
  </si>
  <si>
    <t>Miss-Penalty (WB)</t>
  </si>
  <si>
    <t>D</t>
  </si>
  <si>
    <t>Schleife</t>
  </si>
  <si>
    <t>Write-Back</t>
  </si>
  <si>
    <t xml:space="preserve">SLC-&gt;MM </t>
  </si>
  <si>
    <t>Takte</t>
  </si>
  <si>
    <t>CPI-Berechnung</t>
  </si>
  <si>
    <t>Block-
größe</t>
  </si>
  <si>
    <t>Cache-
größe</t>
  </si>
  <si>
    <t>Block-
anzahl</t>
  </si>
  <si>
    <t>Caches</t>
  </si>
  <si>
    <t>SetIndex</t>
  </si>
  <si>
    <t>Cache
Level</t>
  </si>
  <si>
    <t xml:space="preserve">FLC-&gt;SLC </t>
  </si>
  <si>
    <t>Dirty</t>
  </si>
  <si>
    <t>First-Level-Cache - Größen</t>
  </si>
  <si>
    <t>Second-Level-Cache - Größen</t>
  </si>
  <si>
    <t>Prozeduren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</si>
</sst>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2" xfId="0" applyBorder="1"/>
    <xf numFmtId="0" fontId="1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6" xfId="0" applyFill="1" applyBorder="1"/>
    <xf numFmtId="0" fontId="0" fillId="0" borderId="16" xfId="0" applyBorder="1"/>
    <xf numFmtId="0" fontId="0" fillId="0" borderId="16" xfId="0" applyFill="1" applyBorder="1"/>
    <xf numFmtId="0" fontId="0" fillId="0" borderId="1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" xfId="0" applyBorder="1" applyAlignment="1">
      <alignment vertical="center"/>
    </xf>
    <xf numFmtId="0" fontId="0" fillId="2" borderId="12" xfId="0" applyFill="1" applyBorder="1"/>
    <xf numFmtId="0" fontId="0" fillId="2" borderId="1" xfId="0" applyFill="1" applyBorder="1"/>
    <xf numFmtId="0" fontId="0" fillId="2" borderId="16" xfId="0" applyFill="1" applyBorder="1"/>
    <xf numFmtId="0" fontId="0" fillId="0" borderId="10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5" xfId="0" applyBorder="1"/>
    <xf numFmtId="0" fontId="0" fillId="0" borderId="3" xfId="0" applyBorder="1"/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" xfId="0" applyBorder="1"/>
    <xf numFmtId="0" fontId="0" fillId="0" borderId="26" xfId="0" applyBorder="1"/>
    <xf numFmtId="0" fontId="0" fillId="0" borderId="28" xfId="0" applyBorder="1"/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Border="1"/>
  </cellXfs>
  <cellStyles count="1">
    <cellStyle name="Stand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C12" totalsRowShown="0">
  <autoFilter ref="A1:C12" xr:uid="{00000000-0009-0000-0100-000002000000}"/>
  <tableColumns count="3">
    <tableColumn id="1" xr3:uid="{00000000-0010-0000-0000-000001000000}" name="Spalte1" dataDxfId="2"/>
    <tableColumn id="2" xr3:uid="{00000000-0010-0000-0000-000002000000}" name="Spalte2" dataDxfId="1"/>
    <tableColumn id="3" xr3:uid="{00000000-0010-0000-0000-000003000000}" name="Spalte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17A2-FE26-464F-B4D5-8A3B7954C20B}">
  <dimension ref="A1:P30"/>
  <sheetViews>
    <sheetView tabSelected="1" zoomScaleNormal="100" workbookViewId="0">
      <selection activeCell="K39" sqref="K38:K39"/>
    </sheetView>
  </sheetViews>
  <sheetFormatPr baseColWidth="10" defaultRowHeight="14.5" x14ac:dyDescent="0.35"/>
  <cols>
    <col min="1" max="26" width="8.7265625" customWidth="1"/>
  </cols>
  <sheetData>
    <row r="1" spans="1:16" ht="15" thickBot="1" x14ac:dyDescent="0.4">
      <c r="E1" s="123" t="s">
        <v>64</v>
      </c>
      <c r="F1" s="124"/>
      <c r="G1" s="124"/>
      <c r="H1" s="124"/>
      <c r="I1" s="125"/>
      <c r="J1" s="123" t="s">
        <v>65</v>
      </c>
      <c r="K1" s="124"/>
      <c r="L1" s="124"/>
      <c r="M1" s="124"/>
      <c r="N1" s="125"/>
    </row>
    <row r="2" spans="1:16" ht="29" x14ac:dyDescent="0.35">
      <c r="E2" s="121" t="s">
        <v>57</v>
      </c>
      <c r="F2" s="122" t="s">
        <v>56</v>
      </c>
      <c r="G2" s="122" t="s">
        <v>58</v>
      </c>
      <c r="H2" s="111"/>
      <c r="I2" s="112"/>
      <c r="J2" s="121" t="s">
        <v>57</v>
      </c>
      <c r="K2" s="122" t="s">
        <v>56</v>
      </c>
      <c r="L2" s="122" t="s">
        <v>58</v>
      </c>
      <c r="M2" s="111"/>
      <c r="N2" s="112"/>
    </row>
    <row r="3" spans="1:16" ht="15" thickBot="1" x14ac:dyDescent="0.4">
      <c r="E3" s="91">
        <f>F3*G3</f>
        <v>512</v>
      </c>
      <c r="F3" s="92">
        <v>8</v>
      </c>
      <c r="G3" s="92">
        <v>64</v>
      </c>
      <c r="H3" s="111"/>
      <c r="I3" s="112"/>
      <c r="J3" s="91">
        <v>2048</v>
      </c>
      <c r="K3" s="92">
        <v>8</v>
      </c>
      <c r="L3" s="92">
        <f>J3/(K3*2)</f>
        <v>128</v>
      </c>
      <c r="M3" s="111"/>
      <c r="N3" s="112"/>
    </row>
    <row r="4" spans="1:16" ht="15" thickBot="1" x14ac:dyDescent="0.4">
      <c r="A4" s="113" t="s">
        <v>38</v>
      </c>
      <c r="B4" s="114"/>
      <c r="C4" s="114"/>
      <c r="D4" s="115"/>
      <c r="E4" s="113" t="s">
        <v>35</v>
      </c>
      <c r="F4" s="114"/>
      <c r="G4" s="114"/>
      <c r="H4" s="114"/>
      <c r="I4" s="115"/>
      <c r="J4" s="116" t="s">
        <v>36</v>
      </c>
      <c r="K4" s="117"/>
      <c r="L4" s="117"/>
      <c r="M4" s="117"/>
      <c r="N4" s="118"/>
      <c r="O4" s="116" t="s">
        <v>52</v>
      </c>
      <c r="P4" s="118"/>
    </row>
    <row r="5" spans="1:16" ht="29" x14ac:dyDescent="0.35">
      <c r="A5" s="43" t="s">
        <v>51</v>
      </c>
      <c r="B5" s="38" t="s">
        <v>31</v>
      </c>
      <c r="C5" s="38" t="s">
        <v>0</v>
      </c>
      <c r="D5" s="119" t="s">
        <v>1</v>
      </c>
      <c r="E5" s="40" t="s">
        <v>2</v>
      </c>
      <c r="F5" s="41" t="s">
        <v>3</v>
      </c>
      <c r="G5" s="41" t="s">
        <v>4</v>
      </c>
      <c r="H5" s="41" t="s">
        <v>37</v>
      </c>
      <c r="I5" s="42" t="s">
        <v>63</v>
      </c>
      <c r="J5" s="43" t="s">
        <v>2</v>
      </c>
      <c r="K5" s="38" t="s">
        <v>3</v>
      </c>
      <c r="L5" s="38" t="s">
        <v>4</v>
      </c>
      <c r="M5" s="38" t="s">
        <v>37</v>
      </c>
      <c r="N5" s="39" t="s">
        <v>63</v>
      </c>
      <c r="O5" s="56" t="s">
        <v>61</v>
      </c>
      <c r="P5" s="120" t="s">
        <v>9</v>
      </c>
    </row>
    <row r="6" spans="1:16" ht="15.5" x14ac:dyDescent="0.35">
      <c r="A6" s="94">
        <v>1</v>
      </c>
      <c r="B6" s="65" t="s">
        <v>32</v>
      </c>
      <c r="C6" s="93">
        <v>1000</v>
      </c>
      <c r="D6" s="97">
        <f>ROUNDDOWN(C6/$F$3,0)</f>
        <v>125</v>
      </c>
      <c r="E6" s="23">
        <f>MOD(D6,$G$3)</f>
        <v>61</v>
      </c>
      <c r="F6" s="90">
        <f>ROUNDDOWN(D6/$G$3,0)</f>
        <v>1</v>
      </c>
      <c r="G6" s="90">
        <f>MOD(C6,$F$3)</f>
        <v>0</v>
      </c>
      <c r="H6" s="15" t="s">
        <v>6</v>
      </c>
      <c r="I6" s="34"/>
      <c r="J6" s="27">
        <v>125</v>
      </c>
      <c r="K6" s="63">
        <v>0</v>
      </c>
      <c r="L6" s="63">
        <v>0</v>
      </c>
      <c r="M6" s="63" t="s">
        <v>7</v>
      </c>
      <c r="N6" s="30"/>
      <c r="O6" s="36"/>
      <c r="P6" s="53"/>
    </row>
    <row r="7" spans="1:16" ht="15.5" x14ac:dyDescent="0.35">
      <c r="A7" s="94"/>
      <c r="B7" s="65" t="s">
        <v>33</v>
      </c>
      <c r="C7" s="93">
        <v>3040</v>
      </c>
      <c r="D7" s="97">
        <f t="shared" ref="D7:D14" si="0">ROUNDDOWN(C7/$F$3,0)</f>
        <v>380</v>
      </c>
      <c r="E7" s="23">
        <f t="shared" ref="E7:E14" si="1">MOD(D7,$G$3)</f>
        <v>60</v>
      </c>
      <c r="F7" s="90">
        <f t="shared" ref="F7:F14" si="2">ROUNDDOWN(D7/$G$3,0)</f>
        <v>5</v>
      </c>
      <c r="G7" s="90">
        <f t="shared" ref="G7:G14" si="3">MOD(C7,$F$3)</f>
        <v>0</v>
      </c>
      <c r="H7" s="15" t="s">
        <v>7</v>
      </c>
      <c r="I7" s="34"/>
      <c r="J7" s="27" t="str">
        <f>IF($H7="M",#REF!,"")</f>
        <v/>
      </c>
      <c r="K7" s="63" t="str">
        <f>IF($H7="M",#REF!,"")</f>
        <v/>
      </c>
      <c r="L7" s="63" t="str">
        <f>IF($H7="M",#REF!,"")</f>
        <v/>
      </c>
      <c r="M7" s="63"/>
      <c r="N7" s="30"/>
      <c r="O7" s="36"/>
      <c r="P7" s="53"/>
    </row>
    <row r="8" spans="1:16" ht="15.5" x14ac:dyDescent="0.35">
      <c r="A8" s="94"/>
      <c r="B8" s="65" t="s">
        <v>34</v>
      </c>
      <c r="C8" s="93">
        <v>9196</v>
      </c>
      <c r="D8" s="97">
        <f t="shared" si="0"/>
        <v>1149</v>
      </c>
      <c r="E8" s="23">
        <f t="shared" si="1"/>
        <v>61</v>
      </c>
      <c r="F8" s="90">
        <f t="shared" si="2"/>
        <v>17</v>
      </c>
      <c r="G8" s="90">
        <f t="shared" si="3"/>
        <v>4</v>
      </c>
      <c r="H8" s="15" t="s">
        <v>6</v>
      </c>
      <c r="I8" s="34"/>
      <c r="J8" s="27">
        <v>125</v>
      </c>
      <c r="K8" s="63">
        <v>8</v>
      </c>
      <c r="L8" s="63">
        <v>4</v>
      </c>
      <c r="M8" s="63" t="s">
        <v>7</v>
      </c>
      <c r="N8" s="30" t="s">
        <v>5</v>
      </c>
      <c r="O8" s="36"/>
      <c r="P8" s="53"/>
    </row>
    <row r="9" spans="1:16" ht="15.5" x14ac:dyDescent="0.35">
      <c r="A9" s="94">
        <v>2</v>
      </c>
      <c r="B9" s="65" t="s">
        <v>32</v>
      </c>
      <c r="C9" s="65">
        <f t="shared" ref="C9:C14" si="4">C6+4</f>
        <v>1004</v>
      </c>
      <c r="D9" s="97">
        <f t="shared" si="0"/>
        <v>125</v>
      </c>
      <c r="E9" s="23">
        <f t="shared" si="1"/>
        <v>61</v>
      </c>
      <c r="F9" s="90">
        <f t="shared" si="2"/>
        <v>1</v>
      </c>
      <c r="G9" s="90">
        <f t="shared" si="3"/>
        <v>4</v>
      </c>
      <c r="H9" s="15" t="s">
        <v>6</v>
      </c>
      <c r="I9" s="34"/>
      <c r="J9" s="27">
        <v>125</v>
      </c>
      <c r="K9" s="63">
        <v>0</v>
      </c>
      <c r="L9" s="63">
        <v>4</v>
      </c>
      <c r="M9" s="63" t="s">
        <v>7</v>
      </c>
      <c r="N9" s="30"/>
      <c r="O9" s="36"/>
      <c r="P9" s="53"/>
    </row>
    <row r="10" spans="1:16" ht="15.5" x14ac:dyDescent="0.35">
      <c r="A10" s="94"/>
      <c r="B10" s="65" t="s">
        <v>33</v>
      </c>
      <c r="C10" s="65">
        <f t="shared" si="4"/>
        <v>3044</v>
      </c>
      <c r="D10" s="97">
        <f t="shared" si="0"/>
        <v>380</v>
      </c>
      <c r="E10" s="23">
        <f t="shared" si="1"/>
        <v>60</v>
      </c>
      <c r="F10" s="90">
        <f t="shared" si="2"/>
        <v>5</v>
      </c>
      <c r="G10" s="90">
        <f t="shared" si="3"/>
        <v>4</v>
      </c>
      <c r="H10" s="15" t="s">
        <v>7</v>
      </c>
      <c r="I10" s="34"/>
      <c r="J10" s="27" t="str">
        <f>IF($H10="M",#REF!,"")</f>
        <v/>
      </c>
      <c r="K10" s="63" t="str">
        <f>IF($H10="M",#REF!,"")</f>
        <v/>
      </c>
      <c r="L10" s="63" t="str">
        <f>IF($H10="M",#REF!,"")</f>
        <v/>
      </c>
      <c r="M10" s="63"/>
      <c r="N10" s="30"/>
      <c r="O10" s="36"/>
      <c r="P10" s="53"/>
    </row>
    <row r="11" spans="1:16" ht="15.5" x14ac:dyDescent="0.35">
      <c r="A11" s="94"/>
      <c r="B11" s="65" t="s">
        <v>34</v>
      </c>
      <c r="C11" s="65">
        <f t="shared" si="4"/>
        <v>9200</v>
      </c>
      <c r="D11" s="97">
        <f t="shared" si="0"/>
        <v>1150</v>
      </c>
      <c r="E11" s="23">
        <f t="shared" si="1"/>
        <v>62</v>
      </c>
      <c r="F11" s="90">
        <f t="shared" si="2"/>
        <v>17</v>
      </c>
      <c r="G11" s="90">
        <f t="shared" si="3"/>
        <v>0</v>
      </c>
      <c r="H11" s="15" t="s">
        <v>7</v>
      </c>
      <c r="I11" s="34" t="s">
        <v>5</v>
      </c>
      <c r="J11" s="27"/>
      <c r="K11" s="63"/>
      <c r="L11" s="63" t="str">
        <f>IF($H11="M",#REF!,"")</f>
        <v/>
      </c>
      <c r="M11" s="63"/>
      <c r="N11" s="30"/>
      <c r="O11" s="36"/>
      <c r="P11" s="53"/>
    </row>
    <row r="12" spans="1:16" ht="15.5" x14ac:dyDescent="0.35">
      <c r="A12" s="94">
        <v>3</v>
      </c>
      <c r="B12" s="65" t="s">
        <v>32</v>
      </c>
      <c r="C12" s="65">
        <f t="shared" si="4"/>
        <v>1008</v>
      </c>
      <c r="D12" s="97">
        <f t="shared" si="0"/>
        <v>126</v>
      </c>
      <c r="E12" s="23">
        <f t="shared" si="1"/>
        <v>62</v>
      </c>
      <c r="F12" s="90">
        <f t="shared" si="2"/>
        <v>1</v>
      </c>
      <c r="G12" s="90">
        <f t="shared" si="3"/>
        <v>0</v>
      </c>
      <c r="H12" s="15" t="s">
        <v>6</v>
      </c>
      <c r="I12" s="34"/>
      <c r="J12" s="27">
        <v>126</v>
      </c>
      <c r="K12" s="63">
        <v>0</v>
      </c>
      <c r="L12" s="63">
        <v>0</v>
      </c>
      <c r="M12" s="63" t="s">
        <v>6</v>
      </c>
      <c r="N12" s="30"/>
      <c r="O12" s="36" t="s">
        <v>62</v>
      </c>
      <c r="P12" s="53">
        <v>10</v>
      </c>
    </row>
    <row r="13" spans="1:16" ht="15.5" x14ac:dyDescent="0.35">
      <c r="A13" s="94"/>
      <c r="B13" s="65" t="s">
        <v>33</v>
      </c>
      <c r="C13" s="65">
        <f t="shared" si="4"/>
        <v>3048</v>
      </c>
      <c r="D13" s="97">
        <f t="shared" si="0"/>
        <v>381</v>
      </c>
      <c r="E13" s="23">
        <f t="shared" si="1"/>
        <v>61</v>
      </c>
      <c r="F13" s="90">
        <f t="shared" si="2"/>
        <v>5</v>
      </c>
      <c r="G13" s="90">
        <f t="shared" si="3"/>
        <v>0</v>
      </c>
      <c r="H13" s="15" t="s">
        <v>6</v>
      </c>
      <c r="I13" s="34"/>
      <c r="J13" s="27">
        <v>125</v>
      </c>
      <c r="K13" s="63">
        <v>2</v>
      </c>
      <c r="L13" s="63">
        <v>0</v>
      </c>
      <c r="M13" s="63" t="s">
        <v>6</v>
      </c>
      <c r="N13" s="30"/>
      <c r="O13" s="36" t="s">
        <v>53</v>
      </c>
      <c r="P13" s="53">
        <v>100</v>
      </c>
    </row>
    <row r="14" spans="1:16" ht="16" thickBot="1" x14ac:dyDescent="0.4">
      <c r="A14" s="95"/>
      <c r="B14" s="96" t="s">
        <v>34</v>
      </c>
      <c r="C14" s="96">
        <f t="shared" si="4"/>
        <v>9204</v>
      </c>
      <c r="D14" s="98">
        <f t="shared" si="0"/>
        <v>1150</v>
      </c>
      <c r="E14" s="100">
        <f t="shared" si="1"/>
        <v>62</v>
      </c>
      <c r="F14" s="101">
        <f t="shared" si="2"/>
        <v>17</v>
      </c>
      <c r="G14" s="101">
        <f t="shared" si="3"/>
        <v>4</v>
      </c>
      <c r="H14" s="102" t="s">
        <v>6</v>
      </c>
      <c r="I14" s="103"/>
      <c r="J14" s="104">
        <v>126</v>
      </c>
      <c r="K14" s="105">
        <v>8</v>
      </c>
      <c r="L14" s="105">
        <v>4</v>
      </c>
      <c r="M14" s="105" t="s">
        <v>7</v>
      </c>
      <c r="N14" s="106"/>
      <c r="O14" s="108"/>
      <c r="P14" s="109"/>
    </row>
    <row r="15" spans="1:16" ht="15.5" x14ac:dyDescent="0.35">
      <c r="F15" s="64"/>
      <c r="G15" s="99" t="s">
        <v>8</v>
      </c>
      <c r="H15" s="99">
        <v>6</v>
      </c>
      <c r="J15" s="110"/>
      <c r="L15" s="99" t="s">
        <v>8</v>
      </c>
      <c r="M15" s="99">
        <v>2</v>
      </c>
      <c r="O15" s="107" t="s">
        <v>12</v>
      </c>
      <c r="P15" s="107">
        <v>110</v>
      </c>
    </row>
    <row r="16" spans="1:16" ht="15.5" x14ac:dyDescent="0.35">
      <c r="F16" s="64"/>
      <c r="G16" s="2" t="s">
        <v>9</v>
      </c>
      <c r="H16" s="2">
        <v>60</v>
      </c>
      <c r="J16" s="110"/>
      <c r="L16" s="2" t="s">
        <v>10</v>
      </c>
      <c r="M16" s="2">
        <v>200</v>
      </c>
    </row>
    <row r="17" spans="1:12" ht="15.5" x14ac:dyDescent="0.35">
      <c r="D17" s="64"/>
      <c r="E17" s="64"/>
      <c r="F17" s="64"/>
      <c r="G17" s="64"/>
      <c r="H17" s="64"/>
      <c r="I17" s="64"/>
    </row>
    <row r="18" spans="1:12" ht="15.5" x14ac:dyDescent="0.35">
      <c r="A18" s="67" t="s">
        <v>55</v>
      </c>
      <c r="B18" s="67"/>
      <c r="C18" s="67"/>
      <c r="D18" s="62" t="s">
        <v>54</v>
      </c>
      <c r="E18" s="64"/>
      <c r="F18" s="64"/>
      <c r="G18" s="64"/>
      <c r="H18" s="64"/>
      <c r="I18" s="64"/>
    </row>
    <row r="19" spans="1:12" ht="15.5" x14ac:dyDescent="0.35">
      <c r="A19" s="66" t="s">
        <v>66</v>
      </c>
      <c r="B19" s="66"/>
      <c r="C19" s="66"/>
      <c r="D19" s="9">
        <v>32</v>
      </c>
      <c r="E19" s="64"/>
      <c r="F19" s="64"/>
      <c r="G19" s="64"/>
      <c r="H19" s="64"/>
      <c r="I19" s="64"/>
    </row>
    <row r="20" spans="1:12" ht="15.5" x14ac:dyDescent="0.35">
      <c r="A20" s="66" t="s">
        <v>47</v>
      </c>
      <c r="B20" s="66"/>
      <c r="C20" s="66"/>
      <c r="D20" s="9">
        <f>H16</f>
        <v>60</v>
      </c>
      <c r="E20" s="64"/>
      <c r="F20" s="64"/>
      <c r="G20" s="64"/>
      <c r="H20" s="64"/>
      <c r="I20" s="64"/>
    </row>
    <row r="21" spans="1:12" ht="15.5" x14ac:dyDescent="0.35">
      <c r="A21" s="66" t="s">
        <v>48</v>
      </c>
      <c r="B21" s="66"/>
      <c r="C21" s="66"/>
      <c r="D21" s="9">
        <f>M16</f>
        <v>200</v>
      </c>
      <c r="E21" s="64"/>
      <c r="F21" s="64"/>
      <c r="G21" s="64"/>
      <c r="H21" s="64"/>
      <c r="I21" s="64"/>
    </row>
    <row r="22" spans="1:12" ht="15.5" x14ac:dyDescent="0.35">
      <c r="A22" s="66" t="s">
        <v>49</v>
      </c>
      <c r="B22" s="66"/>
      <c r="C22" s="66"/>
      <c r="D22" s="9">
        <f>P15</f>
        <v>110</v>
      </c>
      <c r="E22" s="64"/>
      <c r="F22" s="64"/>
      <c r="G22" s="64"/>
      <c r="H22" s="64"/>
      <c r="I22" s="64"/>
    </row>
    <row r="23" spans="1:12" ht="15.5" x14ac:dyDescent="0.35">
      <c r="A23" s="66" t="s">
        <v>12</v>
      </c>
      <c r="B23" s="66"/>
      <c r="C23" s="66"/>
      <c r="D23" s="9">
        <f>SUM(D19:D22)</f>
        <v>402</v>
      </c>
      <c r="E23" s="64"/>
      <c r="F23" s="64"/>
      <c r="G23" s="64"/>
      <c r="H23" s="64"/>
      <c r="I23" s="64"/>
    </row>
    <row r="24" spans="1:12" ht="15.5" x14ac:dyDescent="0.35">
      <c r="A24" s="126" t="s">
        <v>13</v>
      </c>
      <c r="B24" s="126"/>
      <c r="C24" s="126"/>
      <c r="D24" s="127">
        <f>D23/D19</f>
        <v>12.5625</v>
      </c>
      <c r="E24" s="64"/>
      <c r="F24" s="64"/>
      <c r="G24" s="64"/>
      <c r="H24" s="64"/>
      <c r="I24" s="64"/>
    </row>
    <row r="30" spans="1:12" x14ac:dyDescent="0.35">
      <c r="L30" s="128"/>
    </row>
  </sheetData>
  <mergeCells count="18">
    <mergeCell ref="M2:N3"/>
    <mergeCell ref="E1:I1"/>
    <mergeCell ref="J1:N1"/>
    <mergeCell ref="A4:D4"/>
    <mergeCell ref="J4:N4"/>
    <mergeCell ref="E4:I4"/>
    <mergeCell ref="A21:C21"/>
    <mergeCell ref="A22:C22"/>
    <mergeCell ref="A23:C23"/>
    <mergeCell ref="A24:C24"/>
    <mergeCell ref="A6:A8"/>
    <mergeCell ref="A9:A11"/>
    <mergeCell ref="A12:A14"/>
    <mergeCell ref="A18:C18"/>
    <mergeCell ref="A19:C19"/>
    <mergeCell ref="A20:C20"/>
    <mergeCell ref="O4:P4"/>
    <mergeCell ref="H2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2"/>
  <sheetViews>
    <sheetView zoomScaleNormal="100" workbookViewId="0">
      <selection activeCell="P12" sqref="P12"/>
    </sheetView>
  </sheetViews>
  <sheetFormatPr baseColWidth="10" defaultRowHeight="14.5" x14ac:dyDescent="0.35"/>
  <cols>
    <col min="1" max="25" width="8.7265625" customWidth="1"/>
  </cols>
  <sheetData>
    <row r="1" spans="1:25" ht="29" x14ac:dyDescent="0.35">
      <c r="A1" s="68" t="s">
        <v>59</v>
      </c>
      <c r="B1" s="68"/>
      <c r="C1" s="69"/>
      <c r="D1" s="55" t="s">
        <v>57</v>
      </c>
      <c r="E1" s="48" t="s">
        <v>56</v>
      </c>
      <c r="F1" s="48" t="s">
        <v>58</v>
      </c>
      <c r="G1" s="53"/>
      <c r="H1" s="50" t="s">
        <v>57</v>
      </c>
      <c r="I1" s="48" t="s">
        <v>56</v>
      </c>
      <c r="J1" s="48" t="s">
        <v>58</v>
      </c>
      <c r="K1" s="8"/>
    </row>
    <row r="2" spans="1:25" x14ac:dyDescent="0.35">
      <c r="A2" s="70"/>
      <c r="B2" s="70"/>
      <c r="C2" s="71"/>
      <c r="D2" s="36">
        <f>$E$2*$F$2</f>
        <v>512</v>
      </c>
      <c r="E2" s="8">
        <v>8</v>
      </c>
      <c r="F2" s="8">
        <v>64</v>
      </c>
      <c r="G2" s="53"/>
      <c r="H2" s="51">
        <f>2*$I$2*$J$2</f>
        <v>2048</v>
      </c>
      <c r="I2" s="8">
        <v>8</v>
      </c>
      <c r="J2" s="8">
        <v>128</v>
      </c>
      <c r="K2" s="8"/>
    </row>
    <row r="3" spans="1:25" x14ac:dyDescent="0.35">
      <c r="A3" s="86" t="s">
        <v>38</v>
      </c>
      <c r="B3" s="86"/>
      <c r="C3" s="87"/>
      <c r="D3" s="88" t="s">
        <v>35</v>
      </c>
      <c r="E3" s="86"/>
      <c r="F3" s="86"/>
      <c r="G3" s="87"/>
      <c r="H3" s="89" t="s">
        <v>36</v>
      </c>
      <c r="I3" s="86"/>
      <c r="J3" s="86"/>
      <c r="K3" s="49"/>
    </row>
    <row r="4" spans="1:25" x14ac:dyDescent="0.35">
      <c r="A4" s="8" t="s">
        <v>30</v>
      </c>
      <c r="B4" s="8" t="s">
        <v>31</v>
      </c>
      <c r="C4" s="53" t="s">
        <v>0</v>
      </c>
      <c r="D4" s="58" t="s">
        <v>1</v>
      </c>
      <c r="E4" s="59" t="s">
        <v>2</v>
      </c>
      <c r="F4" s="59" t="s">
        <v>3</v>
      </c>
      <c r="G4" s="60" t="s">
        <v>4</v>
      </c>
      <c r="H4" s="51" t="s">
        <v>1</v>
      </c>
      <c r="I4" s="8" t="s">
        <v>60</v>
      </c>
      <c r="J4" s="8" t="s">
        <v>3</v>
      </c>
      <c r="K4" s="8" t="s">
        <v>4</v>
      </c>
      <c r="L4" s="61"/>
    </row>
    <row r="5" spans="1:25" x14ac:dyDescent="0.35">
      <c r="A5" s="77">
        <v>1</v>
      </c>
      <c r="B5" s="8" t="s">
        <v>32</v>
      </c>
      <c r="C5" s="54">
        <v>1000</v>
      </c>
      <c r="D5" s="58">
        <f t="shared" ref="D5:D13" si="0">ROUNDDOWN(C5/$E$2,0)</f>
        <v>125</v>
      </c>
      <c r="E5" s="59">
        <f t="shared" ref="E5:E13" si="1">MOD(D5,$F$2)</f>
        <v>61</v>
      </c>
      <c r="F5" s="59">
        <f t="shared" ref="F5:F13" si="2">ROUNDDOWN(D5/$F$2,0)</f>
        <v>1</v>
      </c>
      <c r="G5" s="60">
        <f t="shared" ref="G5:G13" si="3">MOD(C5,$E$2)</f>
        <v>0</v>
      </c>
      <c r="H5" s="52">
        <f t="shared" ref="H5:H13" si="4">ROUNDDOWN($C5/$I$2,0)</f>
        <v>125</v>
      </c>
      <c r="I5" s="47">
        <f>MOD($H5,$J$2)</f>
        <v>125</v>
      </c>
      <c r="J5" s="47">
        <f t="shared" ref="J5:J13" si="5">ROUNDDOWN($H5/$J$2,0)</f>
        <v>0</v>
      </c>
      <c r="K5" s="47">
        <f t="shared" ref="K5:K13" si="6">MOD(G5,$E$2)</f>
        <v>0</v>
      </c>
      <c r="L5" s="7"/>
    </row>
    <row r="6" spans="1:25" x14ac:dyDescent="0.35">
      <c r="A6" s="77"/>
      <c r="B6" s="8" t="s">
        <v>33</v>
      </c>
      <c r="C6" s="54">
        <v>3040</v>
      </c>
      <c r="D6" s="58">
        <f t="shared" si="0"/>
        <v>380</v>
      </c>
      <c r="E6" s="59">
        <f t="shared" si="1"/>
        <v>60</v>
      </c>
      <c r="F6" s="59">
        <f t="shared" si="2"/>
        <v>5</v>
      </c>
      <c r="G6" s="60">
        <f t="shared" si="3"/>
        <v>0</v>
      </c>
      <c r="H6" s="52">
        <f t="shared" si="4"/>
        <v>380</v>
      </c>
      <c r="I6" s="47">
        <f t="shared" ref="I5:I13" si="7">MOD($H6,$J$2)</f>
        <v>124</v>
      </c>
      <c r="J6" s="47">
        <f t="shared" si="5"/>
        <v>2</v>
      </c>
      <c r="K6" s="47">
        <f t="shared" si="6"/>
        <v>0</v>
      </c>
      <c r="L6" s="7"/>
    </row>
    <row r="7" spans="1:25" x14ac:dyDescent="0.35">
      <c r="A7" s="77"/>
      <c r="B7" s="8" t="s">
        <v>34</v>
      </c>
      <c r="C7" s="54">
        <v>9196</v>
      </c>
      <c r="D7" s="58">
        <f t="shared" si="0"/>
        <v>1149</v>
      </c>
      <c r="E7" s="59">
        <f t="shared" si="1"/>
        <v>61</v>
      </c>
      <c r="F7" s="59">
        <f t="shared" si="2"/>
        <v>17</v>
      </c>
      <c r="G7" s="60">
        <f t="shared" si="3"/>
        <v>4</v>
      </c>
      <c r="H7" s="52">
        <f t="shared" si="4"/>
        <v>1149</v>
      </c>
      <c r="I7" s="47">
        <f t="shared" si="7"/>
        <v>125</v>
      </c>
      <c r="J7" s="47">
        <f t="shared" si="5"/>
        <v>8</v>
      </c>
      <c r="K7" s="47">
        <f t="shared" si="6"/>
        <v>4</v>
      </c>
      <c r="L7" s="7"/>
    </row>
    <row r="8" spans="1:25" x14ac:dyDescent="0.35">
      <c r="A8" s="77">
        <v>2</v>
      </c>
      <c r="B8" s="8" t="s">
        <v>32</v>
      </c>
      <c r="C8" s="53">
        <f t="shared" ref="C8:C13" si="8">C5+4</f>
        <v>1004</v>
      </c>
      <c r="D8" s="58">
        <f t="shared" si="0"/>
        <v>125</v>
      </c>
      <c r="E8" s="59">
        <f t="shared" si="1"/>
        <v>61</v>
      </c>
      <c r="F8" s="59">
        <f t="shared" si="2"/>
        <v>1</v>
      </c>
      <c r="G8" s="60">
        <f t="shared" si="3"/>
        <v>4</v>
      </c>
      <c r="H8" s="51">
        <f t="shared" si="4"/>
        <v>125</v>
      </c>
      <c r="I8" s="8">
        <f t="shared" si="7"/>
        <v>125</v>
      </c>
      <c r="J8" s="8">
        <f t="shared" si="5"/>
        <v>0</v>
      </c>
      <c r="K8" s="8">
        <f t="shared" si="6"/>
        <v>4</v>
      </c>
    </row>
    <row r="9" spans="1:25" x14ac:dyDescent="0.35">
      <c r="A9" s="77"/>
      <c r="B9" s="8" t="s">
        <v>33</v>
      </c>
      <c r="C9" s="53">
        <f t="shared" si="8"/>
        <v>3044</v>
      </c>
      <c r="D9" s="58">
        <f t="shared" si="0"/>
        <v>380</v>
      </c>
      <c r="E9" s="59">
        <f t="shared" si="1"/>
        <v>60</v>
      </c>
      <c r="F9" s="59">
        <f t="shared" si="2"/>
        <v>5</v>
      </c>
      <c r="G9" s="60">
        <f t="shared" si="3"/>
        <v>4</v>
      </c>
      <c r="H9" s="51">
        <f t="shared" si="4"/>
        <v>380</v>
      </c>
      <c r="I9" s="8">
        <f t="shared" si="7"/>
        <v>124</v>
      </c>
      <c r="J9" s="8">
        <f t="shared" si="5"/>
        <v>2</v>
      </c>
      <c r="K9" s="8">
        <f t="shared" si="6"/>
        <v>4</v>
      </c>
    </row>
    <row r="10" spans="1:25" x14ac:dyDescent="0.35">
      <c r="A10" s="77"/>
      <c r="B10" s="8" t="s">
        <v>34</v>
      </c>
      <c r="C10" s="53">
        <f t="shared" si="8"/>
        <v>9200</v>
      </c>
      <c r="D10" s="58">
        <f t="shared" si="0"/>
        <v>1150</v>
      </c>
      <c r="E10" s="59">
        <f t="shared" si="1"/>
        <v>62</v>
      </c>
      <c r="F10" s="59">
        <f t="shared" si="2"/>
        <v>17</v>
      </c>
      <c r="G10" s="60">
        <f t="shared" si="3"/>
        <v>0</v>
      </c>
      <c r="H10" s="51">
        <f t="shared" si="4"/>
        <v>1150</v>
      </c>
      <c r="I10" s="8">
        <f t="shared" si="7"/>
        <v>126</v>
      </c>
      <c r="J10" s="8">
        <f t="shared" si="5"/>
        <v>8</v>
      </c>
      <c r="K10" s="8">
        <f t="shared" si="6"/>
        <v>0</v>
      </c>
    </row>
    <row r="11" spans="1:25" x14ac:dyDescent="0.35">
      <c r="A11" s="77">
        <v>3</v>
      </c>
      <c r="B11" s="8" t="s">
        <v>32</v>
      </c>
      <c r="C11" s="53">
        <f t="shared" si="8"/>
        <v>1008</v>
      </c>
      <c r="D11" s="58">
        <f t="shared" si="0"/>
        <v>126</v>
      </c>
      <c r="E11" s="59">
        <f t="shared" si="1"/>
        <v>62</v>
      </c>
      <c r="F11" s="59">
        <f t="shared" si="2"/>
        <v>1</v>
      </c>
      <c r="G11" s="60">
        <f t="shared" si="3"/>
        <v>0</v>
      </c>
      <c r="H11" s="51">
        <f t="shared" si="4"/>
        <v>126</v>
      </c>
      <c r="I11" s="8">
        <f t="shared" si="7"/>
        <v>126</v>
      </c>
      <c r="J11" s="8">
        <f t="shared" si="5"/>
        <v>0</v>
      </c>
      <c r="K11" s="8">
        <f t="shared" si="6"/>
        <v>0</v>
      </c>
    </row>
    <row r="12" spans="1:25" x14ac:dyDescent="0.35">
      <c r="A12" s="77"/>
      <c r="B12" s="8" t="s">
        <v>33</v>
      </c>
      <c r="C12" s="53">
        <f t="shared" si="8"/>
        <v>3048</v>
      </c>
      <c r="D12" s="58">
        <f t="shared" si="0"/>
        <v>381</v>
      </c>
      <c r="E12" s="59">
        <f t="shared" si="1"/>
        <v>61</v>
      </c>
      <c r="F12" s="59">
        <f t="shared" si="2"/>
        <v>5</v>
      </c>
      <c r="G12" s="60">
        <f t="shared" si="3"/>
        <v>0</v>
      </c>
      <c r="H12" s="51">
        <f t="shared" si="4"/>
        <v>381</v>
      </c>
      <c r="I12" s="8">
        <f t="shared" si="7"/>
        <v>125</v>
      </c>
      <c r="J12" s="8">
        <f t="shared" si="5"/>
        <v>2</v>
      </c>
      <c r="K12" s="8">
        <f t="shared" si="6"/>
        <v>0</v>
      </c>
    </row>
    <row r="13" spans="1:25" x14ac:dyDescent="0.35">
      <c r="A13" s="77"/>
      <c r="B13" s="8" t="s">
        <v>34</v>
      </c>
      <c r="C13" s="53">
        <f t="shared" si="8"/>
        <v>9204</v>
      </c>
      <c r="D13" s="58">
        <f t="shared" si="0"/>
        <v>1150</v>
      </c>
      <c r="E13" s="59">
        <f t="shared" si="1"/>
        <v>62</v>
      </c>
      <c r="F13" s="59">
        <f t="shared" si="2"/>
        <v>17</v>
      </c>
      <c r="G13" s="60">
        <f t="shared" si="3"/>
        <v>4</v>
      </c>
      <c r="H13" s="51">
        <f t="shared" si="4"/>
        <v>1150</v>
      </c>
      <c r="I13" s="8">
        <f t="shared" si="7"/>
        <v>126</v>
      </c>
      <c r="J13" s="8">
        <f t="shared" si="5"/>
        <v>8</v>
      </c>
      <c r="K13" s="8">
        <f t="shared" si="6"/>
        <v>4</v>
      </c>
    </row>
    <row r="16" spans="1:25" x14ac:dyDescent="0.35">
      <c r="A16" s="81" t="s">
        <v>38</v>
      </c>
      <c r="B16" s="81"/>
      <c r="C16" s="82"/>
      <c r="D16" s="74" t="s">
        <v>35</v>
      </c>
      <c r="E16" s="75"/>
      <c r="F16" s="75"/>
      <c r="G16" s="75"/>
      <c r="H16" s="74" t="s">
        <v>36</v>
      </c>
      <c r="I16" s="75"/>
      <c r="J16" s="75"/>
      <c r="K16" s="76"/>
      <c r="L16" s="85" t="s">
        <v>41</v>
      </c>
      <c r="M16" s="81"/>
      <c r="N16" s="81"/>
      <c r="O16" s="81"/>
      <c r="P16" s="82"/>
      <c r="Q16" s="80" t="s">
        <v>42</v>
      </c>
      <c r="R16" s="81"/>
      <c r="S16" s="81"/>
      <c r="T16" s="81"/>
      <c r="U16" s="81"/>
      <c r="V16" s="81"/>
      <c r="W16" s="81"/>
      <c r="X16" s="81"/>
      <c r="Y16" s="81"/>
    </row>
    <row r="17" spans="1:25" x14ac:dyDescent="0.35">
      <c r="A17" s="10" t="s">
        <v>51</v>
      </c>
      <c r="B17" s="10" t="s">
        <v>31</v>
      </c>
      <c r="C17" s="11" t="s">
        <v>43</v>
      </c>
      <c r="D17" s="21" t="s">
        <v>2</v>
      </c>
      <c r="E17" s="14" t="s">
        <v>3</v>
      </c>
      <c r="F17" s="14" t="s">
        <v>4</v>
      </c>
      <c r="G17" s="24" t="s">
        <v>37</v>
      </c>
      <c r="H17" s="25" t="s">
        <v>60</v>
      </c>
      <c r="I17" s="10" t="s">
        <v>3</v>
      </c>
      <c r="J17" s="10" t="s">
        <v>4</v>
      </c>
      <c r="K17" s="11" t="s">
        <v>37</v>
      </c>
      <c r="L17" s="21" t="s">
        <v>2</v>
      </c>
      <c r="M17" s="14" t="s">
        <v>50</v>
      </c>
      <c r="N17" s="14" t="s">
        <v>39</v>
      </c>
      <c r="O17" s="83" t="s">
        <v>40</v>
      </c>
      <c r="P17" s="84"/>
      <c r="Q17" s="28" t="s">
        <v>2</v>
      </c>
      <c r="R17" s="18" t="s">
        <v>50</v>
      </c>
      <c r="S17" s="16" t="s">
        <v>39</v>
      </c>
      <c r="T17" s="78" t="s">
        <v>40</v>
      </c>
      <c r="U17" s="79"/>
      <c r="V17" s="18" t="s">
        <v>50</v>
      </c>
      <c r="W17" s="16" t="s">
        <v>39</v>
      </c>
      <c r="X17" s="78" t="s">
        <v>40</v>
      </c>
      <c r="Y17" s="78"/>
    </row>
    <row r="18" spans="1:25" ht="15.5" x14ac:dyDescent="0.35">
      <c r="A18" s="77">
        <v>1</v>
      </c>
      <c r="B18" s="10" t="s">
        <v>32</v>
      </c>
      <c r="C18" s="22" t="s">
        <v>44</v>
      </c>
      <c r="D18" s="23">
        <f>E5</f>
        <v>61</v>
      </c>
      <c r="E18" s="15">
        <f>F5</f>
        <v>1</v>
      </c>
      <c r="F18" s="15">
        <f>G5</f>
        <v>0</v>
      </c>
      <c r="G18" s="26" t="s">
        <v>6</v>
      </c>
      <c r="H18" s="27">
        <f>IF($G18="M",I5,"")</f>
        <v>125</v>
      </c>
      <c r="I18" s="6">
        <f t="shared" ref="I18:J18" si="9">IF($G18="M",J5,"")</f>
        <v>0</v>
      </c>
      <c r="J18" s="6">
        <f t="shared" si="9"/>
        <v>0</v>
      </c>
      <c r="K18" s="22" t="s">
        <v>7</v>
      </c>
      <c r="L18" s="21">
        <v>61</v>
      </c>
      <c r="M18" s="14"/>
      <c r="N18" s="15">
        <v>1</v>
      </c>
      <c r="O18" s="15">
        <v>11</v>
      </c>
      <c r="P18" s="26">
        <v>10</v>
      </c>
      <c r="Q18" s="28">
        <v>125</v>
      </c>
      <c r="R18" s="18"/>
      <c r="S18" s="17">
        <v>0</v>
      </c>
      <c r="T18" s="17">
        <v>11</v>
      </c>
      <c r="U18" s="19">
        <v>10</v>
      </c>
      <c r="V18" s="18"/>
      <c r="W18" s="17">
        <v>8</v>
      </c>
      <c r="X18" s="17">
        <v>11</v>
      </c>
      <c r="Y18" s="17">
        <v>10</v>
      </c>
    </row>
    <row r="19" spans="1:25" ht="15.5" x14ac:dyDescent="0.35">
      <c r="A19" s="77"/>
      <c r="B19" s="10" t="s">
        <v>33</v>
      </c>
      <c r="C19" s="22" t="s">
        <v>45</v>
      </c>
      <c r="D19" s="23">
        <f t="shared" ref="D19:D20" si="10">E6</f>
        <v>60</v>
      </c>
      <c r="E19" s="15">
        <f>F6</f>
        <v>5</v>
      </c>
      <c r="F19" s="15">
        <f>G6</f>
        <v>0</v>
      </c>
      <c r="G19" s="26" t="s">
        <v>7</v>
      </c>
      <c r="H19" s="27" t="str">
        <f t="shared" ref="H19:J20" si="11">IF($G19="M",I6,"")</f>
        <v/>
      </c>
      <c r="I19" s="6" t="str">
        <f t="shared" si="11"/>
        <v/>
      </c>
      <c r="J19" s="6" t="str">
        <f t="shared" si="11"/>
        <v/>
      </c>
      <c r="K19" s="22"/>
      <c r="L19" s="21"/>
      <c r="M19" s="14"/>
      <c r="N19" s="14"/>
      <c r="O19" s="14"/>
      <c r="P19" s="24"/>
      <c r="Q19" s="28"/>
      <c r="R19" s="18"/>
      <c r="S19" s="16"/>
      <c r="T19" s="16"/>
      <c r="U19" s="20"/>
      <c r="V19" s="18"/>
      <c r="W19" s="16"/>
      <c r="X19" s="16"/>
      <c r="Y19" s="16"/>
    </row>
    <row r="20" spans="1:25" ht="15.5" x14ac:dyDescent="0.35">
      <c r="A20" s="77"/>
      <c r="B20" s="10" t="s">
        <v>34</v>
      </c>
      <c r="C20" s="22" t="s">
        <v>46</v>
      </c>
      <c r="D20" s="23">
        <f t="shared" si="10"/>
        <v>61</v>
      </c>
      <c r="E20" s="15">
        <f>F7</f>
        <v>17</v>
      </c>
      <c r="F20" s="15">
        <f>G7</f>
        <v>4</v>
      </c>
      <c r="G20" s="26" t="s">
        <v>6</v>
      </c>
      <c r="H20" s="27">
        <f t="shared" si="11"/>
        <v>125</v>
      </c>
      <c r="I20" s="6">
        <f t="shared" si="11"/>
        <v>8</v>
      </c>
      <c r="J20" s="6">
        <f t="shared" si="11"/>
        <v>4</v>
      </c>
      <c r="K20" s="22" t="s">
        <v>7</v>
      </c>
      <c r="L20" s="21">
        <v>61</v>
      </c>
      <c r="M20" s="14"/>
      <c r="N20" s="15">
        <v>17</v>
      </c>
      <c r="O20" s="14">
        <v>16</v>
      </c>
      <c r="P20" s="24">
        <v>10</v>
      </c>
      <c r="Q20" s="28">
        <v>125</v>
      </c>
      <c r="R20" s="18" t="s">
        <v>5</v>
      </c>
      <c r="S20" s="16">
        <v>8</v>
      </c>
      <c r="T20" s="16">
        <v>16</v>
      </c>
      <c r="U20" s="20">
        <v>10</v>
      </c>
      <c r="V20" s="18"/>
      <c r="W20" s="17">
        <v>0</v>
      </c>
      <c r="X20" s="16">
        <v>11</v>
      </c>
      <c r="Y20" s="16">
        <v>10</v>
      </c>
    </row>
    <row r="21" spans="1:25" ht="16" thickBot="1" x14ac:dyDescent="0.4">
      <c r="D21" s="1"/>
      <c r="E21" s="1"/>
      <c r="F21" s="1"/>
      <c r="G21" s="1"/>
      <c r="H21" s="1"/>
      <c r="I21" s="1"/>
    </row>
    <row r="22" spans="1:25" ht="15" thickBot="1" x14ac:dyDescent="0.4">
      <c r="A22" s="73" t="s">
        <v>38</v>
      </c>
      <c r="B22" s="73"/>
      <c r="C22" s="73" t="s">
        <v>35</v>
      </c>
      <c r="D22" s="73"/>
      <c r="E22" s="73"/>
      <c r="F22" s="73"/>
      <c r="G22" s="72" t="s">
        <v>36</v>
      </c>
      <c r="H22" s="72"/>
      <c r="I22" s="72"/>
      <c r="J22" s="72"/>
      <c r="K22" s="73" t="s">
        <v>41</v>
      </c>
      <c r="L22" s="73"/>
      <c r="M22" s="73"/>
      <c r="N22" s="73" t="s">
        <v>42</v>
      </c>
      <c r="O22" s="73"/>
      <c r="P22" s="73"/>
      <c r="Q22" s="73"/>
      <c r="R22" s="73"/>
      <c r="S22" s="72" t="s">
        <v>52</v>
      </c>
      <c r="T22" s="72"/>
    </row>
    <row r="23" spans="1:25" ht="29" x14ac:dyDescent="0.35">
      <c r="A23" s="38" t="s">
        <v>51</v>
      </c>
      <c r="B23" s="39" t="s">
        <v>31</v>
      </c>
      <c r="C23" s="40" t="s">
        <v>2</v>
      </c>
      <c r="D23" s="41" t="s">
        <v>3</v>
      </c>
      <c r="E23" s="41" t="s">
        <v>4</v>
      </c>
      <c r="F23" s="42" t="s">
        <v>37</v>
      </c>
      <c r="G23" s="43" t="s">
        <v>2</v>
      </c>
      <c r="H23" s="38" t="s">
        <v>3</v>
      </c>
      <c r="I23" s="38" t="s">
        <v>4</v>
      </c>
      <c r="J23" s="39" t="s">
        <v>37</v>
      </c>
      <c r="K23" s="40" t="s">
        <v>2</v>
      </c>
      <c r="L23" s="41" t="s">
        <v>50</v>
      </c>
      <c r="M23" s="42" t="s">
        <v>39</v>
      </c>
      <c r="N23" s="44" t="s">
        <v>2</v>
      </c>
      <c r="O23" s="45" t="s">
        <v>50</v>
      </c>
      <c r="P23" s="46" t="s">
        <v>39</v>
      </c>
      <c r="Q23" s="45" t="s">
        <v>50</v>
      </c>
      <c r="R23" s="13" t="s">
        <v>39</v>
      </c>
      <c r="S23" s="56" t="s">
        <v>61</v>
      </c>
      <c r="T23" s="57" t="s">
        <v>9</v>
      </c>
    </row>
    <row r="24" spans="1:25" ht="15.5" x14ac:dyDescent="0.35">
      <c r="A24" s="77">
        <v>1</v>
      </c>
      <c r="B24" s="29" t="s">
        <v>32</v>
      </c>
      <c r="C24" s="23">
        <f>E5</f>
        <v>61</v>
      </c>
      <c r="D24" s="15">
        <f t="shared" ref="D24:E24" si="12">F5</f>
        <v>1</v>
      </c>
      <c r="E24" s="15">
        <f t="shared" si="12"/>
        <v>0</v>
      </c>
      <c r="F24" s="35" t="s">
        <v>6</v>
      </c>
      <c r="G24" s="27">
        <f t="shared" ref="G24:I28" si="13">IF($F24="M",I5,"")</f>
        <v>125</v>
      </c>
      <c r="H24" s="6">
        <f t="shared" si="13"/>
        <v>0</v>
      </c>
      <c r="I24" s="6">
        <f t="shared" si="13"/>
        <v>0</v>
      </c>
      <c r="J24" s="30" t="s">
        <v>7</v>
      </c>
      <c r="K24" s="21">
        <v>61</v>
      </c>
      <c r="L24" s="14"/>
      <c r="M24" s="35">
        <v>1</v>
      </c>
      <c r="N24" s="28">
        <v>125</v>
      </c>
      <c r="O24" s="12"/>
      <c r="P24" s="32">
        <v>0</v>
      </c>
      <c r="Q24" s="12"/>
      <c r="R24" s="37">
        <v>8</v>
      </c>
      <c r="S24" s="36"/>
      <c r="T24" s="8"/>
    </row>
    <row r="25" spans="1:25" ht="15.5" x14ac:dyDescent="0.35">
      <c r="A25" s="77"/>
      <c r="B25" s="29" t="s">
        <v>33</v>
      </c>
      <c r="C25" s="23">
        <f t="shared" ref="C25:E32" si="14">E6</f>
        <v>60</v>
      </c>
      <c r="D25" s="15">
        <f t="shared" si="14"/>
        <v>5</v>
      </c>
      <c r="E25" s="15">
        <f t="shared" si="14"/>
        <v>0</v>
      </c>
      <c r="F25" s="35" t="s">
        <v>7</v>
      </c>
      <c r="G25" s="27" t="str">
        <f t="shared" si="13"/>
        <v/>
      </c>
      <c r="H25" s="6" t="str">
        <f t="shared" si="13"/>
        <v/>
      </c>
      <c r="I25" s="6" t="str">
        <f t="shared" si="13"/>
        <v/>
      </c>
      <c r="J25" s="30"/>
      <c r="K25" s="21"/>
      <c r="L25" s="14"/>
      <c r="M25" s="34"/>
      <c r="N25" s="28"/>
      <c r="O25" s="12"/>
      <c r="P25" s="31"/>
      <c r="Q25" s="12"/>
      <c r="R25" s="11"/>
      <c r="S25" s="36"/>
      <c r="T25" s="8"/>
    </row>
    <row r="26" spans="1:25" ht="15.5" x14ac:dyDescent="0.35">
      <c r="A26" s="77"/>
      <c r="B26" s="29" t="s">
        <v>34</v>
      </c>
      <c r="C26" s="23">
        <f t="shared" si="14"/>
        <v>61</v>
      </c>
      <c r="D26" s="15">
        <f t="shared" si="14"/>
        <v>17</v>
      </c>
      <c r="E26" s="15">
        <f t="shared" si="14"/>
        <v>4</v>
      </c>
      <c r="F26" s="35" t="s">
        <v>6</v>
      </c>
      <c r="G26" s="27">
        <f t="shared" si="13"/>
        <v>125</v>
      </c>
      <c r="H26" s="6">
        <f t="shared" si="13"/>
        <v>8</v>
      </c>
      <c r="I26" s="6">
        <f t="shared" si="13"/>
        <v>4</v>
      </c>
      <c r="J26" s="30" t="s">
        <v>7</v>
      </c>
      <c r="K26" s="21">
        <v>61</v>
      </c>
      <c r="L26" s="14"/>
      <c r="M26" s="35">
        <v>17</v>
      </c>
      <c r="N26" s="28">
        <v>125</v>
      </c>
      <c r="O26" s="12" t="s">
        <v>5</v>
      </c>
      <c r="P26" s="33">
        <v>8</v>
      </c>
      <c r="Q26" s="12"/>
      <c r="R26" s="37">
        <v>0</v>
      </c>
      <c r="S26" s="36"/>
      <c r="T26" s="8"/>
    </row>
    <row r="27" spans="1:25" ht="15.5" x14ac:dyDescent="0.35">
      <c r="A27" s="77">
        <v>2</v>
      </c>
      <c r="B27" s="29" t="s">
        <v>32</v>
      </c>
      <c r="C27" s="23">
        <f t="shared" si="14"/>
        <v>61</v>
      </c>
      <c r="D27" s="15">
        <f t="shared" si="14"/>
        <v>1</v>
      </c>
      <c r="E27" s="15">
        <f t="shared" si="14"/>
        <v>4</v>
      </c>
      <c r="F27" s="35" t="s">
        <v>6</v>
      </c>
      <c r="G27" s="27">
        <f t="shared" si="13"/>
        <v>125</v>
      </c>
      <c r="H27" s="6">
        <f t="shared" si="13"/>
        <v>0</v>
      </c>
      <c r="I27" s="6">
        <f t="shared" si="13"/>
        <v>4</v>
      </c>
      <c r="J27" s="30" t="s">
        <v>7</v>
      </c>
      <c r="K27" s="21">
        <v>61</v>
      </c>
      <c r="L27" s="14"/>
      <c r="M27" s="34">
        <v>1</v>
      </c>
      <c r="N27" s="28">
        <v>125</v>
      </c>
      <c r="O27" s="12"/>
      <c r="P27" s="31">
        <v>0</v>
      </c>
      <c r="Q27" s="12" t="s">
        <v>5</v>
      </c>
      <c r="R27" s="11">
        <v>8</v>
      </c>
      <c r="S27" s="36"/>
      <c r="T27" s="8"/>
    </row>
    <row r="28" spans="1:25" ht="15.5" x14ac:dyDescent="0.35">
      <c r="A28" s="77"/>
      <c r="B28" s="29" t="s">
        <v>33</v>
      </c>
      <c r="C28" s="23">
        <f t="shared" si="14"/>
        <v>60</v>
      </c>
      <c r="D28" s="15">
        <f t="shared" si="14"/>
        <v>5</v>
      </c>
      <c r="E28" s="15">
        <f t="shared" si="14"/>
        <v>4</v>
      </c>
      <c r="F28" s="35" t="s">
        <v>7</v>
      </c>
      <c r="G28" s="27" t="str">
        <f t="shared" si="13"/>
        <v/>
      </c>
      <c r="H28" s="6" t="str">
        <f t="shared" si="13"/>
        <v/>
      </c>
      <c r="I28" s="6" t="str">
        <f t="shared" si="13"/>
        <v/>
      </c>
      <c r="J28" s="30"/>
      <c r="K28" s="21"/>
      <c r="L28" s="14"/>
      <c r="M28" s="34"/>
      <c r="N28" s="28"/>
      <c r="O28" s="12"/>
      <c r="P28" s="31"/>
      <c r="Q28" s="12"/>
      <c r="R28" s="11"/>
      <c r="S28" s="36"/>
      <c r="T28" s="8"/>
    </row>
    <row r="29" spans="1:25" ht="15.5" x14ac:dyDescent="0.35">
      <c r="A29" s="77"/>
      <c r="B29" s="29" t="s">
        <v>34</v>
      </c>
      <c r="C29" s="23">
        <f t="shared" si="14"/>
        <v>62</v>
      </c>
      <c r="D29" s="15">
        <f t="shared" si="14"/>
        <v>17</v>
      </c>
      <c r="E29" s="15">
        <f t="shared" si="14"/>
        <v>0</v>
      </c>
      <c r="F29" s="35" t="s">
        <v>7</v>
      </c>
      <c r="G29" s="27"/>
      <c r="H29" s="6"/>
      <c r="I29" s="6" t="str">
        <f>IF($F29="M",K10,"")</f>
        <v/>
      </c>
      <c r="J29" s="30"/>
      <c r="K29" s="21">
        <v>62</v>
      </c>
      <c r="L29" s="14" t="s">
        <v>5</v>
      </c>
      <c r="M29" s="34">
        <v>17</v>
      </c>
      <c r="N29" s="28"/>
      <c r="O29" s="12"/>
      <c r="P29" s="31"/>
      <c r="Q29" s="12"/>
      <c r="R29" s="11"/>
      <c r="S29" s="36"/>
      <c r="T29" s="8"/>
    </row>
    <row r="30" spans="1:25" ht="15.5" x14ac:dyDescent="0.35">
      <c r="A30" s="77">
        <v>3</v>
      </c>
      <c r="B30" s="29" t="s">
        <v>32</v>
      </c>
      <c r="C30" s="23">
        <f t="shared" si="14"/>
        <v>62</v>
      </c>
      <c r="D30" s="15">
        <v>1</v>
      </c>
      <c r="E30" s="15">
        <f t="shared" si="14"/>
        <v>0</v>
      </c>
      <c r="F30" s="35" t="s">
        <v>6</v>
      </c>
      <c r="G30" s="27">
        <f t="shared" ref="G30:H32" si="15">IF($F30="M",I11,"")</f>
        <v>126</v>
      </c>
      <c r="H30" s="6">
        <f t="shared" si="15"/>
        <v>0</v>
      </c>
      <c r="I30" s="6">
        <f>IF($F30="M",K11,"")</f>
        <v>0</v>
      </c>
      <c r="J30" s="30" t="s">
        <v>6</v>
      </c>
      <c r="K30" s="21">
        <v>62</v>
      </c>
      <c r="L30" s="14"/>
      <c r="M30" s="34">
        <v>1</v>
      </c>
      <c r="N30" s="28">
        <v>126</v>
      </c>
      <c r="O30" s="12"/>
      <c r="P30" s="31">
        <v>0</v>
      </c>
      <c r="Q30" s="12" t="s">
        <v>5</v>
      </c>
      <c r="R30" s="11">
        <v>8</v>
      </c>
      <c r="S30" s="36" t="s">
        <v>62</v>
      </c>
      <c r="T30" s="8">
        <v>10</v>
      </c>
    </row>
    <row r="31" spans="1:25" ht="15.5" x14ac:dyDescent="0.35">
      <c r="A31" s="77"/>
      <c r="B31" s="29" t="s">
        <v>33</v>
      </c>
      <c r="C31" s="23">
        <f t="shared" si="14"/>
        <v>61</v>
      </c>
      <c r="D31" s="15">
        <f t="shared" si="14"/>
        <v>5</v>
      </c>
      <c r="E31" s="15">
        <f t="shared" si="14"/>
        <v>0</v>
      </c>
      <c r="F31" s="35" t="s">
        <v>6</v>
      </c>
      <c r="G31" s="27">
        <f t="shared" si="15"/>
        <v>125</v>
      </c>
      <c r="H31" s="6">
        <f t="shared" si="15"/>
        <v>2</v>
      </c>
      <c r="I31" s="6">
        <f>IF($F31="M",K12,"")</f>
        <v>0</v>
      </c>
      <c r="J31" s="30" t="s">
        <v>6</v>
      </c>
      <c r="K31" s="21">
        <v>61</v>
      </c>
      <c r="L31" s="14"/>
      <c r="M31" s="34">
        <v>5</v>
      </c>
      <c r="N31" s="28">
        <v>125</v>
      </c>
      <c r="O31" s="12"/>
      <c r="P31" s="31">
        <v>2</v>
      </c>
      <c r="Q31" s="12"/>
      <c r="R31" s="11">
        <v>0</v>
      </c>
      <c r="S31" s="36" t="s">
        <v>53</v>
      </c>
      <c r="T31" s="8">
        <v>100</v>
      </c>
    </row>
    <row r="32" spans="1:25" ht="15.5" x14ac:dyDescent="0.35">
      <c r="A32" s="77"/>
      <c r="B32" s="29" t="s">
        <v>34</v>
      </c>
      <c r="C32" s="23">
        <f t="shared" si="14"/>
        <v>62</v>
      </c>
      <c r="D32" s="15">
        <f t="shared" si="14"/>
        <v>17</v>
      </c>
      <c r="E32" s="15">
        <f t="shared" si="14"/>
        <v>4</v>
      </c>
      <c r="F32" s="35" t="s">
        <v>6</v>
      </c>
      <c r="G32" s="27">
        <f t="shared" si="15"/>
        <v>126</v>
      </c>
      <c r="H32" s="6">
        <f t="shared" si="15"/>
        <v>8</v>
      </c>
      <c r="I32" s="6">
        <f>IF($F32="M",K13,"")</f>
        <v>4</v>
      </c>
      <c r="J32" s="30" t="s">
        <v>7</v>
      </c>
      <c r="K32" s="21">
        <v>62</v>
      </c>
      <c r="L32" s="14" t="s">
        <v>5</v>
      </c>
      <c r="M32" s="34">
        <v>17</v>
      </c>
      <c r="N32" s="28">
        <v>126</v>
      </c>
      <c r="O32" s="12" t="s">
        <v>5</v>
      </c>
      <c r="P32" s="31">
        <v>8</v>
      </c>
      <c r="Q32" s="12"/>
      <c r="R32" s="11">
        <v>0</v>
      </c>
      <c r="S32" s="36"/>
      <c r="T32" s="8"/>
    </row>
    <row r="33" spans="1:20" ht="15.5" x14ac:dyDescent="0.35">
      <c r="D33" s="1"/>
      <c r="E33" s="2" t="s">
        <v>8</v>
      </c>
      <c r="F33" s="2">
        <v>6</v>
      </c>
      <c r="G33" s="2"/>
      <c r="H33" s="2" t="s">
        <v>8</v>
      </c>
      <c r="I33" s="2">
        <v>2</v>
      </c>
      <c r="S33" s="8" t="s">
        <v>12</v>
      </c>
      <c r="T33" s="8">
        <v>110</v>
      </c>
    </row>
    <row r="34" spans="1:20" ht="15.5" x14ac:dyDescent="0.35">
      <c r="D34" s="1"/>
      <c r="E34" s="2" t="s">
        <v>9</v>
      </c>
      <c r="F34" s="2">
        <v>60</v>
      </c>
      <c r="G34" s="2"/>
      <c r="H34" s="2" t="s">
        <v>10</v>
      </c>
      <c r="I34" s="2">
        <v>200</v>
      </c>
    </row>
    <row r="35" spans="1:20" ht="15.5" x14ac:dyDescent="0.35">
      <c r="D35" s="1"/>
      <c r="E35" s="1"/>
      <c r="F35" s="1"/>
      <c r="G35" s="1"/>
      <c r="H35" s="1"/>
      <c r="I35" s="1"/>
    </row>
    <row r="36" spans="1:20" ht="15.5" x14ac:dyDescent="0.35">
      <c r="A36" s="67" t="s">
        <v>55</v>
      </c>
      <c r="B36" s="67"/>
      <c r="C36" s="67"/>
      <c r="D36" s="62" t="s">
        <v>54</v>
      </c>
      <c r="E36" s="1"/>
      <c r="F36" s="1"/>
      <c r="G36" s="1"/>
      <c r="H36" s="1"/>
      <c r="I36" s="1"/>
    </row>
    <row r="37" spans="1:20" ht="15.5" x14ac:dyDescent="0.35">
      <c r="A37" s="66" t="s">
        <v>11</v>
      </c>
      <c r="B37" s="66"/>
      <c r="C37" s="66"/>
      <c r="D37" s="9">
        <v>32</v>
      </c>
      <c r="E37" s="1"/>
      <c r="F37" s="1"/>
      <c r="G37" s="1"/>
      <c r="H37" s="1"/>
      <c r="I37" s="1"/>
    </row>
    <row r="38" spans="1:20" ht="15.5" x14ac:dyDescent="0.35">
      <c r="A38" s="66" t="s">
        <v>47</v>
      </c>
      <c r="B38" s="66"/>
      <c r="C38" s="66"/>
      <c r="D38" s="9">
        <v>60</v>
      </c>
      <c r="E38" s="1"/>
      <c r="F38" s="1"/>
      <c r="G38" s="1"/>
      <c r="H38" s="1"/>
      <c r="I38" s="1"/>
    </row>
    <row r="39" spans="1:20" ht="15.5" x14ac:dyDescent="0.35">
      <c r="A39" s="66" t="s">
        <v>48</v>
      </c>
      <c r="B39" s="66"/>
      <c r="C39" s="66"/>
      <c r="D39" s="9">
        <v>200</v>
      </c>
      <c r="E39" s="1"/>
      <c r="F39" s="1"/>
      <c r="G39" s="1"/>
      <c r="H39" s="1"/>
      <c r="I39" s="1"/>
    </row>
    <row r="40" spans="1:20" ht="15.5" x14ac:dyDescent="0.35">
      <c r="A40" s="66" t="s">
        <v>49</v>
      </c>
      <c r="B40" s="66"/>
      <c r="C40" s="66"/>
      <c r="D40" s="9">
        <v>110</v>
      </c>
      <c r="E40" s="1"/>
      <c r="F40" s="1"/>
      <c r="G40" s="1"/>
      <c r="H40" s="1"/>
      <c r="I40" s="1"/>
    </row>
    <row r="41" spans="1:20" ht="15.5" x14ac:dyDescent="0.35">
      <c r="A41" s="66" t="s">
        <v>12</v>
      </c>
      <c r="B41" s="66"/>
      <c r="C41" s="66"/>
      <c r="D41" s="9">
        <f>SUM(D37:D40)</f>
        <v>402</v>
      </c>
      <c r="E41" s="1"/>
      <c r="F41" s="1"/>
      <c r="G41" s="1"/>
      <c r="H41" s="1"/>
      <c r="I41" s="1"/>
    </row>
    <row r="42" spans="1:20" ht="15.5" x14ac:dyDescent="0.35">
      <c r="A42" s="66" t="s">
        <v>13</v>
      </c>
      <c r="B42" s="66"/>
      <c r="C42" s="66"/>
      <c r="D42" s="9">
        <f>D41/D37</f>
        <v>12.5625</v>
      </c>
      <c r="E42" s="1"/>
      <c r="F42" s="1"/>
      <c r="G42" s="1"/>
      <c r="H42" s="1"/>
      <c r="I42" s="1"/>
    </row>
  </sheetData>
  <mergeCells count="32">
    <mergeCell ref="A11:A13"/>
    <mergeCell ref="A3:C3"/>
    <mergeCell ref="D3:G3"/>
    <mergeCell ref="H3:J3"/>
    <mergeCell ref="A5:A7"/>
    <mergeCell ref="A8:A10"/>
    <mergeCell ref="A27:A29"/>
    <mergeCell ref="A30:A32"/>
    <mergeCell ref="T17:U17"/>
    <mergeCell ref="X17:Y17"/>
    <mergeCell ref="Q16:Y16"/>
    <mergeCell ref="K22:M22"/>
    <mergeCell ref="A16:C16"/>
    <mergeCell ref="A18:A20"/>
    <mergeCell ref="O17:P17"/>
    <mergeCell ref="L16:P16"/>
    <mergeCell ref="A42:C42"/>
    <mergeCell ref="A36:C36"/>
    <mergeCell ref="A1:C2"/>
    <mergeCell ref="S22:T22"/>
    <mergeCell ref="A37:C37"/>
    <mergeCell ref="A38:C38"/>
    <mergeCell ref="A39:C39"/>
    <mergeCell ref="A40:C40"/>
    <mergeCell ref="A41:C41"/>
    <mergeCell ref="N22:R22"/>
    <mergeCell ref="D16:G16"/>
    <mergeCell ref="H16:K16"/>
    <mergeCell ref="C22:F22"/>
    <mergeCell ref="A22:B22"/>
    <mergeCell ref="G22:J22"/>
    <mergeCell ref="A24:A2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20" sqref="C20"/>
    </sheetView>
  </sheetViews>
  <sheetFormatPr baseColWidth="10" defaultRowHeight="14.5" x14ac:dyDescent="0.35"/>
  <cols>
    <col min="1" max="1" width="12.1796875" customWidth="1"/>
    <col min="2" max="2" width="14.453125" style="5" customWidth="1"/>
    <col min="3" max="3" width="30.81640625" customWidth="1"/>
  </cols>
  <sheetData>
    <row r="1" spans="1:3" x14ac:dyDescent="0.35">
      <c r="A1" s="3" t="s">
        <v>27</v>
      </c>
      <c r="B1" s="4" t="s">
        <v>28</v>
      </c>
      <c r="C1" s="3" t="s">
        <v>29</v>
      </c>
    </row>
    <row r="2" spans="1:3" x14ac:dyDescent="0.35">
      <c r="A2" s="3">
        <v>1</v>
      </c>
      <c r="B2" s="4" t="s">
        <v>14</v>
      </c>
      <c r="C2" s="3" t="s">
        <v>15</v>
      </c>
    </row>
    <row r="3" spans="1:3" x14ac:dyDescent="0.35">
      <c r="A3" s="3">
        <v>2</v>
      </c>
      <c r="B3" s="4"/>
      <c r="C3" s="3" t="s">
        <v>16</v>
      </c>
    </row>
    <row r="4" spans="1:3" x14ac:dyDescent="0.35">
      <c r="A4" s="3">
        <v>3</v>
      </c>
      <c r="B4" s="4"/>
      <c r="C4" s="3" t="s">
        <v>17</v>
      </c>
    </row>
    <row r="5" spans="1:3" x14ac:dyDescent="0.35">
      <c r="A5" s="3">
        <v>4</v>
      </c>
      <c r="B5" s="4"/>
      <c r="C5" s="3" t="s">
        <v>18</v>
      </c>
    </row>
    <row r="6" spans="1:3" x14ac:dyDescent="0.35">
      <c r="A6" s="3">
        <v>5</v>
      </c>
      <c r="B6" s="4"/>
      <c r="C6" s="3" t="s">
        <v>19</v>
      </c>
    </row>
    <row r="7" spans="1:3" x14ac:dyDescent="0.35">
      <c r="A7" s="3">
        <v>6</v>
      </c>
      <c r="B7" s="4"/>
      <c r="C7" s="3" t="s">
        <v>20</v>
      </c>
    </row>
    <row r="8" spans="1:3" x14ac:dyDescent="0.35">
      <c r="A8" s="3">
        <v>7</v>
      </c>
      <c r="B8" s="4"/>
      <c r="C8" s="3" t="s">
        <v>21</v>
      </c>
    </row>
    <row r="9" spans="1:3" x14ac:dyDescent="0.35">
      <c r="A9" s="3">
        <v>8</v>
      </c>
      <c r="B9" s="4"/>
      <c r="C9" s="3" t="s">
        <v>22</v>
      </c>
    </row>
    <row r="10" spans="1:3" x14ac:dyDescent="0.35">
      <c r="A10" s="3">
        <v>9</v>
      </c>
      <c r="B10" s="4"/>
      <c r="C10" s="3" t="s">
        <v>23</v>
      </c>
    </row>
    <row r="11" spans="1:3" x14ac:dyDescent="0.35">
      <c r="A11" s="3">
        <v>10</v>
      </c>
      <c r="B11" s="4"/>
      <c r="C11" s="3" t="s">
        <v>24</v>
      </c>
    </row>
    <row r="12" spans="1:3" x14ac:dyDescent="0.35">
      <c r="A12" s="3">
        <v>11</v>
      </c>
      <c r="B12" s="4" t="s">
        <v>25</v>
      </c>
      <c r="C12" s="3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Lösung - 5.4.2</vt:lpstr>
      <vt:lpstr>Lösung - Komplett</vt:lpstr>
      <vt:lpstr>Programm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mblaich</cp:lastModifiedBy>
  <dcterms:created xsi:type="dcterms:W3CDTF">2018-01-31T14:31:31Z</dcterms:created>
  <dcterms:modified xsi:type="dcterms:W3CDTF">2021-06-28T10:58:57Z</dcterms:modified>
</cp:coreProperties>
</file>