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 learning\GirKarken\ReadPaper in Excel\多介质模型文献阅读\Excel文献拆解\"/>
    </mc:Choice>
  </mc:AlternateContent>
  <bookViews>
    <workbookView xWindow="-105" yWindow="-105" windowWidth="23250" windowHeight="12570"/>
  </bookViews>
  <sheets>
    <sheet name="1.chemical database" sheetId="1" r:id="rId1"/>
    <sheet name="2.environmental database" sheetId="2" r:id="rId2"/>
    <sheet name="3.emission and inflow" sheetId="3" r:id="rId3"/>
    <sheet name="Z-valu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2" l="1"/>
  <c r="S28" i="2"/>
  <c r="T28" i="2"/>
  <c r="U28" i="2"/>
  <c r="V28" i="2"/>
  <c r="Q28" i="2"/>
  <c r="J28" i="2"/>
  <c r="I28" i="2"/>
  <c r="H28" i="2"/>
  <c r="G28" i="2"/>
  <c r="F28" i="2"/>
  <c r="E28" i="2"/>
  <c r="BD21" i="2"/>
  <c r="CH28" i="2"/>
  <c r="CG28" i="2"/>
  <c r="BQ28" i="2"/>
  <c r="BP28" i="2"/>
  <c r="BO28" i="2"/>
  <c r="BM28" i="2"/>
  <c r="Z28" i="2"/>
  <c r="X28" i="2"/>
  <c r="P28" i="2"/>
  <c r="O28" i="2"/>
  <c r="Z21" i="2"/>
  <c r="X21" i="2"/>
  <c r="J21" i="2"/>
  <c r="I21" i="2"/>
  <c r="H21" i="2"/>
  <c r="T21" i="2" s="1"/>
  <c r="G21" i="2"/>
  <c r="F21" i="2"/>
  <c r="R21" i="2" s="1"/>
  <c r="E21" i="2"/>
  <c r="Q21" i="2" s="1"/>
  <c r="CH21" i="2"/>
  <c r="CG21" i="2"/>
  <c r="BQ21" i="2"/>
  <c r="BP21" i="2"/>
  <c r="BO21" i="2"/>
  <c r="BM21" i="2"/>
  <c r="P21" i="2"/>
  <c r="O21" i="2"/>
  <c r="M21" i="4"/>
  <c r="H21" i="4"/>
  <c r="M14" i="4"/>
  <c r="H14" i="4"/>
  <c r="M7" i="4"/>
  <c r="H7" i="4"/>
  <c r="V21" i="2" l="1"/>
  <c r="S21" i="2"/>
  <c r="U21" i="2"/>
  <c r="CH14" i="2"/>
  <c r="CG14" i="2"/>
  <c r="BQ14" i="2"/>
  <c r="BP14" i="2"/>
  <c r="BM14" i="2"/>
  <c r="BO14" i="2"/>
  <c r="Z14" i="2"/>
  <c r="X14" i="2"/>
  <c r="P14" i="2"/>
  <c r="O14" i="2"/>
  <c r="H14" i="2"/>
  <c r="T14" i="2" s="1"/>
  <c r="G14" i="2"/>
  <c r="S14" i="2" s="1"/>
  <c r="F14" i="2"/>
  <c r="R14" i="2" s="1"/>
  <c r="E14" i="2"/>
  <c r="Q14" i="2" s="1"/>
  <c r="M18" i="1"/>
  <c r="M17" i="1"/>
  <c r="M16" i="1"/>
  <c r="O18" i="1"/>
  <c r="O17" i="1"/>
  <c r="O16" i="1"/>
  <c r="Q18" i="1"/>
  <c r="O15" i="1"/>
  <c r="M15" i="1"/>
  <c r="M14" i="1"/>
  <c r="I14" i="2" l="1"/>
  <c r="U14" i="2" s="1"/>
  <c r="J14" i="2"/>
  <c r="V14" i="2" s="1"/>
</calcChain>
</file>

<file path=xl/comments1.xml><?xml version="1.0" encoding="utf-8"?>
<comments xmlns="http://schemas.openxmlformats.org/spreadsheetml/2006/main">
  <authors>
    <author>Administrator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B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1992，Generic models for evaluating the regional fate of chemicals</t>
        </r>
      </text>
    </comment>
    <comment ref="BV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BV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Leaf area index of 1.2 from Nowak et al.(1997)
Quantifying the air-vegetation interfacial area using a leaf area index (LAI)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The total interfacial area of impervious surfaces was assumed to be composed of 50% two-dimensional surfaces(e.g., roadways and sidewalks) and 50% three-dimensional structures.
An impervious surface index(ISI) is defined analogously to the LAI. This parameter accounts for the three-dimensional nature of the urban landscape. A value of 2 is assumed.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imes New Roman"/>
            <family val="1"/>
          </rPr>
          <t>50 μg/m3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0.012 g</t>
        </r>
        <r>
          <rPr>
            <sz val="9"/>
            <color indexed="81"/>
            <rFont val="Times New Roman"/>
            <family val="1"/>
          </rPr>
          <t>/m3</t>
        </r>
        <r>
          <rPr>
            <sz val="9"/>
            <color indexed="81"/>
            <rFont val="宋体"/>
            <family val="3"/>
            <charset val="134"/>
          </rPr>
          <t>，反着计算水中悬浮颗粒物的密度为</t>
        </r>
        <r>
          <rPr>
            <sz val="9"/>
            <color indexed="81"/>
            <rFont val="Times New Roman"/>
            <family val="1"/>
          </rPr>
          <t>1500 kg/m3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BC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D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E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BV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F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模拟区域面积为上海陆面面积,根据上海土地利用规划,扣除长江水域面积得到陆面中水体面积为697平方公里。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Leaf area index of 2.11 from 张庆费等.(2007)
Quantifying the air-vegetation interfacial area using a leaf area index (LAI)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Administrator:ISI = 2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根据大气总TSP浓度和颗粒物密度ρpart之比求得。而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 xml:space="preserve">g/m3,反着计算大气TSP浓度为156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F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取自王垒辉等（2001）</t>
        </r>
      </text>
    </comment>
    <comment ref="AI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AS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方海兰等（2007年）</t>
        </r>
      </text>
    </comment>
    <comment ref="AU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王垒辉等（2001年）</t>
        </r>
      </text>
    </comment>
    <comment ref="BC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D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胡熊星等（2005）</t>
        </r>
      </text>
    </comment>
    <comment ref="BE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BV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O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根据大气总TSP浓度和颗粒物密度ρpart之比求得。而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 xml:space="preserve">g/m3,反着计算大气TSP浓度为156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F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取自王垒辉等（2001）</t>
        </r>
      </text>
    </comment>
    <comment ref="AI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AS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自测</t>
        </r>
      </text>
    </comment>
    <comment ref="AU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Diamond（2001年）</t>
        </r>
      </text>
    </comment>
    <comment ref="AV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Paterson and Mackay(1995)</t>
        </r>
      </text>
    </comment>
    <comment ref="AX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文中直接给出了每一个栅格的大气和水相中平流输入通量（kg/y），但未给出计算公式。对大气外部来源PAHs浓度数据的获取方式是根据南京多年年均风速和风向,在研究区域范围内的多处地点布设基于聚氨酯泡沫(polurethane foam, PUF)材料的大气被动采样器(图4-4),通过测定各个地点的大气PAHs浓度值来作为各个网格单元外部来源PAHs浓度以及验证的数据。南京地区的风速和风向则未说明。</t>
        </r>
      </text>
    </comment>
    <comment ref="AY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文中直接给出了每一个栅格的大气和水相中平流输入通量（kg/y），但未给出计算公式。南京地区河流流速及流量的数据主要参考于南京水资源公报（2014），浓度为在南京城市的各条河流和湖泊中共采集了20个样品作为各个网格单元外部来源PAHs浓度以及验证的数据。</t>
        </r>
      </text>
    </comment>
    <comment ref="BE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User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此文为开发MUM的开创性论文。
相关公式详见：
多介质逸度 Level III 模型 v 0.1.docx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E6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H7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50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  <comment ref="B10" authorId="1" shapeId="0">
      <text>
        <r>
          <rPr>
            <b/>
            <sz val="9"/>
            <color indexed="81"/>
            <rFont val="宋体"/>
            <family val="3"/>
            <charset val="134"/>
          </rPr>
          <t>User:该文献引用了BS003的数据</t>
        </r>
      </text>
    </comment>
    <comment ref="E13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  <comment ref="E20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H20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>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</commentList>
</comments>
</file>

<file path=xl/sharedStrings.xml><?xml version="1.0" encoding="utf-8"?>
<sst xmlns="http://schemas.openxmlformats.org/spreadsheetml/2006/main" count="1620" uniqueCount="346">
  <si>
    <t>CAS</t>
    <phoneticPr fontId="1" type="noConversion"/>
  </si>
  <si>
    <t>Chemical Name</t>
    <phoneticPr fontId="1" type="noConversion"/>
  </si>
  <si>
    <t>Molar Mass</t>
    <phoneticPr fontId="1" type="noConversion"/>
  </si>
  <si>
    <t>g/mol</t>
    <phoneticPr fontId="1" type="noConversion"/>
  </si>
  <si>
    <t>Data Temp.</t>
    <phoneticPr fontId="1" type="noConversion"/>
  </si>
  <si>
    <t>°C</t>
    <phoneticPr fontId="1" type="noConversion"/>
  </si>
  <si>
    <r>
      <rPr>
        <b/>
        <sz val="11"/>
        <color theme="1"/>
        <rFont val="仿宋"/>
        <family val="3"/>
        <charset val="134"/>
      </rPr>
      <t>基本信息</t>
    </r>
    <phoneticPr fontId="1" type="noConversion"/>
  </si>
  <si>
    <r>
      <rPr>
        <b/>
        <sz val="11"/>
        <color theme="1"/>
        <rFont val="仿宋"/>
        <family val="3"/>
        <charset val="134"/>
      </rPr>
      <t>化学品名称</t>
    </r>
    <phoneticPr fontId="1" type="noConversion"/>
  </si>
  <si>
    <t>Ref.</t>
    <phoneticPr fontId="1" type="noConversion"/>
  </si>
  <si>
    <t>Melting Point</t>
    <phoneticPr fontId="1" type="noConversion"/>
  </si>
  <si>
    <r>
      <rPr>
        <b/>
        <sz val="11"/>
        <color theme="1"/>
        <rFont val="仿宋"/>
        <family val="3"/>
        <charset val="134"/>
      </rPr>
      <t>熔点</t>
    </r>
    <phoneticPr fontId="1" type="noConversion"/>
  </si>
  <si>
    <t>Vapor Pressure</t>
    <phoneticPr fontId="1" type="noConversion"/>
  </si>
  <si>
    <t>Pa</t>
    <phoneticPr fontId="1" type="noConversion"/>
  </si>
  <si>
    <t>-</t>
    <phoneticPr fontId="1" type="noConversion"/>
  </si>
  <si>
    <t>Level III - beta version 4.38</t>
    <phoneticPr fontId="1" type="noConversion"/>
  </si>
  <si>
    <t>Solubility in Water</t>
    <phoneticPr fontId="1" type="noConversion"/>
  </si>
  <si>
    <t>g/m3 or mg/L</t>
    <phoneticPr fontId="1" type="noConversion"/>
  </si>
  <si>
    <t>Henry's Law Constant</t>
    <phoneticPr fontId="1" type="noConversion"/>
  </si>
  <si>
    <t>Pa·m3/mol</t>
    <phoneticPr fontId="1" type="noConversion"/>
  </si>
  <si>
    <t>In Air</t>
    <phoneticPr fontId="1" type="noConversion"/>
  </si>
  <si>
    <t>In Water</t>
    <phoneticPr fontId="1" type="noConversion"/>
  </si>
  <si>
    <t>In Aerosol</t>
    <phoneticPr fontId="1" type="noConversion"/>
  </si>
  <si>
    <t>h</t>
    <phoneticPr fontId="1" type="noConversion"/>
  </si>
  <si>
    <t>In Susp. Particles</t>
    <phoneticPr fontId="1" type="noConversion"/>
  </si>
  <si>
    <t>In Fish</t>
    <phoneticPr fontId="1" type="noConversion"/>
  </si>
  <si>
    <t>In Soil</t>
    <phoneticPr fontId="1" type="noConversion"/>
  </si>
  <si>
    <t>In Sediment</t>
    <phoneticPr fontId="1" type="noConversion"/>
  </si>
  <si>
    <t>unitless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</si>
  <si>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OC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</si>
  <si>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OW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</si>
  <si>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OA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</si>
  <si>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AW</t>
    </r>
    <phoneticPr fontId="1" type="noConversion"/>
  </si>
  <si>
    <t>Aerosol-Water/Aerosol-Air</t>
  </si>
  <si>
    <t>Soil-Water/Soil-Air</t>
  </si>
  <si>
    <t>Suspended Particles-Water/Suspended Particles-Air</t>
  </si>
  <si>
    <t>Sediment-Water/Sediment-Air</t>
  </si>
  <si>
    <t>Fish-Water/Fish-Air</t>
  </si>
  <si>
    <t>Name</t>
    <phoneticPr fontId="1" type="noConversion"/>
  </si>
  <si>
    <t>Air</t>
    <phoneticPr fontId="1" type="noConversion"/>
  </si>
  <si>
    <t>Water</t>
    <phoneticPr fontId="1" type="noConversion"/>
  </si>
  <si>
    <t>Soil</t>
    <phoneticPr fontId="1" type="noConversion"/>
  </si>
  <si>
    <t>Sedimeent</t>
    <phoneticPr fontId="1" type="noConversion"/>
  </si>
  <si>
    <t>m2</t>
  </si>
  <si>
    <t>m2</t>
    <phoneticPr fontId="1" type="noConversion"/>
  </si>
  <si>
    <t>m</t>
    <phoneticPr fontId="1" type="noConversion"/>
  </si>
  <si>
    <t>Aerosol in Air</t>
  </si>
  <si>
    <t xml:space="preserve">Susp. Particles in Water </t>
  </si>
  <si>
    <t>Fish in Water</t>
  </si>
  <si>
    <t>Air in Soil</t>
  </si>
  <si>
    <t>Water in Soil</t>
  </si>
  <si>
    <t>Solids in Soil</t>
  </si>
  <si>
    <t>Water in Sediment</t>
  </si>
  <si>
    <t>Solids in Sediment</t>
  </si>
  <si>
    <t>Air in Air</t>
  </si>
  <si>
    <t>Water in Water</t>
  </si>
  <si>
    <t>Sup. Particles in Water</t>
  </si>
  <si>
    <t>Solid in Soil</t>
  </si>
  <si>
    <t>Solid in Sediment</t>
  </si>
  <si>
    <t>kg/m3</t>
  </si>
  <si>
    <t>kg/m3</t>
    <phoneticPr fontId="1" type="noConversion"/>
  </si>
  <si>
    <r>
      <rPr>
        <b/>
        <sz val="11"/>
        <color theme="1"/>
        <rFont val="仿宋"/>
        <family val="3"/>
        <charset val="134"/>
      </rPr>
      <t>框架</t>
    </r>
    <phoneticPr fontId="1" type="noConversion"/>
  </si>
  <si>
    <r>
      <rPr>
        <b/>
        <sz val="11"/>
        <color theme="1"/>
        <rFont val="仿宋"/>
        <family val="3"/>
        <charset val="134"/>
      </rPr>
      <t>地区名字</t>
    </r>
    <phoneticPr fontId="1" type="noConversion"/>
  </si>
  <si>
    <r>
      <rPr>
        <b/>
        <sz val="11"/>
        <color theme="1"/>
        <rFont val="仿宋"/>
        <family val="3"/>
        <charset val="134"/>
      </rPr>
      <t>空气</t>
    </r>
    <phoneticPr fontId="1" type="noConversion"/>
  </si>
  <si>
    <r>
      <rPr>
        <b/>
        <sz val="11"/>
        <color theme="1"/>
        <rFont val="仿宋"/>
        <family val="3"/>
        <charset val="134"/>
      </rPr>
      <t>水</t>
    </r>
    <phoneticPr fontId="1" type="noConversion"/>
  </si>
  <si>
    <r>
      <rPr>
        <b/>
        <sz val="11"/>
        <color theme="1"/>
        <rFont val="仿宋"/>
        <family val="3"/>
        <charset val="134"/>
      </rPr>
      <t>土壤</t>
    </r>
    <phoneticPr fontId="1" type="noConversion"/>
  </si>
  <si>
    <r>
      <rPr>
        <b/>
        <sz val="11"/>
        <color theme="1"/>
        <rFont val="仿宋"/>
        <family val="3"/>
        <charset val="134"/>
      </rPr>
      <t>沉积物</t>
    </r>
    <phoneticPr fontId="1" type="noConversion"/>
  </si>
  <si>
    <t>Sediment(burial)</t>
    <phoneticPr fontId="1" type="noConversion"/>
  </si>
  <si>
    <t>Susp. Particles</t>
    <phoneticPr fontId="1" type="noConversion"/>
  </si>
  <si>
    <t>Fish Lipid</t>
    <phoneticPr fontId="1" type="noConversion"/>
  </si>
  <si>
    <t>Sediment</t>
    <phoneticPr fontId="1" type="noConversion"/>
  </si>
  <si>
    <t>Air side air-water MTC</t>
  </si>
  <si>
    <t>Water side air-water MTC</t>
  </si>
  <si>
    <t>Rain rate</t>
  </si>
  <si>
    <t>Soil-air phase diffusion MTC</t>
  </si>
  <si>
    <t>Soil-water phase diffusion MTC</t>
  </si>
  <si>
    <t>Soil-air boundary layer MTC</t>
  </si>
  <si>
    <t>Sediment-water diffusion MTC</t>
  </si>
  <si>
    <t>Sediment deposition</t>
  </si>
  <si>
    <t>Sediment resuspension</t>
  </si>
  <si>
    <t>Soil-water runoff rate</t>
  </si>
  <si>
    <t>Soil-solids runoff rate</t>
  </si>
  <si>
    <r>
      <rPr>
        <b/>
        <sz val="11"/>
        <color theme="1"/>
        <rFont val="仿宋"/>
        <family val="3"/>
        <charset val="134"/>
      </rPr>
      <t>迁移速率（</t>
    </r>
    <r>
      <rPr>
        <b/>
        <sz val="11"/>
        <color theme="1"/>
        <rFont val="Times New Roman"/>
        <family val="1"/>
      </rPr>
      <t>Transport Velocities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</si>
  <si>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m/h</t>
    <phoneticPr fontId="1" type="noConversion"/>
  </si>
  <si>
    <r>
      <rPr>
        <b/>
        <sz val="11"/>
        <color theme="1"/>
        <rFont val="仿宋"/>
        <family val="3"/>
        <charset val="134"/>
      </rPr>
      <t>文献标题</t>
    </r>
    <phoneticPr fontId="1" type="noConversion"/>
  </si>
  <si>
    <r>
      <rPr>
        <b/>
        <sz val="11"/>
        <color theme="1"/>
        <rFont val="仿宋"/>
        <family val="3"/>
        <charset val="134"/>
      </rPr>
      <t>文献编号</t>
    </r>
    <phoneticPr fontId="1" type="noConversion"/>
  </si>
  <si>
    <r>
      <rPr>
        <b/>
        <sz val="11"/>
        <color theme="1"/>
        <rFont val="仿宋"/>
        <family val="3"/>
        <charset val="134"/>
      </rPr>
      <t>污染物</t>
    </r>
    <phoneticPr fontId="1" type="noConversion"/>
  </si>
  <si>
    <r>
      <rPr>
        <b/>
        <sz val="11"/>
        <color theme="1"/>
        <rFont val="仿宋"/>
        <family val="3"/>
        <charset val="134"/>
      </rPr>
      <t>排放速率（</t>
    </r>
    <r>
      <rPr>
        <b/>
        <sz val="11"/>
        <color theme="1"/>
        <rFont val="Times New Roman"/>
        <family val="1"/>
      </rPr>
      <t>Emission Rate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</si>
  <si>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平流浓度（</t>
    </r>
    <r>
      <rPr>
        <b/>
        <sz val="11"/>
        <color theme="1"/>
        <rFont val="Times New Roman"/>
        <family val="1"/>
      </rPr>
      <t>Advective inflow concentration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</si>
  <si>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t>In to Air</t>
    <phoneticPr fontId="1" type="noConversion"/>
  </si>
  <si>
    <t>In to Water</t>
    <phoneticPr fontId="1" type="noConversion"/>
  </si>
  <si>
    <t>In to Soil</t>
    <phoneticPr fontId="1" type="noConversion"/>
  </si>
  <si>
    <t>In to Sedimeent</t>
    <phoneticPr fontId="1" type="noConversion"/>
  </si>
  <si>
    <t>Concentration in Air</t>
    <phoneticPr fontId="1" type="noConversion"/>
  </si>
  <si>
    <t>Concentration in Water</t>
    <phoneticPr fontId="1" type="noConversion"/>
  </si>
  <si>
    <t>kg/h</t>
    <phoneticPr fontId="1" type="noConversion"/>
  </si>
  <si>
    <t>ng/m3</t>
    <phoneticPr fontId="1" type="noConversion"/>
  </si>
  <si>
    <t>ng/L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</si>
  <si>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R</t>
    </r>
    <phoneticPr fontId="1" type="noConversion"/>
  </si>
  <si>
    <t>Aerosol dry deposition</t>
    <phoneticPr fontId="1" type="noConversion"/>
  </si>
  <si>
    <t>T</t>
    <phoneticPr fontId="1" type="noConversion"/>
  </si>
  <si>
    <r>
      <t>T</t>
    </r>
    <r>
      <rPr>
        <b/>
        <vertAlign val="subscript"/>
        <sz val="11"/>
        <color theme="1"/>
        <rFont val="Times New Roman"/>
        <family val="1"/>
      </rPr>
      <t>M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</si>
  <si>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A</t>
    </r>
    <r>
      <rPr>
        <b/>
        <vertAlign val="superscript"/>
        <sz val="11"/>
        <color theme="1"/>
        <rFont val="Times New Roman"/>
        <family val="1"/>
      </rPr>
      <t>Inf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</si>
  <si>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W</t>
    </r>
    <r>
      <rPr>
        <b/>
        <vertAlign val="superscript"/>
        <sz val="11"/>
        <color theme="1"/>
        <rFont val="Times New Roman"/>
        <family val="1"/>
      </rPr>
      <t>Inf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</si>
  <si>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</si>
  <si>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</si>
  <si>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soil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</si>
  <si>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sed</t>
    </r>
  </si>
  <si>
    <r>
      <rPr>
        <b/>
        <sz val="11"/>
        <color theme="1"/>
        <rFont val="仿宋"/>
        <family val="3"/>
        <charset val="134"/>
      </rPr>
      <t>平流停留时间（</t>
    </r>
    <r>
      <rPr>
        <b/>
        <sz val="11"/>
        <color theme="1"/>
        <rFont val="Times New Roman"/>
        <family val="1"/>
      </rPr>
      <t>τ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Advective Flow Residence Times</t>
    </r>
    <r>
      <rPr>
        <b/>
        <sz val="11"/>
        <color theme="1"/>
        <rFont val="仿宋"/>
        <family val="3"/>
        <charset val="134"/>
      </rPr>
      <t>）</t>
    </r>
  </si>
  <si>
    <r>
      <rPr>
        <b/>
        <sz val="11"/>
        <color theme="1"/>
        <rFont val="仿宋"/>
        <family val="3"/>
        <charset val="134"/>
      </rPr>
      <t>密度（</t>
    </r>
    <r>
      <rPr>
        <b/>
        <sz val="11"/>
        <color theme="1"/>
        <rFont val="Times New Roman"/>
        <family val="1"/>
      </rPr>
      <t>ρ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Densities for Subcompartment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</si>
  <si>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体积分数（</t>
    </r>
    <r>
      <rPr>
        <b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vertAlign val="superscript"/>
        <sz val="11"/>
        <color theme="1"/>
        <rFont val="Times New Roman"/>
        <family val="1"/>
      </rPr>
      <t>f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Volume Fraction for Subcompartment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</si>
  <si>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面积（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Area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</si>
  <si>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厚度（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Depth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</si>
  <si>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W</t>
    </r>
    <r>
      <rPr>
        <b/>
        <vertAlign val="superscript"/>
        <sz val="11"/>
        <color theme="1"/>
        <rFont val="Times New Roman"/>
        <family val="1"/>
      </rPr>
      <t>Sat</t>
    </r>
    <phoneticPr fontId="1" type="noConversion"/>
  </si>
  <si>
    <t>H</t>
    <phoneticPr fontId="1" type="noConversion"/>
  </si>
  <si>
    <r>
      <rPr>
        <b/>
        <sz val="11"/>
        <color theme="1"/>
        <rFont val="仿宋"/>
        <family val="3"/>
        <charset val="134"/>
      </rPr>
      <t>半衰期（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Half lives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</si>
  <si>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分配比（</t>
    </r>
    <r>
      <rPr>
        <b/>
        <sz val="11"/>
        <color theme="1"/>
        <rFont val="Times New Roman"/>
        <family val="1"/>
      </rPr>
      <t>Partition Ratio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</si>
  <si>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摩尔质量</t>
    </r>
    <phoneticPr fontId="1" type="noConversion"/>
  </si>
  <si>
    <r>
      <rPr>
        <b/>
        <sz val="11"/>
        <color theme="1"/>
        <rFont val="仿宋"/>
        <family val="3"/>
        <charset val="134"/>
      </rPr>
      <t>温度</t>
    </r>
    <phoneticPr fontId="1" type="noConversion"/>
  </si>
  <si>
    <r>
      <rPr>
        <b/>
        <sz val="11"/>
        <color theme="1"/>
        <rFont val="仿宋"/>
        <family val="3"/>
        <charset val="134"/>
      </rPr>
      <t>蒸气压</t>
    </r>
    <phoneticPr fontId="1" type="noConversion"/>
  </si>
  <si>
    <r>
      <rPr>
        <b/>
        <sz val="11"/>
        <color theme="1"/>
        <rFont val="仿宋"/>
        <family val="3"/>
        <charset val="134"/>
      </rPr>
      <t>水中溶解度</t>
    </r>
    <phoneticPr fontId="1" type="noConversion"/>
  </si>
  <si>
    <r>
      <rPr>
        <b/>
        <sz val="11"/>
        <color theme="1"/>
        <rFont val="仿宋"/>
        <family val="3"/>
        <charset val="134"/>
      </rPr>
      <t>亨利定律常数</t>
    </r>
    <phoneticPr fontId="1" type="noConversion"/>
  </si>
  <si>
    <r>
      <rPr>
        <b/>
        <sz val="11"/>
        <color theme="1"/>
        <rFont val="仿宋"/>
        <family val="3"/>
        <charset val="134"/>
      </rPr>
      <t>气溶胶</t>
    </r>
    <phoneticPr fontId="1" type="noConversion"/>
  </si>
  <si>
    <r>
      <rPr>
        <b/>
        <sz val="11"/>
        <color theme="1"/>
        <rFont val="仿宋"/>
        <family val="3"/>
        <charset val="134"/>
      </rPr>
      <t>水中悬浮物</t>
    </r>
    <phoneticPr fontId="1" type="noConversion"/>
  </si>
  <si>
    <r>
      <rPr>
        <b/>
        <sz val="11"/>
        <color theme="1"/>
        <rFont val="仿宋"/>
        <family val="3"/>
        <charset val="134"/>
      </rPr>
      <t>鱼类</t>
    </r>
    <phoneticPr fontId="1" type="noConversion"/>
  </si>
  <si>
    <r>
      <t>P</t>
    </r>
    <r>
      <rPr>
        <b/>
        <vertAlign val="superscript"/>
        <sz val="11"/>
        <color theme="1"/>
        <rFont val="Times New Roman"/>
        <family val="1"/>
      </rPr>
      <t>Sat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P</t>
    </r>
    <r>
      <rPr>
        <b/>
        <vertAlign val="subscript"/>
        <sz val="11"/>
        <color theme="1"/>
        <rFont val="Times New Roman"/>
        <family val="1"/>
      </rPr>
      <t>S</t>
    </r>
    <r>
      <rPr>
        <b/>
        <vertAlign val="superscript"/>
        <sz val="11"/>
        <color theme="1"/>
        <rFont val="Times New Roman"/>
        <family val="1"/>
      </rPr>
      <t>Sat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P</t>
    </r>
    <r>
      <rPr>
        <b/>
        <vertAlign val="subscript"/>
        <sz val="11"/>
        <color theme="1"/>
        <rFont val="Times New Roman"/>
        <family val="1"/>
      </rPr>
      <t>L</t>
    </r>
    <r>
      <rPr>
        <b/>
        <vertAlign val="superscript"/>
        <sz val="11"/>
        <color theme="1"/>
        <rFont val="Times New Roman"/>
        <family val="1"/>
      </rPr>
      <t>Sat</t>
    </r>
    <phoneticPr fontId="1" type="noConversion"/>
  </si>
  <si>
    <t>2050-68-2</t>
    <phoneticPr fontId="1" type="noConversion"/>
  </si>
  <si>
    <t>PCB-15</t>
    <phoneticPr fontId="1" type="noConversion"/>
  </si>
  <si>
    <t>C12H8Cl2</t>
    <phoneticPr fontId="1" type="noConversion"/>
  </si>
  <si>
    <t>Molecular Formular</t>
    <phoneticPr fontId="1" type="noConversion"/>
  </si>
  <si>
    <t>Molecular Structure</t>
    <phoneticPr fontId="1" type="noConversion"/>
  </si>
  <si>
    <t>FL003</t>
    <phoneticPr fontId="1" type="noConversion"/>
  </si>
  <si>
    <t>Developing a multimedia model of chemical dynamics in an urban area</t>
    <phoneticPr fontId="1" type="noConversion"/>
  </si>
  <si>
    <t>Chemical Classes</t>
    <phoneticPr fontId="1" type="noConversion"/>
  </si>
  <si>
    <t>C14H10</t>
  </si>
  <si>
    <t>85-01-8</t>
  </si>
  <si>
    <t>Phenanthrene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</si>
  <si>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T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</si>
  <si>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SA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</si>
  <si>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</si>
  <si>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</si>
  <si>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T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</si>
  <si>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SW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</si>
  <si>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SS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</si>
  <si>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D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</si>
  <si>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RE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</si>
  <si>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</si>
  <si>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</si>
  <si>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t>WH001</t>
  </si>
  <si>
    <t>WH001</t>
    <phoneticPr fontId="1" type="noConversion"/>
  </si>
  <si>
    <t>In Vegetable</t>
    <phoneticPr fontId="1" type="noConversion"/>
  </si>
  <si>
    <t>In Film</t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</si>
  <si>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Film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</si>
  <si>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Veg.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</si>
  <si>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Sed.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</si>
  <si>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Soil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</si>
  <si>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Water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</si>
  <si>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Air</t>
    </r>
    <phoneticPr fontId="1" type="noConversion"/>
  </si>
  <si>
    <t>V.P.</t>
    <phoneticPr fontId="1" type="noConversion"/>
  </si>
  <si>
    <t>*</t>
    <phoneticPr fontId="1" type="noConversion"/>
  </si>
  <si>
    <t>PAHs</t>
    <phoneticPr fontId="1" type="noConversion"/>
  </si>
  <si>
    <t>Fluoranthene</t>
    <phoneticPr fontId="1" type="noConversion"/>
  </si>
  <si>
    <t>C16H10</t>
  </si>
  <si>
    <t>206-44-0</t>
    <phoneticPr fontId="1" type="noConversion"/>
  </si>
  <si>
    <t>Solub.</t>
    <phoneticPr fontId="1" type="noConversion"/>
  </si>
  <si>
    <t>MW</t>
    <phoneticPr fontId="1" type="noConversion"/>
  </si>
  <si>
    <t>M.P.</t>
    <phoneticPr fontId="1" type="noConversion"/>
  </si>
  <si>
    <t>Tetra-CDD</t>
    <phoneticPr fontId="1" type="noConversion"/>
  </si>
  <si>
    <t>Penta-CDD</t>
    <phoneticPr fontId="1" type="noConversion"/>
  </si>
  <si>
    <t xml:space="preserve"> Octa-CDD</t>
    <phoneticPr fontId="1" type="noConversion"/>
  </si>
  <si>
    <t>C12H4Cl4O2</t>
  </si>
  <si>
    <t>1746-01-6</t>
  </si>
  <si>
    <t>PCDDs</t>
    <phoneticPr fontId="1" type="noConversion"/>
  </si>
  <si>
    <t>C12H3Cl5O2</t>
  </si>
  <si>
    <t>3268-87-9</t>
    <phoneticPr fontId="1" type="noConversion"/>
  </si>
  <si>
    <t>40321-76-4</t>
    <phoneticPr fontId="1" type="noConversion"/>
  </si>
  <si>
    <t xml:space="preserve">C12Cl8O2 </t>
    <phoneticPr fontId="1" type="noConversion"/>
  </si>
  <si>
    <r>
      <rPr>
        <b/>
        <sz val="11"/>
        <color theme="1"/>
        <rFont val="仿宋"/>
        <family val="3"/>
        <charset val="134"/>
      </rPr>
      <t>化学品种类</t>
    </r>
    <phoneticPr fontId="1" type="noConversion"/>
  </si>
  <si>
    <r>
      <rPr>
        <b/>
        <sz val="11"/>
        <color theme="1"/>
        <rFont val="仿宋"/>
        <family val="3"/>
        <charset val="134"/>
      </rPr>
      <t>分子式</t>
    </r>
    <phoneticPr fontId="1" type="noConversion"/>
  </si>
  <si>
    <r>
      <rPr>
        <b/>
        <sz val="11"/>
        <color theme="1"/>
        <rFont val="仿宋"/>
        <family val="3"/>
        <charset val="134"/>
      </rPr>
      <t>分子结构</t>
    </r>
    <phoneticPr fontId="1" type="noConversion"/>
  </si>
  <si>
    <r>
      <rPr>
        <b/>
        <sz val="11"/>
        <color theme="1"/>
        <rFont val="仿宋"/>
        <family val="3"/>
        <charset val="134"/>
      </rPr>
      <t>植被</t>
    </r>
    <phoneticPr fontId="1" type="noConversion"/>
  </si>
  <si>
    <r>
      <rPr>
        <b/>
        <sz val="11"/>
        <color theme="1"/>
        <rFont val="仿宋"/>
        <family val="3"/>
        <charset val="134"/>
      </rPr>
      <t>有机膜</t>
    </r>
    <phoneticPr fontId="1" type="noConversion"/>
  </si>
  <si>
    <t>Don River Watershed</t>
    <phoneticPr fontId="1" type="noConversion"/>
  </si>
  <si>
    <t>Vegetation</t>
  </si>
  <si>
    <t>Vegetation</t>
    <phoneticPr fontId="1" type="noConversion"/>
  </si>
  <si>
    <t>Film</t>
  </si>
  <si>
    <t>Film</t>
    <phoneticPr fontId="1" type="noConversion"/>
  </si>
  <si>
    <r>
      <rPr>
        <b/>
        <sz val="11"/>
        <color theme="1"/>
        <rFont val="仿宋"/>
        <family val="3"/>
        <charset val="134"/>
      </rPr>
      <t>有机碳含量比例（</t>
    </r>
    <r>
      <rPr>
        <b/>
        <sz val="11"/>
        <color theme="1"/>
        <rFont val="Times New Roman"/>
        <family val="1"/>
      </rPr>
      <t>Organic Carbon Content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y</t>
    </r>
    <r>
      <rPr>
        <b/>
        <vertAlign val="subscript"/>
        <sz val="11"/>
        <color theme="1"/>
        <rFont val="Times New Roman"/>
        <family val="1"/>
      </rPr>
      <t>OC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</si>
  <si>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植被</t>
    </r>
  </si>
  <si>
    <r>
      <rPr>
        <b/>
        <sz val="11"/>
        <color theme="1"/>
        <rFont val="仿宋"/>
        <family val="3"/>
        <charset val="134"/>
      </rPr>
      <t>有机膜</t>
    </r>
  </si>
  <si>
    <r>
      <rPr>
        <b/>
        <sz val="11"/>
        <color theme="1"/>
        <rFont val="仿宋"/>
        <family val="3"/>
        <charset val="134"/>
      </rPr>
      <t>体积（</t>
    </r>
    <r>
      <rPr>
        <b/>
        <sz val="11"/>
        <color theme="1"/>
        <rFont val="Times New Roman"/>
        <family val="1"/>
      </rPr>
      <t>V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Volume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</si>
  <si>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m3</t>
  </si>
  <si>
    <t>m3</t>
    <phoneticPr fontId="1" type="noConversion"/>
  </si>
  <si>
    <t>-</t>
    <phoneticPr fontId="1" type="noConversion"/>
  </si>
  <si>
    <t>Air in Air</t>
    <phoneticPr fontId="1" type="noConversion"/>
  </si>
  <si>
    <t>~1.0</t>
    <phoneticPr fontId="1" type="noConversion"/>
  </si>
  <si>
    <t>Water in Water</t>
    <phoneticPr fontId="1" type="noConversion"/>
  </si>
  <si>
    <t>Air in Vegetation</t>
    <phoneticPr fontId="1" type="noConversion"/>
  </si>
  <si>
    <t>Water in Vegetation</t>
    <phoneticPr fontId="1" type="noConversion"/>
  </si>
  <si>
    <t>Lipid in Vegetation</t>
    <phoneticPr fontId="1" type="noConversion"/>
  </si>
  <si>
    <t>Soilds in Film</t>
    <phoneticPr fontId="1" type="noConversion"/>
  </si>
  <si>
    <t>Lipid in Film</t>
    <phoneticPr fontId="1" type="noConversion"/>
  </si>
  <si>
    <t>MTC of air over soil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</si>
  <si>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AS</t>
    </r>
    <phoneticPr fontId="1" type="noConversion"/>
  </si>
  <si>
    <t>m/h</t>
    <phoneticPr fontId="1" type="noConversion"/>
  </si>
  <si>
    <t>MTC of air over vegetation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</si>
  <si>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AV</t>
    </r>
    <phoneticPr fontId="1" type="noConversion"/>
  </si>
  <si>
    <t>MTC of air over film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</si>
  <si>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AF</t>
    </r>
    <phoneticPr fontId="1" type="noConversion"/>
  </si>
  <si>
    <t>Diffusion quotient in pure air</t>
    <phoneticPr fontId="1" type="noConversion"/>
  </si>
  <si>
    <r>
      <t>D</t>
    </r>
    <r>
      <rPr>
        <b/>
        <vertAlign val="subscript"/>
        <sz val="11"/>
        <color theme="1"/>
        <rFont val="Times New Roman"/>
        <family val="1"/>
      </rPr>
      <t>air</t>
    </r>
    <phoneticPr fontId="1" type="noConversion"/>
  </si>
  <si>
    <t>m2/s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</si>
  <si>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AW</t>
    </r>
  </si>
  <si>
    <t xml:space="preserve">the vegetation-side MTC </t>
    <phoneticPr fontId="1" type="noConversion"/>
  </si>
  <si>
    <t xml:space="preserve">the film-side MTC 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</si>
  <si>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FF</t>
    </r>
    <phoneticPr fontId="1" type="noConversion"/>
  </si>
  <si>
    <t>chemical dependent</t>
    <phoneticPr fontId="1" type="noConversion"/>
  </si>
  <si>
    <t>Wind velocity</t>
    <phoneticPr fontId="1" type="noConversion"/>
  </si>
  <si>
    <t>v</t>
    <phoneticPr fontId="1" type="noConversion"/>
  </si>
  <si>
    <t>km/h</t>
    <phoneticPr fontId="1" type="noConversion"/>
  </si>
  <si>
    <t>the mean length of the surface in the direction of wind</t>
    <phoneticPr fontId="1" type="noConversion"/>
  </si>
  <si>
    <t>l</t>
    <phoneticPr fontId="1" type="noConversion"/>
  </si>
  <si>
    <t>cm</t>
    <phoneticPr fontId="1" type="noConversion"/>
  </si>
  <si>
    <t>Rainsplash rate constant</t>
    <phoneticPr fontId="1" type="noConversion"/>
  </si>
  <si>
    <r>
      <t>R</t>
    </r>
    <r>
      <rPr>
        <b/>
        <vertAlign val="subscript"/>
        <sz val="11"/>
        <color theme="1"/>
        <rFont val="Times New Roman"/>
        <family val="1"/>
      </rPr>
      <t>S</t>
    </r>
    <phoneticPr fontId="1" type="noConversion"/>
  </si>
  <si>
    <r>
      <t>h</t>
    </r>
    <r>
      <rPr>
        <b/>
        <vertAlign val="superscript"/>
        <sz val="11"/>
        <color theme="1"/>
        <rFont val="Times New Roman"/>
        <family val="1"/>
      </rPr>
      <t>-1</t>
    </r>
    <phoneticPr fontId="1" type="noConversion"/>
  </si>
  <si>
    <t>Litterfall rate constant</t>
    <phoneticPr fontId="1" type="noConversion"/>
  </si>
  <si>
    <r>
      <t>R</t>
    </r>
    <r>
      <rPr>
        <b/>
        <vertAlign val="subscript"/>
        <sz val="11"/>
        <color theme="1"/>
        <rFont val="Times New Roman"/>
        <family val="1"/>
      </rPr>
      <t>LF</t>
    </r>
    <phoneticPr fontId="1" type="noConversion"/>
  </si>
  <si>
    <t>the wet deposition interception loss fraction</t>
    <phoneticPr fontId="1" type="noConversion"/>
  </si>
  <si>
    <r>
      <t>Il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</si>
  <si>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t>unitless</t>
    <phoneticPr fontId="1" type="noConversion"/>
  </si>
  <si>
    <t xml:space="preserve"> </t>
    <phoneticPr fontId="1" type="noConversion"/>
  </si>
  <si>
    <t>the leaf wax erosion MTC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</si>
  <si>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WE</t>
    </r>
    <phoneticPr fontId="1" type="noConversion"/>
  </si>
  <si>
    <t>the film wash-off rate constant</t>
    <phoneticPr fontId="1" type="noConversion"/>
  </si>
  <si>
    <t>W</t>
    <phoneticPr fontId="1" type="noConversion"/>
  </si>
  <si>
    <t>the canopy drip parameter</t>
    <phoneticPr fontId="1" type="noConversion"/>
  </si>
  <si>
    <t>λ</t>
    <phoneticPr fontId="1" type="noConversion"/>
  </si>
  <si>
    <t>the above ground plant dry mass inventory</t>
    <phoneticPr fontId="1" type="noConversion"/>
  </si>
  <si>
    <t>B</t>
    <phoneticPr fontId="1" type="noConversion"/>
  </si>
  <si>
    <t>kg/m2</t>
    <phoneticPr fontId="1" type="noConversion"/>
  </si>
  <si>
    <t>the dry deposition velocities to surfaces</t>
    <phoneticPr fontId="1" type="noConversion"/>
  </si>
  <si>
    <t>the dry deposition velocities to water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</si>
  <si>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</si>
  <si>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VV</t>
    </r>
    <r>
      <rPr>
        <b/>
        <sz val="11"/>
        <color theme="1"/>
        <rFont val="Times New Roman"/>
        <family val="1"/>
      </rPr>
      <t>(veg. side)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</si>
  <si>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FF</t>
    </r>
    <r>
      <rPr>
        <b/>
        <sz val="11"/>
        <color theme="1"/>
        <rFont val="Times New Roman"/>
        <family val="1"/>
      </rPr>
      <t>(film. side)</t>
    </r>
    <phoneticPr fontId="1" type="noConversion"/>
  </si>
  <si>
    <t>Bulk</t>
    <phoneticPr fontId="1" type="noConversion"/>
  </si>
  <si>
    <r>
      <rPr>
        <b/>
        <sz val="11"/>
        <color theme="1"/>
        <rFont val="仿宋"/>
        <family val="3"/>
        <charset val="134"/>
      </rPr>
      <t>气相（</t>
    </r>
    <r>
      <rPr>
        <b/>
        <sz val="11"/>
        <color theme="1"/>
        <rFont val="Times New Roman"/>
        <family val="1"/>
      </rPr>
      <t>Air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</si>
  <si>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水相（</t>
    </r>
    <r>
      <rPr>
        <b/>
        <sz val="11"/>
        <color theme="1"/>
        <rFont val="Times New Roman"/>
        <family val="1"/>
      </rPr>
      <t>Water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</si>
  <si>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土壤相（</t>
    </r>
    <r>
      <rPr>
        <b/>
        <sz val="11"/>
        <color theme="1"/>
        <rFont val="Times New Roman"/>
        <family val="1"/>
      </rPr>
      <t>Soil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</si>
  <si>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植被相（</t>
    </r>
    <r>
      <rPr>
        <b/>
        <sz val="11"/>
        <color theme="1"/>
        <rFont val="Times New Roman"/>
        <family val="1"/>
      </rPr>
      <t>Vegetation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</si>
  <si>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有机膜相（</t>
    </r>
    <r>
      <rPr>
        <b/>
        <sz val="11"/>
        <color theme="1"/>
        <rFont val="Times New Roman"/>
        <family val="1"/>
      </rPr>
      <t>Film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</si>
  <si>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沉积物相（</t>
    </r>
    <r>
      <rPr>
        <b/>
        <sz val="11"/>
        <color theme="1"/>
        <rFont val="Times New Roman"/>
        <family val="1"/>
      </rPr>
      <t>Sediment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</si>
  <si>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</si>
  <si>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</si>
  <si>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</si>
  <si>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</si>
  <si>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</si>
  <si>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</si>
  <si>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</si>
  <si>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</si>
  <si>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Q</t>
    </r>
    <phoneticPr fontId="1" type="noConversion"/>
  </si>
  <si>
    <r>
      <rPr>
        <b/>
        <sz val="11"/>
        <color theme="1"/>
        <rFont val="仿宋"/>
        <family val="3"/>
        <charset val="134"/>
      </rPr>
      <t>气相</t>
    </r>
    <phoneticPr fontId="1" type="noConversion"/>
  </si>
  <si>
    <r>
      <rPr>
        <b/>
        <sz val="11"/>
        <color theme="1"/>
        <rFont val="仿宋"/>
        <family val="3"/>
        <charset val="134"/>
      </rPr>
      <t>水相</t>
    </r>
    <phoneticPr fontId="1" type="noConversion"/>
  </si>
  <si>
    <r>
      <rPr>
        <b/>
        <sz val="11"/>
        <color theme="1"/>
        <rFont val="仿宋"/>
        <family val="3"/>
        <charset val="134"/>
      </rPr>
      <t>颗粒物</t>
    </r>
    <phoneticPr fontId="1" type="noConversion"/>
  </si>
  <si>
    <r>
      <rPr>
        <b/>
        <sz val="11"/>
        <color theme="1"/>
        <rFont val="仿宋"/>
        <family val="3"/>
        <charset val="134"/>
      </rPr>
      <t>酯类物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</si>
  <si>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</si>
  <si>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</si>
  <si>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</si>
  <si>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</si>
  <si>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Q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</si>
  <si>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</si>
  <si>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</si>
  <si>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t>Gas</t>
    <phoneticPr fontId="1" type="noConversion"/>
  </si>
  <si>
    <t>Phase</t>
    <phoneticPr fontId="1" type="noConversion"/>
  </si>
  <si>
    <t>Particles</t>
    <phoneticPr fontId="1" type="noConversion"/>
  </si>
  <si>
    <t>Dissolved</t>
    <phoneticPr fontId="1" type="noConversion"/>
  </si>
  <si>
    <t>Suspended Part.</t>
    <phoneticPr fontId="1" type="noConversion"/>
  </si>
  <si>
    <t>Solids</t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</si>
  <si>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</si>
  <si>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S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</si>
  <si>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D</t>
    </r>
    <phoneticPr fontId="1" type="noConversion"/>
  </si>
  <si>
    <t>Leaf cuticle</t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</si>
  <si>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V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</si>
  <si>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rgb="FF7030A0"/>
        <rFont val="Times New Roman"/>
        <family val="1"/>
      </rPr>
      <t>V</t>
    </r>
    <phoneticPr fontId="1" type="noConversion"/>
  </si>
  <si>
    <r>
      <t>Z</t>
    </r>
    <r>
      <rPr>
        <b/>
        <vertAlign val="subscript"/>
        <sz val="11"/>
        <color rgb="FF7030A0"/>
        <rFont val="Times New Roman"/>
        <family val="1"/>
      </rPr>
      <t>F</t>
    </r>
    <phoneticPr fontId="1" type="noConversion"/>
  </si>
  <si>
    <t>BS002</t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</si>
  <si>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</si>
  <si>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</si>
  <si>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</si>
  <si>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</si>
  <si>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PW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</si>
  <si>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</si>
  <si>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Sed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</si>
  <si>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</si>
  <si>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Sed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</si>
  <si>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PF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</si>
  <si>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V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</si>
  <si>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Φ</t>
    </r>
    <r>
      <rPr>
        <b/>
        <i/>
        <vertAlign val="subscript"/>
        <sz val="11"/>
        <color theme="1"/>
        <rFont val="Times New Roman"/>
        <family val="1"/>
      </rPr>
      <t>PA</t>
    </r>
    <phoneticPr fontId="1" type="noConversion"/>
  </si>
  <si>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</si>
  <si>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</si>
  <si>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Q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part.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</si>
  <si>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PF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</si>
  <si>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</si>
  <si>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</si>
  <si>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t>BS003</t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</si>
  <si>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</si>
  <si>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</si>
  <si>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</si>
  <si>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</si>
  <si>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</si>
  <si>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</si>
  <si>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Sed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</si>
  <si>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Φ</t>
    </r>
    <r>
      <rPr>
        <b/>
        <i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</si>
  <si>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PF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</si>
  <si>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P</t>
    </r>
    <phoneticPr fontId="1" type="noConversion"/>
  </si>
  <si>
    <r>
      <rPr>
        <b/>
        <sz val="11"/>
        <color theme="1"/>
        <rFont val="仿宋"/>
        <family val="3"/>
        <charset val="134"/>
      </rPr>
      <t>上海城市大气</t>
    </r>
    <r>
      <rPr>
        <b/>
        <sz val="11"/>
        <color theme="1"/>
        <rFont val="Times New Roman"/>
        <family val="1"/>
      </rPr>
      <t>PAHs</t>
    </r>
    <r>
      <rPr>
        <b/>
        <sz val="11"/>
        <color theme="1"/>
        <rFont val="仿宋"/>
        <family val="3"/>
        <charset val="134"/>
      </rPr>
      <t>排放特征与多介质归趋模拟</t>
    </r>
  </si>
  <si>
    <r>
      <t>2005</t>
    </r>
    <r>
      <rPr>
        <b/>
        <sz val="11"/>
        <color rgb="FFFF0000"/>
        <rFont val="仿宋"/>
        <family val="3"/>
        <charset val="134"/>
      </rPr>
      <t>年</t>
    </r>
    <phoneticPr fontId="1" type="noConversion"/>
  </si>
  <si>
    <r>
      <rPr>
        <sz val="11"/>
        <color theme="1"/>
        <rFont val="仿宋"/>
        <family val="3"/>
        <charset val="134"/>
      </rPr>
      <t>上海市</t>
    </r>
    <phoneticPr fontId="1" type="noConversion"/>
  </si>
  <si>
    <r>
      <rPr>
        <b/>
        <sz val="11"/>
        <color theme="1"/>
        <rFont val="仿宋"/>
        <family val="3"/>
        <charset val="134"/>
      </rPr>
      <t>深度（d，</t>
    </r>
    <r>
      <rPr>
        <b/>
        <sz val="11"/>
        <color theme="1"/>
        <rFont val="Times New Roman"/>
        <family val="1"/>
      </rPr>
      <t>Depth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</si>
  <si>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-</t>
    <phoneticPr fontId="1" type="noConversion"/>
  </si>
  <si>
    <t>城市土壤多环芳烃累积的时空变化与风险研究</t>
    <phoneticPr fontId="1" type="noConversion"/>
  </si>
  <si>
    <t>*</t>
    <phoneticPr fontId="1" type="noConversion"/>
  </si>
  <si>
    <t>南京主城区（单元格1）</t>
    <phoneticPr fontId="1" type="noConversion"/>
  </si>
  <si>
    <r>
      <t>2013</t>
    </r>
    <r>
      <rPr>
        <b/>
        <sz val="11"/>
        <color rgb="FFFF0000"/>
        <rFont val="仿宋"/>
        <family val="3"/>
        <charset val="134"/>
      </rPr>
      <t>年</t>
    </r>
    <phoneticPr fontId="1" type="noConversion"/>
  </si>
  <si>
    <r>
      <rPr>
        <b/>
        <sz val="11"/>
        <color theme="1"/>
        <rFont val="仿宋"/>
        <family val="3"/>
        <charset val="134"/>
      </rPr>
      <t>子相</t>
    </r>
    <phoneticPr fontId="1" type="noConversion"/>
  </si>
  <si>
    <r>
      <rPr>
        <b/>
        <sz val="11"/>
        <color theme="1"/>
        <rFont val="仿宋"/>
        <family val="3"/>
        <charset val="134"/>
      </rPr>
      <t>体积比例</t>
    </r>
    <phoneticPr fontId="1" type="noConversion"/>
  </si>
  <si>
    <r>
      <rPr>
        <b/>
        <sz val="11"/>
        <color theme="1"/>
        <rFont val="仿宋"/>
        <family val="3"/>
        <charset val="134"/>
      </rPr>
      <t>城市土壤多环芳烃累积的时空变化与风险研究</t>
    </r>
  </si>
  <si>
    <r>
      <rPr>
        <b/>
        <sz val="11"/>
        <color theme="1"/>
        <rFont val="仿宋"/>
        <family val="3"/>
        <charset val="134"/>
      </rPr>
      <t>环境相</t>
    </r>
    <phoneticPr fontId="1" type="noConversion"/>
  </si>
  <si>
    <r>
      <rPr>
        <b/>
        <sz val="11"/>
        <color theme="1"/>
        <rFont val="仿宋"/>
        <family val="3"/>
        <charset val="134"/>
      </rPr>
      <t>大气气相</t>
    </r>
    <phoneticPr fontId="1" type="noConversion"/>
  </si>
  <si>
    <r>
      <rPr>
        <b/>
        <sz val="11"/>
        <color theme="1"/>
        <rFont val="仿宋"/>
        <family val="3"/>
        <charset val="134"/>
      </rPr>
      <t>大气颗粒物相</t>
    </r>
    <phoneticPr fontId="1" type="noConversion"/>
  </si>
  <si>
    <r>
      <rPr>
        <b/>
        <sz val="11"/>
        <color theme="1"/>
        <rFont val="仿宋"/>
        <family val="3"/>
        <charset val="134"/>
      </rPr>
      <t>大气总相</t>
    </r>
    <phoneticPr fontId="1" type="noConversion"/>
  </si>
  <si>
    <r>
      <rPr>
        <b/>
        <sz val="11"/>
        <color theme="1"/>
        <rFont val="仿宋"/>
        <family val="3"/>
        <charset val="134"/>
      </rPr>
      <t>水溶解相</t>
    </r>
    <phoneticPr fontId="1" type="noConversion"/>
  </si>
  <si>
    <r>
      <rPr>
        <b/>
        <sz val="11"/>
        <color theme="1"/>
        <rFont val="仿宋"/>
        <family val="3"/>
        <charset val="134"/>
      </rPr>
      <t>水悬浮颗粒物</t>
    </r>
    <phoneticPr fontId="1" type="noConversion"/>
  </si>
  <si>
    <r>
      <rPr>
        <b/>
        <sz val="11"/>
        <color theme="1"/>
        <rFont val="仿宋"/>
        <family val="3"/>
        <charset val="134"/>
      </rPr>
      <t>水总相</t>
    </r>
    <phoneticPr fontId="1" type="noConversion"/>
  </si>
  <si>
    <r>
      <rPr>
        <b/>
        <sz val="11"/>
        <color theme="1"/>
        <rFont val="仿宋"/>
        <family val="3"/>
        <charset val="134"/>
      </rPr>
      <t>土相</t>
    </r>
    <phoneticPr fontId="1" type="noConversion"/>
  </si>
  <si>
    <r>
      <rPr>
        <b/>
        <sz val="11"/>
        <color theme="1"/>
        <rFont val="仿宋"/>
        <family val="3"/>
        <charset val="134"/>
      </rPr>
      <t>土总相</t>
    </r>
    <phoneticPr fontId="1" type="noConversion"/>
  </si>
  <si>
    <r>
      <rPr>
        <b/>
        <sz val="11"/>
        <color theme="1"/>
        <rFont val="仿宋"/>
        <family val="3"/>
        <charset val="134"/>
      </rPr>
      <t>沉积物土相</t>
    </r>
    <phoneticPr fontId="1" type="noConversion"/>
  </si>
  <si>
    <r>
      <rPr>
        <b/>
        <sz val="11"/>
        <color theme="1"/>
        <rFont val="仿宋"/>
        <family val="3"/>
        <charset val="134"/>
      </rPr>
      <t>沉积物总相</t>
    </r>
    <phoneticPr fontId="1" type="noConversion"/>
  </si>
  <si>
    <r>
      <rPr>
        <b/>
        <sz val="11"/>
        <color theme="1"/>
        <rFont val="仿宋"/>
        <family val="3"/>
        <charset val="134"/>
      </rPr>
      <t>植物叶表皮相</t>
    </r>
    <phoneticPr fontId="1" type="noConversion"/>
  </si>
  <si>
    <r>
      <rPr>
        <b/>
        <sz val="11"/>
        <color theme="1"/>
        <rFont val="仿宋"/>
        <family val="3"/>
        <charset val="134"/>
      </rPr>
      <t>植被总相</t>
    </r>
    <phoneticPr fontId="1" type="noConversion"/>
  </si>
  <si>
    <r>
      <rPr>
        <b/>
        <sz val="11"/>
        <color theme="1"/>
        <rFont val="仿宋"/>
        <family val="3"/>
        <charset val="134"/>
      </rPr>
      <t>有机膜颗粒物</t>
    </r>
    <phoneticPr fontId="1" type="noConversion"/>
  </si>
  <si>
    <r>
      <rPr>
        <b/>
        <sz val="11"/>
        <color theme="1"/>
        <rFont val="仿宋"/>
        <family val="3"/>
        <charset val="134"/>
      </rPr>
      <t>有机膜溶解相</t>
    </r>
    <phoneticPr fontId="1" type="noConversion"/>
  </si>
  <si>
    <r>
      <rPr>
        <b/>
        <sz val="11"/>
        <color theme="1"/>
        <rFont val="仿宋"/>
        <family val="3"/>
        <charset val="134"/>
      </rPr>
      <t>有机膜总相</t>
    </r>
    <phoneticPr fontId="1" type="noConversion"/>
  </si>
  <si>
    <r>
      <rPr>
        <b/>
        <sz val="11"/>
        <color theme="1"/>
        <rFont val="仿宋"/>
        <family val="3"/>
        <charset val="134"/>
      </rPr>
      <t>时间</t>
    </r>
    <phoneticPr fontId="1" type="noConversion"/>
  </si>
  <si>
    <r>
      <t>2005</t>
    </r>
    <r>
      <rPr>
        <b/>
        <sz val="11"/>
        <color theme="1"/>
        <rFont val="仿宋"/>
        <family val="3"/>
        <charset val="134"/>
      </rPr>
      <t>年</t>
    </r>
    <phoneticPr fontId="1" type="noConversion"/>
  </si>
  <si>
    <r>
      <rPr>
        <b/>
        <sz val="11"/>
        <color theme="1"/>
        <rFont val="仿宋"/>
        <family val="3"/>
        <charset val="134"/>
      </rPr>
      <t>箱体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</si>
</sst>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_ 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b/>
      <vertAlign val="subscript"/>
      <sz val="11"/>
      <color theme="1"/>
      <name val="Times New Roman"/>
      <family val="1"/>
    </font>
    <font>
      <b/>
      <sz val="10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sz val="9"/>
      <color indexed="8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vertAlign val="subscript"/>
      <sz val="11"/>
      <color rgb="FFFF0000"/>
      <name val="Times New Roman"/>
      <family val="1"/>
    </font>
    <font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  <font>
      <b/>
      <sz val="11"/>
      <color rgb="FF7030A0"/>
      <name val="Times New Roman"/>
      <family val="1"/>
    </font>
    <font>
      <b/>
      <vertAlign val="subscript"/>
      <sz val="11"/>
      <color rgb="FF7030A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489146</xdr:colOff>
      <xdr:row>13</xdr:row>
      <xdr:rowOff>61911</xdr:rowOff>
    </xdr:from>
    <xdr:to>
      <xdr:col>7</xdr:col>
      <xdr:colOff>1006353</xdr:colOff>
      <xdr:row>13</xdr:row>
      <xdr:rowOff>398096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D734128-9FC6-C316-953C-16E6970D6A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970" b="14683"/>
        <a:stretch/>
      </xdr:blipFill>
      <xdr:spPr>
        <a:xfrm>
          <a:off x="11838550" y="2860796"/>
          <a:ext cx="517207" cy="336185"/>
        </a:xfrm>
        <a:prstGeom prst="rect">
          <a:avLst/>
        </a:prstGeom>
      </xdr:spPr>
    </xdr:pic>
    <xdr:clientData/>
  </xdr:twoCellAnchor>
  <xdr:twoCellAnchor editAs="oneCell">
    <xdr:from>
      <xdr:col>7</xdr:col>
      <xdr:colOff>385396</xdr:colOff>
      <xdr:row>14</xdr:row>
      <xdr:rowOff>10062</xdr:rowOff>
    </xdr:from>
    <xdr:to>
      <xdr:col>7</xdr:col>
      <xdr:colOff>1157896</xdr:colOff>
      <xdr:row>15</xdr:row>
      <xdr:rowOff>292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9734032-4E49-FAEE-8B7F-1400E226C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4800" y="3248562"/>
          <a:ext cx="772500" cy="427259"/>
        </a:xfrm>
        <a:prstGeom prst="rect">
          <a:avLst/>
        </a:prstGeom>
      </xdr:spPr>
    </xdr:pic>
    <xdr:clientData/>
  </xdr:twoCellAnchor>
  <xdr:twoCellAnchor editAs="oneCell">
    <xdr:from>
      <xdr:col>7</xdr:col>
      <xdr:colOff>286579</xdr:colOff>
      <xdr:row>15</xdr:row>
      <xdr:rowOff>54931</xdr:rowOff>
    </xdr:from>
    <xdr:to>
      <xdr:col>7</xdr:col>
      <xdr:colOff>1218775</xdr:colOff>
      <xdr:row>15</xdr:row>
      <xdr:rowOff>402981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891D1CB-82D2-D9DD-55B8-D20A9AF15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597"/>
        <a:stretch/>
      </xdr:blipFill>
      <xdr:spPr>
        <a:xfrm>
          <a:off x="11635983" y="3733046"/>
          <a:ext cx="932196" cy="3480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257907</xdr:colOff>
      <xdr:row>16</xdr:row>
      <xdr:rowOff>32534</xdr:rowOff>
    </xdr:from>
    <xdr:to>
      <xdr:col>7</xdr:col>
      <xdr:colOff>1202787</xdr:colOff>
      <xdr:row>16</xdr:row>
      <xdr:rowOff>426428</xdr:rowOff>
    </xdr:to>
    <xdr:pic>
      <xdr:nvPicPr>
        <xdr:cNvPr id="13" name="图片 12" descr="1,2,3,7,8-五氯二苯并对二恶英结构式">
          <a:extLst>
            <a:ext uri="{FF2B5EF4-FFF2-40B4-BE49-F238E27FC236}">
              <a16:creationId xmlns:a16="http://schemas.microsoft.com/office/drawing/2014/main" id="{D4BA91F7-907D-942E-5344-736EA85A9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69" b="6713"/>
        <a:stretch/>
      </xdr:blipFill>
      <xdr:spPr bwMode="auto">
        <a:xfrm>
          <a:off x="11607311" y="4150265"/>
          <a:ext cx="944880" cy="393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417637</xdr:colOff>
      <xdr:row>17</xdr:row>
      <xdr:rowOff>27844</xdr:rowOff>
    </xdr:from>
    <xdr:to>
      <xdr:col>7</xdr:col>
      <xdr:colOff>1033096</xdr:colOff>
      <xdr:row>17</xdr:row>
      <xdr:rowOff>428874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0461FB7-4616-81AA-FB70-7E420C51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67041" y="4585190"/>
          <a:ext cx="615459" cy="401030"/>
        </a:xfrm>
        <a:prstGeom prst="rect">
          <a:avLst/>
        </a:prstGeom>
      </xdr:spPr>
    </xdr:pic>
    <xdr:clientData/>
  </xdr:twoCellAnchor>
  <xdr:twoCellAnchor editAs="oneCell">
    <xdr:from>
      <xdr:col>7</xdr:col>
      <xdr:colOff>325316</xdr:colOff>
      <xdr:row>6</xdr:row>
      <xdr:rowOff>128952</xdr:rowOff>
    </xdr:from>
    <xdr:to>
      <xdr:col>7</xdr:col>
      <xdr:colOff>1163516</xdr:colOff>
      <xdr:row>6</xdr:row>
      <xdr:rowOff>340225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A2773A2-4602-8638-C08A-C8C02025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V="1">
          <a:off x="11674720" y="1308587"/>
          <a:ext cx="838200" cy="21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BA29"/>
  <sheetViews>
    <sheetView tabSelected="1" topLeftCell="A7" zoomScale="85" zoomScaleNormal="85" workbookViewId="0">
      <selection activeCell="H28" sqref="H28"/>
    </sheetView>
  </sheetViews>
  <sheetFormatPr defaultColWidth="8.875" defaultRowHeight="15" x14ac:dyDescent="0.2"/>
  <cols>
    <col min="1" max="1" width="68" style="1" bestFit="1" customWidth="1"/>
    <col min="2" max="2" width="10" style="1" bestFit="1" customWidth="1"/>
    <col min="3" max="3" width="8.875" style="1"/>
    <col min="4" max="4" width="10.125" style="19" bestFit="1" customWidth="1"/>
    <col min="5" max="5" width="17.125" style="1" bestFit="1" customWidth="1"/>
    <col min="6" max="6" width="15" style="1" bestFit="1" customWidth="1"/>
    <col min="7" max="7" width="19.875" style="1" bestFit="1" customWidth="1"/>
    <col min="8" max="8" width="19.75" style="1" bestFit="1" customWidth="1"/>
    <col min="9" max="9" width="12.75" style="1" customWidth="1"/>
    <col min="10" max="10" width="14.5" style="1" customWidth="1"/>
    <col min="11" max="11" width="13.75" style="1" bestFit="1" customWidth="1"/>
    <col min="12" max="12" width="7.875" style="1" bestFit="1" customWidth="1"/>
    <col min="13" max="13" width="19" style="1" bestFit="1" customWidth="1"/>
    <col min="14" max="14" width="7.875" style="1" bestFit="1" customWidth="1"/>
    <col min="15" max="15" width="18.625" style="1" bestFit="1" customWidth="1"/>
    <col min="16" max="16" width="7.875" style="1" bestFit="1" customWidth="1"/>
    <col min="17" max="17" width="21.875" style="1" bestFit="1" customWidth="1"/>
    <col min="18" max="18" width="7.875" style="1" bestFit="1" customWidth="1"/>
    <col min="19" max="19" width="13.625" style="1" customWidth="1"/>
    <col min="20" max="20" width="5.125" style="1" bestFit="1" customWidth="1"/>
    <col min="21" max="21" width="12" style="1" customWidth="1"/>
    <col min="22" max="22" width="5.125" style="1" bestFit="1" customWidth="1"/>
    <col min="23" max="23" width="10.5" style="1" customWidth="1"/>
    <col min="24" max="24" width="7.875" style="1" bestFit="1" customWidth="1"/>
    <col min="25" max="25" width="17.25" style="1" bestFit="1" customWidth="1"/>
    <col min="26" max="26" width="5.125" style="1" bestFit="1" customWidth="1"/>
    <col min="27" max="27" width="8.875" style="1"/>
    <col min="28" max="28" width="5.125" style="1" bestFit="1" customWidth="1"/>
    <col min="29" max="29" width="8.875" style="1"/>
    <col min="30" max="30" width="7.875" style="1" bestFit="1" customWidth="1"/>
    <col min="31" max="31" width="12.25" style="1" bestFit="1" customWidth="1"/>
    <col min="32" max="32" width="7.875" style="1" bestFit="1" customWidth="1"/>
    <col min="33" max="33" width="12.25" style="1" bestFit="1" customWidth="1"/>
    <col min="34" max="34" width="7.875" style="1" bestFit="1" customWidth="1"/>
    <col min="35" max="35" width="12.25" style="1" bestFit="1" customWidth="1"/>
    <col min="36" max="36" width="7.875" style="1" bestFit="1" customWidth="1"/>
    <col min="37" max="37" width="10.25" style="1" bestFit="1" customWidth="1"/>
    <col min="38" max="38" width="7.875" style="1" bestFit="1" customWidth="1"/>
    <col min="39" max="39" width="11.125" style="1" bestFit="1" customWidth="1"/>
    <col min="40" max="40" width="5.125" style="1" bestFit="1" customWidth="1"/>
    <col min="41" max="41" width="10" style="1" bestFit="1" customWidth="1"/>
    <col min="42" max="42" width="5.125" style="1" bestFit="1" customWidth="1"/>
    <col min="43" max="43" width="9.875" style="1" bestFit="1" customWidth="1"/>
    <col min="44" max="44" width="5.125" style="1" bestFit="1" customWidth="1"/>
    <col min="45" max="45" width="26.25" style="1" bestFit="1" customWidth="1"/>
    <col min="46" max="46" width="5.125" style="1" bestFit="1" customWidth="1"/>
    <col min="47" max="47" width="18.875" style="1" bestFit="1" customWidth="1"/>
    <col min="48" max="48" width="5.125" style="1" bestFit="1" customWidth="1"/>
    <col min="49" max="49" width="49.125" style="1" bestFit="1" customWidth="1"/>
    <col min="50" max="50" width="5.125" style="1" bestFit="1" customWidth="1"/>
    <col min="51" max="51" width="29.125" style="1" bestFit="1" customWidth="1"/>
    <col min="52" max="52" width="5.125" style="1" bestFit="1" customWidth="1"/>
    <col min="53" max="53" width="19.375" style="1" bestFit="1" customWidth="1"/>
    <col min="54" max="16384" width="8.875" style="1"/>
  </cols>
  <sheetData>
    <row r="2" spans="1:53" s="2" customFormat="1" ht="17.25" x14ac:dyDescent="0.2">
      <c r="A2" s="10" t="s">
        <v>83</v>
      </c>
      <c r="B2" s="14" t="s">
        <v>84</v>
      </c>
      <c r="C2" s="46" t="s">
        <v>60</v>
      </c>
      <c r="D2" s="51" t="s">
        <v>6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  <c r="S2" s="40" t="s">
        <v>114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28"/>
      <c r="AH2" s="28"/>
      <c r="AI2" s="28"/>
      <c r="AJ2" s="28"/>
      <c r="AK2" s="43" t="s">
        <v>115</v>
      </c>
      <c r="AL2" s="44"/>
      <c r="AM2" s="44"/>
      <c r="AN2" s="44"/>
      <c r="AO2" s="44"/>
      <c r="AP2" s="44"/>
      <c r="AQ2" s="44"/>
      <c r="AR2" s="45"/>
      <c r="AS2" s="33"/>
      <c r="AT2" s="33"/>
      <c r="AU2" s="33"/>
      <c r="AV2" s="33"/>
      <c r="AW2" s="33"/>
      <c r="AX2" s="33"/>
      <c r="AY2" s="33"/>
      <c r="AZ2" s="33"/>
      <c r="BA2" s="33"/>
    </row>
    <row r="3" spans="1:53" s="2" customFormat="1" x14ac:dyDescent="0.25">
      <c r="A3" s="27" t="s">
        <v>14</v>
      </c>
      <c r="B3" s="5" t="s">
        <v>13</v>
      </c>
      <c r="C3" s="46"/>
      <c r="D3" s="18"/>
      <c r="E3" s="27"/>
      <c r="F3" s="27" t="s">
        <v>7</v>
      </c>
      <c r="G3" s="27" t="s">
        <v>177</v>
      </c>
      <c r="H3" s="27" t="s">
        <v>178</v>
      </c>
      <c r="I3" s="27" t="s">
        <v>116</v>
      </c>
      <c r="J3" s="27" t="s">
        <v>117</v>
      </c>
      <c r="K3" s="27" t="s">
        <v>10</v>
      </c>
      <c r="L3" s="27"/>
      <c r="M3" s="27" t="s">
        <v>118</v>
      </c>
      <c r="N3" s="27"/>
      <c r="O3" s="27" t="s">
        <v>119</v>
      </c>
      <c r="P3" s="27"/>
      <c r="Q3" s="27" t="s">
        <v>120</v>
      </c>
      <c r="R3" s="27"/>
      <c r="S3" s="27" t="s">
        <v>62</v>
      </c>
      <c r="T3" s="27"/>
      <c r="U3" s="27" t="s">
        <v>121</v>
      </c>
      <c r="V3" s="27"/>
      <c r="W3" s="27" t="s">
        <v>63</v>
      </c>
      <c r="X3" s="27"/>
      <c r="Y3" s="27" t="s">
        <v>122</v>
      </c>
      <c r="Z3" s="27"/>
      <c r="AA3" s="27" t="s">
        <v>123</v>
      </c>
      <c r="AB3" s="27"/>
      <c r="AC3" s="27" t="s">
        <v>64</v>
      </c>
      <c r="AD3" s="27"/>
      <c r="AE3" s="27" t="s">
        <v>65</v>
      </c>
      <c r="AF3" s="27"/>
      <c r="AG3" s="67"/>
      <c r="AH3" s="67"/>
      <c r="AI3" s="67"/>
      <c r="AJ3" s="6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s="2" customFormat="1" x14ac:dyDescent="0.25">
      <c r="A4" s="27"/>
      <c r="B4" s="27"/>
      <c r="C4" s="46"/>
      <c r="D4" s="18" t="s">
        <v>0</v>
      </c>
      <c r="E4" s="27"/>
      <c r="F4" s="27" t="s">
        <v>1</v>
      </c>
      <c r="G4" s="27" t="s">
        <v>128</v>
      </c>
      <c r="H4" s="27" t="s">
        <v>129</v>
      </c>
      <c r="I4" s="27" t="s">
        <v>2</v>
      </c>
      <c r="J4" s="27" t="s">
        <v>4</v>
      </c>
      <c r="K4" s="27" t="s">
        <v>9</v>
      </c>
      <c r="L4" s="27"/>
      <c r="M4" s="27" t="s">
        <v>11</v>
      </c>
      <c r="N4" s="27"/>
      <c r="O4" s="27" t="s">
        <v>15</v>
      </c>
      <c r="P4" s="27"/>
      <c r="Q4" s="27" t="s">
        <v>17</v>
      </c>
      <c r="R4" s="27"/>
      <c r="S4" s="27" t="s">
        <v>19</v>
      </c>
      <c r="T4" s="27"/>
      <c r="U4" s="27" t="s">
        <v>21</v>
      </c>
      <c r="V4" s="27"/>
      <c r="W4" s="27" t="s">
        <v>20</v>
      </c>
      <c r="X4" s="27"/>
      <c r="Y4" s="27" t="s">
        <v>23</v>
      </c>
      <c r="Z4" s="27"/>
      <c r="AA4" s="27" t="s">
        <v>24</v>
      </c>
      <c r="AB4" s="27"/>
      <c r="AC4" s="27" t="s">
        <v>25</v>
      </c>
      <c r="AD4" s="27"/>
      <c r="AE4" s="27" t="s">
        <v>26</v>
      </c>
      <c r="AF4" s="27"/>
      <c r="AG4" s="67"/>
      <c r="AH4" s="67"/>
      <c r="AI4" s="67"/>
      <c r="AJ4" s="67"/>
      <c r="AK4" s="27"/>
      <c r="AL4" s="27"/>
      <c r="AM4" s="27"/>
      <c r="AN4" s="27"/>
      <c r="AO4" s="27"/>
      <c r="AP4" s="27"/>
      <c r="AQ4" s="27"/>
      <c r="AR4" s="27"/>
      <c r="AS4" s="27" t="s">
        <v>32</v>
      </c>
      <c r="AT4" s="27"/>
      <c r="AU4" s="27" t="s">
        <v>33</v>
      </c>
      <c r="AV4" s="27"/>
      <c r="AW4" s="27" t="s">
        <v>34</v>
      </c>
      <c r="AX4" s="27"/>
      <c r="AY4" s="27" t="s">
        <v>35</v>
      </c>
      <c r="AZ4" s="27"/>
      <c r="BA4" s="27" t="s">
        <v>36</v>
      </c>
    </row>
    <row r="5" spans="1:53" s="2" customFormat="1" ht="17.25" x14ac:dyDescent="0.25">
      <c r="A5" s="27"/>
      <c r="B5" s="27"/>
      <c r="C5" s="46"/>
      <c r="D5" s="47"/>
      <c r="E5" s="27"/>
      <c r="F5" s="49"/>
      <c r="G5" s="27"/>
      <c r="H5" s="27"/>
      <c r="I5" s="27"/>
      <c r="J5" s="27" t="s">
        <v>99</v>
      </c>
      <c r="K5" s="27" t="s">
        <v>100</v>
      </c>
      <c r="L5" s="27"/>
      <c r="M5" s="27" t="s">
        <v>124</v>
      </c>
      <c r="N5" s="27"/>
      <c r="O5" s="27" t="s">
        <v>112</v>
      </c>
      <c r="P5" s="27"/>
      <c r="Q5" s="27" t="s">
        <v>113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67"/>
      <c r="AH5" s="67"/>
      <c r="AI5" s="67"/>
      <c r="AJ5" s="67"/>
      <c r="AK5" s="27" t="s">
        <v>29</v>
      </c>
      <c r="AL5" s="27"/>
      <c r="AM5" s="27" t="s">
        <v>28</v>
      </c>
      <c r="AN5" s="27"/>
      <c r="AO5" s="27" t="s">
        <v>31</v>
      </c>
      <c r="AP5" s="27"/>
      <c r="AQ5" s="27" t="s">
        <v>30</v>
      </c>
      <c r="AR5" s="27"/>
      <c r="AS5" s="27"/>
      <c r="AT5" s="27"/>
      <c r="AU5" s="27"/>
      <c r="AV5" s="27"/>
      <c r="AW5" s="27"/>
      <c r="AX5" s="27"/>
      <c r="AY5" s="27"/>
      <c r="AZ5" s="27"/>
      <c r="BA5" s="27"/>
    </row>
    <row r="6" spans="1:53" s="2" customFormat="1" x14ac:dyDescent="0.25">
      <c r="A6" s="27"/>
      <c r="B6" s="27"/>
      <c r="C6" s="46"/>
      <c r="D6" s="48"/>
      <c r="E6" s="27"/>
      <c r="F6" s="50"/>
      <c r="G6" s="27"/>
      <c r="H6" s="27"/>
      <c r="I6" s="27" t="s">
        <v>3</v>
      </c>
      <c r="J6" s="27" t="s">
        <v>5</v>
      </c>
      <c r="K6" s="27" t="s">
        <v>5</v>
      </c>
      <c r="L6" s="30" t="s">
        <v>8</v>
      </c>
      <c r="M6" s="27" t="s">
        <v>12</v>
      </c>
      <c r="N6" s="30" t="s">
        <v>8</v>
      </c>
      <c r="O6" s="27" t="s">
        <v>16</v>
      </c>
      <c r="P6" s="30" t="s">
        <v>8</v>
      </c>
      <c r="Q6" s="27" t="s">
        <v>18</v>
      </c>
      <c r="R6" s="30" t="s">
        <v>8</v>
      </c>
      <c r="S6" s="27" t="s">
        <v>22</v>
      </c>
      <c r="T6" s="32" t="s">
        <v>8</v>
      </c>
      <c r="U6" s="27" t="s">
        <v>22</v>
      </c>
      <c r="V6" s="32" t="s">
        <v>8</v>
      </c>
      <c r="W6" s="27" t="s">
        <v>22</v>
      </c>
      <c r="X6" s="32" t="s">
        <v>8</v>
      </c>
      <c r="Y6" s="27" t="s">
        <v>22</v>
      </c>
      <c r="Z6" s="32" t="s">
        <v>8</v>
      </c>
      <c r="AA6" s="27" t="s">
        <v>22</v>
      </c>
      <c r="AB6" s="32" t="s">
        <v>8</v>
      </c>
      <c r="AC6" s="27" t="s">
        <v>22</v>
      </c>
      <c r="AD6" s="32" t="s">
        <v>8</v>
      </c>
      <c r="AE6" s="27" t="s">
        <v>22</v>
      </c>
      <c r="AF6" s="32" t="s">
        <v>8</v>
      </c>
      <c r="AG6" s="67"/>
      <c r="AH6" s="67"/>
      <c r="AI6" s="67"/>
      <c r="AJ6" s="67"/>
      <c r="AK6" s="27" t="s">
        <v>27</v>
      </c>
      <c r="AL6" s="33" t="s">
        <v>8</v>
      </c>
      <c r="AM6" s="27" t="s">
        <v>27</v>
      </c>
      <c r="AN6" s="33" t="s">
        <v>8</v>
      </c>
      <c r="AO6" s="27" t="s">
        <v>27</v>
      </c>
      <c r="AP6" s="33" t="s">
        <v>8</v>
      </c>
      <c r="AQ6" s="27" t="s">
        <v>27</v>
      </c>
      <c r="AR6" s="33" t="s">
        <v>8</v>
      </c>
      <c r="AS6" s="27"/>
      <c r="AT6" s="33" t="s">
        <v>8</v>
      </c>
      <c r="AU6" s="27"/>
      <c r="AV6" s="33" t="s">
        <v>8</v>
      </c>
      <c r="AW6" s="27"/>
      <c r="AX6" s="33" t="s">
        <v>8</v>
      </c>
      <c r="AY6" s="27"/>
      <c r="AZ6" s="33" t="s">
        <v>8</v>
      </c>
      <c r="BA6" s="27"/>
    </row>
    <row r="7" spans="1:53" s="2" customFormat="1" ht="34.9" customHeight="1" x14ac:dyDescent="0.25">
      <c r="A7" s="15"/>
      <c r="B7" s="15"/>
      <c r="C7" s="15"/>
      <c r="D7" s="16" t="s">
        <v>125</v>
      </c>
      <c r="E7" s="15"/>
      <c r="F7" s="15" t="s">
        <v>126</v>
      </c>
      <c r="G7" s="15" t="s">
        <v>127</v>
      </c>
      <c r="H7" s="15"/>
      <c r="I7" s="15">
        <v>223.1</v>
      </c>
      <c r="J7" s="15">
        <v>25</v>
      </c>
      <c r="K7" s="15">
        <v>149</v>
      </c>
      <c r="L7" s="15"/>
      <c r="M7" s="15">
        <v>4.7999999999999996E-3</v>
      </c>
      <c r="N7" s="15"/>
      <c r="O7" s="15">
        <v>0.06</v>
      </c>
      <c r="P7" s="15"/>
      <c r="Q7" s="15">
        <v>17.847999999999999</v>
      </c>
      <c r="R7" s="15"/>
      <c r="S7" s="15">
        <v>170</v>
      </c>
      <c r="T7" s="15"/>
      <c r="U7" s="15">
        <v>170</v>
      </c>
      <c r="V7" s="15"/>
      <c r="W7" s="15">
        <v>5500</v>
      </c>
      <c r="X7" s="15"/>
      <c r="Y7" s="15">
        <v>17000</v>
      </c>
      <c r="Z7" s="15"/>
      <c r="AA7" s="15">
        <v>5500</v>
      </c>
      <c r="AB7" s="15"/>
      <c r="AC7" s="15">
        <v>17000</v>
      </c>
      <c r="AD7" s="15"/>
      <c r="AE7" s="15">
        <v>17000</v>
      </c>
      <c r="AF7" s="15"/>
      <c r="AG7" s="67"/>
      <c r="AH7" s="67"/>
      <c r="AI7" s="67"/>
      <c r="AJ7" s="67"/>
      <c r="AK7" s="15">
        <v>5.3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9" spans="1:53" s="2" customFormat="1" ht="17.25" x14ac:dyDescent="0.2">
      <c r="A9" s="10" t="s">
        <v>83</v>
      </c>
      <c r="B9" s="14" t="s">
        <v>84</v>
      </c>
      <c r="C9" s="46" t="s">
        <v>60</v>
      </c>
      <c r="D9" s="51" t="s">
        <v>6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  <c r="S9" s="40" t="s">
        <v>114</v>
      </c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2"/>
      <c r="AG9" s="28"/>
      <c r="AH9" s="28"/>
      <c r="AI9" s="28"/>
      <c r="AJ9" s="28"/>
      <c r="AK9" s="43" t="s">
        <v>115</v>
      </c>
      <c r="AL9" s="44"/>
      <c r="AM9" s="44"/>
      <c r="AN9" s="44"/>
      <c r="AO9" s="44"/>
      <c r="AP9" s="44"/>
      <c r="AQ9" s="44"/>
      <c r="AR9" s="45"/>
      <c r="AS9" s="33"/>
      <c r="AT9" s="33"/>
      <c r="AU9" s="33"/>
      <c r="AV9" s="33"/>
      <c r="AW9" s="33"/>
      <c r="AX9" s="33"/>
      <c r="AY9" s="33"/>
      <c r="AZ9" s="33"/>
      <c r="BA9" s="33"/>
    </row>
    <row r="10" spans="1:53" s="2" customFormat="1" ht="14.25" x14ac:dyDescent="0.2">
      <c r="A10" s="27" t="s">
        <v>131</v>
      </c>
      <c r="B10" s="5" t="s">
        <v>130</v>
      </c>
      <c r="C10" s="46"/>
      <c r="D10" s="18"/>
      <c r="E10" s="27" t="s">
        <v>176</v>
      </c>
      <c r="F10" s="27" t="s">
        <v>7</v>
      </c>
      <c r="G10" s="27" t="s">
        <v>177</v>
      </c>
      <c r="H10" s="27" t="s">
        <v>178</v>
      </c>
      <c r="I10" s="27" t="s">
        <v>116</v>
      </c>
      <c r="J10" s="27" t="s">
        <v>117</v>
      </c>
      <c r="K10" s="27" t="s">
        <v>10</v>
      </c>
      <c r="L10" s="27"/>
      <c r="M10" s="27" t="s">
        <v>118</v>
      </c>
      <c r="N10" s="27"/>
      <c r="O10" s="27" t="s">
        <v>119</v>
      </c>
      <c r="P10" s="27"/>
      <c r="Q10" s="27" t="s">
        <v>120</v>
      </c>
      <c r="R10" s="27"/>
      <c r="S10" s="27" t="s">
        <v>62</v>
      </c>
      <c r="T10" s="27"/>
      <c r="U10" s="27" t="s">
        <v>121</v>
      </c>
      <c r="V10" s="27"/>
      <c r="W10" s="27" t="s">
        <v>63</v>
      </c>
      <c r="X10" s="27"/>
      <c r="Y10" s="27" t="s">
        <v>122</v>
      </c>
      <c r="Z10" s="27"/>
      <c r="AA10" s="27" t="s">
        <v>123</v>
      </c>
      <c r="AB10" s="27"/>
      <c r="AC10" s="27" t="s">
        <v>64</v>
      </c>
      <c r="AD10" s="27"/>
      <c r="AE10" s="27" t="s">
        <v>65</v>
      </c>
      <c r="AF10" s="27"/>
      <c r="AG10" s="27" t="s">
        <v>179</v>
      </c>
      <c r="AH10" s="27"/>
      <c r="AI10" s="27" t="s">
        <v>180</v>
      </c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s="2" customFormat="1" ht="14.25" x14ac:dyDescent="0.2">
      <c r="A11" s="27"/>
      <c r="B11" s="27"/>
      <c r="C11" s="46"/>
      <c r="D11" s="18" t="s">
        <v>0</v>
      </c>
      <c r="E11" s="27" t="s">
        <v>132</v>
      </c>
      <c r="F11" s="27" t="s">
        <v>1</v>
      </c>
      <c r="G11" s="27" t="s">
        <v>128</v>
      </c>
      <c r="H11" s="27" t="s">
        <v>129</v>
      </c>
      <c r="I11" s="27" t="s">
        <v>2</v>
      </c>
      <c r="J11" s="27" t="s">
        <v>4</v>
      </c>
      <c r="K11" s="27" t="s">
        <v>9</v>
      </c>
      <c r="L11" s="27"/>
      <c r="M11" s="27" t="s">
        <v>11</v>
      </c>
      <c r="N11" s="27"/>
      <c r="O11" s="27" t="s">
        <v>15</v>
      </c>
      <c r="P11" s="27"/>
      <c r="Q11" s="27" t="s">
        <v>17</v>
      </c>
      <c r="R11" s="27"/>
      <c r="S11" s="27" t="s">
        <v>19</v>
      </c>
      <c r="T11" s="27"/>
      <c r="U11" s="27" t="s">
        <v>21</v>
      </c>
      <c r="V11" s="27"/>
      <c r="W11" s="27" t="s">
        <v>20</v>
      </c>
      <c r="X11" s="27"/>
      <c r="Y11" s="27" t="s">
        <v>23</v>
      </c>
      <c r="Z11" s="27"/>
      <c r="AA11" s="27" t="s">
        <v>24</v>
      </c>
      <c r="AB11" s="27"/>
      <c r="AC11" s="27" t="s">
        <v>25</v>
      </c>
      <c r="AD11" s="27"/>
      <c r="AE11" s="27" t="s">
        <v>26</v>
      </c>
      <c r="AF11" s="27"/>
      <c r="AG11" s="27" t="s">
        <v>149</v>
      </c>
      <c r="AH11" s="27"/>
      <c r="AI11" s="27" t="s">
        <v>150</v>
      </c>
      <c r="AJ11" s="27"/>
      <c r="AK11" s="27"/>
      <c r="AL11" s="27"/>
      <c r="AM11" s="27"/>
      <c r="AN11" s="27"/>
      <c r="AO11" s="27"/>
      <c r="AP11" s="27"/>
      <c r="AQ11" s="27"/>
      <c r="AR11" s="27"/>
      <c r="AS11" s="27" t="s">
        <v>32</v>
      </c>
      <c r="AT11" s="27"/>
      <c r="AU11" s="27" t="s">
        <v>33</v>
      </c>
      <c r="AV11" s="27"/>
      <c r="AW11" s="27" t="s">
        <v>34</v>
      </c>
      <c r="AX11" s="27"/>
      <c r="AY11" s="27" t="s">
        <v>35</v>
      </c>
      <c r="AZ11" s="27"/>
      <c r="BA11" s="27" t="s">
        <v>36</v>
      </c>
    </row>
    <row r="12" spans="1:53" s="2" customFormat="1" ht="17.25" x14ac:dyDescent="0.2">
      <c r="A12" s="27"/>
      <c r="B12" s="27"/>
      <c r="C12" s="46"/>
      <c r="D12" s="47"/>
      <c r="E12" s="27"/>
      <c r="F12" s="49"/>
      <c r="G12" s="27"/>
      <c r="H12" s="27"/>
      <c r="I12" s="27" t="s">
        <v>164</v>
      </c>
      <c r="J12" s="27" t="s">
        <v>99</v>
      </c>
      <c r="K12" s="27" t="s">
        <v>165</v>
      </c>
      <c r="L12" s="27"/>
      <c r="M12" s="27" t="s">
        <v>157</v>
      </c>
      <c r="N12" s="27"/>
      <c r="O12" s="27" t="s">
        <v>163</v>
      </c>
      <c r="P12" s="27"/>
      <c r="Q12" s="27" t="s">
        <v>113</v>
      </c>
      <c r="R12" s="27"/>
      <c r="S12" s="27" t="s">
        <v>156</v>
      </c>
      <c r="T12" s="27"/>
      <c r="U12" s="27"/>
      <c r="V12" s="27"/>
      <c r="W12" s="27" t="s">
        <v>155</v>
      </c>
      <c r="X12" s="27"/>
      <c r="Y12" s="27"/>
      <c r="Z12" s="27"/>
      <c r="AA12" s="27"/>
      <c r="AB12" s="27"/>
      <c r="AC12" s="27" t="s">
        <v>154</v>
      </c>
      <c r="AD12" s="27"/>
      <c r="AE12" s="27" t="s">
        <v>153</v>
      </c>
      <c r="AF12" s="27"/>
      <c r="AG12" s="27" t="s">
        <v>152</v>
      </c>
      <c r="AH12" s="27"/>
      <c r="AI12" s="27" t="s">
        <v>151</v>
      </c>
      <c r="AJ12" s="27"/>
      <c r="AK12" s="27" t="s">
        <v>29</v>
      </c>
      <c r="AL12" s="27"/>
      <c r="AM12" s="27" t="s">
        <v>28</v>
      </c>
      <c r="AN12" s="27"/>
      <c r="AO12" s="27" t="s">
        <v>31</v>
      </c>
      <c r="AP12" s="27"/>
      <c r="AQ12" s="27" t="s">
        <v>30</v>
      </c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 s="2" customFormat="1" ht="14.25" x14ac:dyDescent="0.2">
      <c r="A13" s="27"/>
      <c r="B13" s="27"/>
      <c r="C13" s="46"/>
      <c r="D13" s="48"/>
      <c r="E13" s="27"/>
      <c r="F13" s="50"/>
      <c r="G13" s="27"/>
      <c r="H13" s="27"/>
      <c r="I13" s="27" t="s">
        <v>3</v>
      </c>
      <c r="J13" s="27" t="s">
        <v>5</v>
      </c>
      <c r="K13" s="27" t="s">
        <v>5</v>
      </c>
      <c r="L13" s="30" t="s">
        <v>8</v>
      </c>
      <c r="M13" s="27" t="s">
        <v>12</v>
      </c>
      <c r="N13" s="30" t="s">
        <v>8</v>
      </c>
      <c r="O13" s="27" t="s">
        <v>16</v>
      </c>
      <c r="P13" s="30" t="s">
        <v>8</v>
      </c>
      <c r="Q13" s="27" t="s">
        <v>18</v>
      </c>
      <c r="R13" s="30" t="s">
        <v>8</v>
      </c>
      <c r="S13" s="27" t="s">
        <v>22</v>
      </c>
      <c r="T13" s="32" t="s">
        <v>8</v>
      </c>
      <c r="U13" s="27" t="s">
        <v>22</v>
      </c>
      <c r="V13" s="32" t="s">
        <v>8</v>
      </c>
      <c r="W13" s="27" t="s">
        <v>22</v>
      </c>
      <c r="X13" s="32" t="s">
        <v>8</v>
      </c>
      <c r="Y13" s="27" t="s">
        <v>22</v>
      </c>
      <c r="Z13" s="32" t="s">
        <v>8</v>
      </c>
      <c r="AA13" s="27" t="s">
        <v>22</v>
      </c>
      <c r="AB13" s="32" t="s">
        <v>8</v>
      </c>
      <c r="AC13" s="27" t="s">
        <v>22</v>
      </c>
      <c r="AD13" s="32" t="s">
        <v>8</v>
      </c>
      <c r="AE13" s="27" t="s">
        <v>22</v>
      </c>
      <c r="AF13" s="32" t="s">
        <v>8</v>
      </c>
      <c r="AG13" s="27" t="s">
        <v>22</v>
      </c>
      <c r="AH13" s="32" t="s">
        <v>8</v>
      </c>
      <c r="AI13" s="27" t="s">
        <v>22</v>
      </c>
      <c r="AJ13" s="32" t="s">
        <v>8</v>
      </c>
      <c r="AK13" s="27" t="s">
        <v>27</v>
      </c>
      <c r="AL13" s="33" t="s">
        <v>8</v>
      </c>
      <c r="AM13" s="27" t="s">
        <v>27</v>
      </c>
      <c r="AN13" s="33" t="s">
        <v>8</v>
      </c>
      <c r="AO13" s="27" t="s">
        <v>27</v>
      </c>
      <c r="AP13" s="33" t="s">
        <v>8</v>
      </c>
      <c r="AQ13" s="27" t="s">
        <v>27</v>
      </c>
      <c r="AR13" s="33" t="s">
        <v>8</v>
      </c>
      <c r="AS13" s="27"/>
      <c r="AT13" s="33" t="s">
        <v>8</v>
      </c>
      <c r="AU13" s="27"/>
      <c r="AV13" s="33" t="s">
        <v>8</v>
      </c>
      <c r="AW13" s="27"/>
      <c r="AX13" s="33" t="s">
        <v>8</v>
      </c>
      <c r="AY13" s="27"/>
      <c r="AZ13" s="33" t="s">
        <v>8</v>
      </c>
      <c r="BA13" s="27"/>
    </row>
    <row r="14" spans="1:53" ht="34.9" customHeight="1" x14ac:dyDescent="0.2">
      <c r="A14" s="15"/>
      <c r="B14" s="15"/>
      <c r="C14" s="15"/>
      <c r="D14" s="16" t="s">
        <v>134</v>
      </c>
      <c r="E14" s="15" t="s">
        <v>159</v>
      </c>
      <c r="F14" s="15" t="s">
        <v>135</v>
      </c>
      <c r="G14" s="15" t="s">
        <v>133</v>
      </c>
      <c r="H14" s="15"/>
      <c r="I14" s="15">
        <v>178.24</v>
      </c>
      <c r="J14" s="15">
        <v>25</v>
      </c>
      <c r="K14" s="15">
        <v>101</v>
      </c>
      <c r="L14" s="15" t="s">
        <v>148</v>
      </c>
      <c r="M14" s="17">
        <f>2.2*10^-2</f>
        <v>2.2000000000000002E-2</v>
      </c>
      <c r="N14" s="15" t="s">
        <v>148</v>
      </c>
      <c r="O14" s="15">
        <v>1.2</v>
      </c>
      <c r="P14" s="15" t="s">
        <v>148</v>
      </c>
      <c r="Q14" s="15">
        <v>3.26</v>
      </c>
      <c r="R14" s="15" t="s">
        <v>148</v>
      </c>
      <c r="S14" s="15">
        <v>8</v>
      </c>
      <c r="T14" s="15" t="s">
        <v>158</v>
      </c>
      <c r="U14" s="15"/>
      <c r="V14" s="15"/>
      <c r="W14" s="15">
        <v>550</v>
      </c>
      <c r="X14" s="15" t="s">
        <v>148</v>
      </c>
      <c r="Y14" s="15"/>
      <c r="Z14" s="15"/>
      <c r="AA14" s="15"/>
      <c r="AB14" s="15"/>
      <c r="AC14" s="15">
        <v>5500</v>
      </c>
      <c r="AD14" s="15" t="s">
        <v>148</v>
      </c>
      <c r="AE14" s="15">
        <v>17000</v>
      </c>
      <c r="AF14" s="15" t="s">
        <v>148</v>
      </c>
      <c r="AG14" s="15">
        <v>6</v>
      </c>
      <c r="AH14" s="15" t="s">
        <v>148</v>
      </c>
      <c r="AI14" s="15">
        <v>5</v>
      </c>
      <c r="AJ14" s="15" t="s">
        <v>148</v>
      </c>
      <c r="AK14" s="15">
        <v>4.5999999999999996</v>
      </c>
      <c r="AL14" s="15" t="s">
        <v>148</v>
      </c>
      <c r="AM14" s="15"/>
      <c r="AN14" s="15"/>
      <c r="AO14" s="15"/>
      <c r="AP14" s="15"/>
      <c r="AQ14" s="15">
        <v>7.61</v>
      </c>
      <c r="AR14" s="15" t="s">
        <v>158</v>
      </c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ht="34.9" customHeight="1" x14ac:dyDescent="0.2">
      <c r="A15" s="15"/>
      <c r="B15" s="15"/>
      <c r="C15" s="15"/>
      <c r="D15" s="16" t="s">
        <v>162</v>
      </c>
      <c r="E15" s="15" t="s">
        <v>159</v>
      </c>
      <c r="F15" s="15" t="s">
        <v>160</v>
      </c>
      <c r="G15" s="15" t="s">
        <v>161</v>
      </c>
      <c r="H15" s="15"/>
      <c r="I15" s="15">
        <v>202.3</v>
      </c>
      <c r="J15" s="15">
        <v>25</v>
      </c>
      <c r="K15" s="15">
        <v>111</v>
      </c>
      <c r="L15" s="15" t="s">
        <v>148</v>
      </c>
      <c r="M15" s="17">
        <f>1.2*10^-3</f>
        <v>1.1999999999999999E-3</v>
      </c>
      <c r="N15" s="15" t="s">
        <v>148</v>
      </c>
      <c r="O15" s="17">
        <f>1.29*10^-3</f>
        <v>1.2900000000000001E-3</v>
      </c>
      <c r="P15" s="15" t="s">
        <v>148</v>
      </c>
      <c r="Q15" s="15">
        <v>0.92</v>
      </c>
      <c r="R15" s="15" t="s">
        <v>148</v>
      </c>
      <c r="S15" s="15">
        <v>18</v>
      </c>
      <c r="T15" s="15" t="s">
        <v>158</v>
      </c>
      <c r="U15" s="15"/>
      <c r="V15" s="15"/>
      <c r="W15" s="15">
        <v>1700</v>
      </c>
      <c r="X15" s="15" t="s">
        <v>148</v>
      </c>
      <c r="Y15" s="15"/>
      <c r="Z15" s="15"/>
      <c r="AA15" s="15"/>
      <c r="AB15" s="15"/>
      <c r="AC15" s="15">
        <v>17000</v>
      </c>
      <c r="AD15" s="15" t="s">
        <v>148</v>
      </c>
      <c r="AE15" s="15">
        <v>55000</v>
      </c>
      <c r="AF15" s="15" t="s">
        <v>148</v>
      </c>
      <c r="AG15" s="15">
        <v>14</v>
      </c>
      <c r="AH15" s="15" t="s">
        <v>148</v>
      </c>
      <c r="AI15" s="15">
        <v>11</v>
      </c>
      <c r="AJ15" s="15" t="s">
        <v>148</v>
      </c>
      <c r="AK15" s="15">
        <v>5.22</v>
      </c>
      <c r="AL15" s="15" t="s">
        <v>148</v>
      </c>
      <c r="AM15" s="15"/>
      <c r="AN15" s="15"/>
      <c r="AO15" s="15"/>
      <c r="AP15" s="15"/>
      <c r="AQ15" s="15">
        <v>8.8800000000000008</v>
      </c>
      <c r="AR15" s="15" t="s">
        <v>158</v>
      </c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ht="34.9" customHeight="1" x14ac:dyDescent="0.2">
      <c r="A16" s="15"/>
      <c r="B16" s="15"/>
      <c r="C16" s="15"/>
      <c r="D16" s="16" t="s">
        <v>170</v>
      </c>
      <c r="E16" s="15" t="s">
        <v>171</v>
      </c>
      <c r="F16" s="15" t="s">
        <v>166</v>
      </c>
      <c r="G16" s="15" t="s">
        <v>169</v>
      </c>
      <c r="H16" s="15"/>
      <c r="I16" s="15">
        <v>322</v>
      </c>
      <c r="J16" s="15">
        <v>25</v>
      </c>
      <c r="K16" s="15">
        <v>305</v>
      </c>
      <c r="L16" s="15" t="s">
        <v>147</v>
      </c>
      <c r="M16" s="17">
        <f>2*10^-7</f>
        <v>1.9999999999999999E-7</v>
      </c>
      <c r="N16" s="15" t="s">
        <v>147</v>
      </c>
      <c r="O16" s="17">
        <f>1.93*10^-5</f>
        <v>1.9300000000000002E-5</v>
      </c>
      <c r="P16" s="15" t="s">
        <v>147</v>
      </c>
      <c r="Q16" s="15">
        <v>3.34</v>
      </c>
      <c r="R16" s="15" t="s">
        <v>147</v>
      </c>
      <c r="S16" s="15">
        <v>190</v>
      </c>
      <c r="T16" s="15" t="s">
        <v>158</v>
      </c>
      <c r="U16" s="15"/>
      <c r="V16" s="15"/>
      <c r="W16" s="15">
        <v>550</v>
      </c>
      <c r="X16" s="15" t="s">
        <v>147</v>
      </c>
      <c r="Y16" s="15"/>
      <c r="Z16" s="15"/>
      <c r="AA16" s="15"/>
      <c r="AB16" s="15"/>
      <c r="AC16" s="15">
        <v>55000</v>
      </c>
      <c r="AD16" s="15" t="s">
        <v>147</v>
      </c>
      <c r="AE16" s="15">
        <v>55000</v>
      </c>
      <c r="AF16" s="15" t="s">
        <v>147</v>
      </c>
      <c r="AG16" s="15">
        <v>148</v>
      </c>
      <c r="AH16" s="15" t="s">
        <v>147</v>
      </c>
      <c r="AI16" s="15">
        <v>111</v>
      </c>
      <c r="AJ16" s="15" t="s">
        <v>147</v>
      </c>
      <c r="AK16" s="15">
        <v>6.8</v>
      </c>
      <c r="AL16" s="15" t="s">
        <v>147</v>
      </c>
      <c r="AM16" s="15"/>
      <c r="AN16" s="15"/>
      <c r="AO16" s="15"/>
      <c r="AP16" s="15"/>
      <c r="AQ16" s="15">
        <v>9.67</v>
      </c>
      <c r="AR16" s="15" t="s">
        <v>158</v>
      </c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ht="34.9" customHeight="1" x14ac:dyDescent="0.25">
      <c r="A17" s="15"/>
      <c r="B17" s="15"/>
      <c r="C17" s="15"/>
      <c r="D17" s="16" t="s">
        <v>174</v>
      </c>
      <c r="E17" s="15" t="s">
        <v>171</v>
      </c>
      <c r="F17" s="15" t="s">
        <v>167</v>
      </c>
      <c r="G17" s="15" t="s">
        <v>172</v>
      </c>
      <c r="H17" s="13"/>
      <c r="I17" s="15">
        <v>356.4</v>
      </c>
      <c r="J17" s="15">
        <v>25</v>
      </c>
      <c r="K17" s="15">
        <v>196</v>
      </c>
      <c r="L17" s="15" t="s">
        <v>147</v>
      </c>
      <c r="M17" s="17">
        <f>8.8*10^-8</f>
        <v>8.8000000000000007E-8</v>
      </c>
      <c r="N17" s="15" t="s">
        <v>147</v>
      </c>
      <c r="O17" s="17">
        <f>1.18*10^-4</f>
        <v>1.18E-4</v>
      </c>
      <c r="P17" s="15" t="s">
        <v>147</v>
      </c>
      <c r="Q17" s="15">
        <v>2.6599999999999999E-2</v>
      </c>
      <c r="R17" s="15" t="s">
        <v>147</v>
      </c>
      <c r="S17" s="15">
        <v>350</v>
      </c>
      <c r="T17" s="15" t="s">
        <v>158</v>
      </c>
      <c r="U17" s="15"/>
      <c r="V17" s="15"/>
      <c r="W17" s="15">
        <v>550</v>
      </c>
      <c r="X17" s="15" t="s">
        <v>147</v>
      </c>
      <c r="Y17" s="15"/>
      <c r="Z17" s="15"/>
      <c r="AA17" s="15"/>
      <c r="AB17" s="15"/>
      <c r="AC17" s="15">
        <v>55000</v>
      </c>
      <c r="AD17" s="15" t="s">
        <v>147</v>
      </c>
      <c r="AE17" s="15">
        <v>55000</v>
      </c>
      <c r="AF17" s="15" t="s">
        <v>147</v>
      </c>
      <c r="AG17" s="15">
        <v>273</v>
      </c>
      <c r="AH17" s="15" t="s">
        <v>147</v>
      </c>
      <c r="AI17" s="15">
        <v>205</v>
      </c>
      <c r="AJ17" s="15" t="s">
        <v>147</v>
      </c>
      <c r="AK17" s="15">
        <v>7.4</v>
      </c>
      <c r="AL17" s="15" t="s">
        <v>147</v>
      </c>
      <c r="AM17" s="15"/>
      <c r="AN17" s="15"/>
      <c r="AO17" s="15"/>
      <c r="AP17" s="15"/>
      <c r="AQ17" s="15">
        <v>11.37</v>
      </c>
      <c r="AR17" s="15" t="s">
        <v>158</v>
      </c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ht="34.9" customHeight="1" x14ac:dyDescent="0.2">
      <c r="A18" s="15"/>
      <c r="B18" s="15"/>
      <c r="C18" s="15"/>
      <c r="D18" s="16" t="s">
        <v>173</v>
      </c>
      <c r="E18" s="15" t="s">
        <v>171</v>
      </c>
      <c r="F18" s="15" t="s">
        <v>168</v>
      </c>
      <c r="G18" s="15" t="s">
        <v>175</v>
      </c>
      <c r="H18" s="15"/>
      <c r="I18" s="15">
        <v>460</v>
      </c>
      <c r="J18" s="15">
        <v>25</v>
      </c>
      <c r="K18" s="15">
        <v>322</v>
      </c>
      <c r="L18" s="15" t="s">
        <v>147</v>
      </c>
      <c r="M18" s="17">
        <f>1.1*10^-10</f>
        <v>1.1000000000000001E-10</v>
      </c>
      <c r="N18" s="15" t="s">
        <v>147</v>
      </c>
      <c r="O18" s="17">
        <f>7.36*10^-7</f>
        <v>7.3600000000000003E-7</v>
      </c>
      <c r="P18" s="15" t="s">
        <v>147</v>
      </c>
      <c r="Q18" s="17">
        <f>6.88*10^-2</f>
        <v>6.88E-2</v>
      </c>
      <c r="R18" s="15" t="s">
        <v>147</v>
      </c>
      <c r="S18" s="15">
        <v>3850</v>
      </c>
      <c r="T18" s="15" t="s">
        <v>158</v>
      </c>
      <c r="U18" s="15"/>
      <c r="V18" s="15"/>
      <c r="W18" s="15">
        <v>5500</v>
      </c>
      <c r="X18" s="15" t="s">
        <v>147</v>
      </c>
      <c r="Y18" s="15"/>
      <c r="Z18" s="15"/>
      <c r="AA18" s="15"/>
      <c r="AB18" s="15"/>
      <c r="AC18" s="15">
        <v>55000</v>
      </c>
      <c r="AD18" s="15" t="s">
        <v>147</v>
      </c>
      <c r="AE18" s="15">
        <v>55000</v>
      </c>
      <c r="AF18" s="15" t="s">
        <v>147</v>
      </c>
      <c r="AG18" s="15">
        <v>3003</v>
      </c>
      <c r="AH18" s="15" t="s">
        <v>147</v>
      </c>
      <c r="AI18" s="15">
        <v>2252</v>
      </c>
      <c r="AJ18" s="15" t="s">
        <v>147</v>
      </c>
      <c r="AK18" s="15">
        <v>8.1999999999999993</v>
      </c>
      <c r="AL18" s="15" t="s">
        <v>147</v>
      </c>
      <c r="AM18" s="15"/>
      <c r="AN18" s="15"/>
      <c r="AO18" s="15"/>
      <c r="AP18" s="15"/>
      <c r="AQ18" s="15">
        <v>12.76</v>
      </c>
      <c r="AR18" s="15" t="s">
        <v>158</v>
      </c>
      <c r="AS18" s="15"/>
      <c r="AT18" s="15"/>
      <c r="AU18" s="15"/>
      <c r="AV18" s="15"/>
      <c r="AW18" s="15"/>
      <c r="AX18" s="15"/>
      <c r="AY18" s="15"/>
      <c r="AZ18" s="15"/>
      <c r="BA18" s="15"/>
    </row>
    <row r="20" spans="1:53" s="2" customFormat="1" ht="17.25" x14ac:dyDescent="0.2">
      <c r="A20" s="10" t="s">
        <v>83</v>
      </c>
      <c r="B20" s="14" t="s">
        <v>84</v>
      </c>
      <c r="C20" s="46" t="s">
        <v>60</v>
      </c>
      <c r="D20" s="51" t="s">
        <v>6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40" t="s">
        <v>114</v>
      </c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  <c r="AG20" s="28"/>
      <c r="AH20" s="28"/>
      <c r="AI20" s="28"/>
      <c r="AJ20" s="28"/>
      <c r="AK20" s="43" t="s">
        <v>115</v>
      </c>
      <c r="AL20" s="44"/>
      <c r="AM20" s="44"/>
      <c r="AN20" s="44"/>
      <c r="AO20" s="44"/>
      <c r="AP20" s="44"/>
      <c r="AQ20" s="44"/>
      <c r="AR20" s="45"/>
      <c r="AS20" s="33"/>
      <c r="AT20" s="33"/>
      <c r="AU20" s="33"/>
      <c r="AV20" s="33"/>
      <c r="AW20" s="33"/>
      <c r="AX20" s="33"/>
      <c r="AY20" s="33"/>
      <c r="AZ20" s="33"/>
      <c r="BA20" s="33"/>
    </row>
    <row r="21" spans="1:53" s="2" customFormat="1" ht="14.25" x14ac:dyDescent="0.2">
      <c r="A21" s="27"/>
      <c r="B21" s="5"/>
      <c r="C21" s="46"/>
      <c r="D21" s="18"/>
      <c r="E21" s="27" t="s">
        <v>176</v>
      </c>
      <c r="F21" s="27" t="s">
        <v>7</v>
      </c>
      <c r="G21" s="27" t="s">
        <v>177</v>
      </c>
      <c r="H21" s="27" t="s">
        <v>178</v>
      </c>
      <c r="I21" s="27" t="s">
        <v>116</v>
      </c>
      <c r="J21" s="27" t="s">
        <v>117</v>
      </c>
      <c r="K21" s="27" t="s">
        <v>10</v>
      </c>
      <c r="L21" s="27"/>
      <c r="M21" s="27" t="s">
        <v>118</v>
      </c>
      <c r="N21" s="27"/>
      <c r="O21" s="27" t="s">
        <v>119</v>
      </c>
      <c r="P21" s="27"/>
      <c r="Q21" s="27" t="s">
        <v>120</v>
      </c>
      <c r="R21" s="27"/>
      <c r="S21" s="27" t="s">
        <v>62</v>
      </c>
      <c r="T21" s="27"/>
      <c r="U21" s="27" t="s">
        <v>121</v>
      </c>
      <c r="V21" s="27"/>
      <c r="W21" s="27" t="s">
        <v>63</v>
      </c>
      <c r="X21" s="27"/>
      <c r="Y21" s="27" t="s">
        <v>122</v>
      </c>
      <c r="Z21" s="27"/>
      <c r="AA21" s="27" t="s">
        <v>123</v>
      </c>
      <c r="AB21" s="27"/>
      <c r="AC21" s="27" t="s">
        <v>64</v>
      </c>
      <c r="AD21" s="27"/>
      <c r="AE21" s="27" t="s">
        <v>65</v>
      </c>
      <c r="AF21" s="27"/>
      <c r="AG21" s="27" t="s">
        <v>179</v>
      </c>
      <c r="AH21" s="27"/>
      <c r="AI21" s="27" t="s">
        <v>180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1:53" s="2" customFormat="1" ht="14.25" x14ac:dyDescent="0.2">
      <c r="A22" s="27"/>
      <c r="B22" s="27"/>
      <c r="C22" s="46"/>
      <c r="D22" s="18" t="s">
        <v>0</v>
      </c>
      <c r="E22" s="27" t="s">
        <v>132</v>
      </c>
      <c r="F22" s="27" t="s">
        <v>1</v>
      </c>
      <c r="G22" s="27" t="s">
        <v>128</v>
      </c>
      <c r="H22" s="27" t="s">
        <v>129</v>
      </c>
      <c r="I22" s="27" t="s">
        <v>2</v>
      </c>
      <c r="J22" s="27" t="s">
        <v>4</v>
      </c>
      <c r="K22" s="27" t="s">
        <v>9</v>
      </c>
      <c r="L22" s="27"/>
      <c r="M22" s="27" t="s">
        <v>11</v>
      </c>
      <c r="N22" s="27"/>
      <c r="O22" s="27" t="s">
        <v>15</v>
      </c>
      <c r="P22" s="27"/>
      <c r="Q22" s="27" t="s">
        <v>17</v>
      </c>
      <c r="R22" s="27"/>
      <c r="S22" s="27" t="s">
        <v>19</v>
      </c>
      <c r="T22" s="27"/>
      <c r="U22" s="27" t="s">
        <v>21</v>
      </c>
      <c r="V22" s="27"/>
      <c r="W22" s="27" t="s">
        <v>20</v>
      </c>
      <c r="X22" s="27"/>
      <c r="Y22" s="27" t="s">
        <v>23</v>
      </c>
      <c r="Z22" s="27"/>
      <c r="AA22" s="27" t="s">
        <v>24</v>
      </c>
      <c r="AB22" s="27"/>
      <c r="AC22" s="27" t="s">
        <v>25</v>
      </c>
      <c r="AD22" s="27"/>
      <c r="AE22" s="27" t="s">
        <v>26</v>
      </c>
      <c r="AF22" s="27"/>
      <c r="AG22" s="27" t="s">
        <v>149</v>
      </c>
      <c r="AH22" s="27"/>
      <c r="AI22" s="27" t="s">
        <v>150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 t="s">
        <v>32</v>
      </c>
      <c r="AT22" s="27"/>
      <c r="AU22" s="27" t="s">
        <v>33</v>
      </c>
      <c r="AV22" s="27"/>
      <c r="AW22" s="27" t="s">
        <v>34</v>
      </c>
      <c r="AX22" s="27"/>
      <c r="AY22" s="27" t="s">
        <v>35</v>
      </c>
      <c r="AZ22" s="27"/>
      <c r="BA22" s="27" t="s">
        <v>36</v>
      </c>
    </row>
    <row r="23" spans="1:53" s="2" customFormat="1" ht="17.25" x14ac:dyDescent="0.2">
      <c r="A23" s="27"/>
      <c r="B23" s="27"/>
      <c r="C23" s="46"/>
      <c r="D23" s="47"/>
      <c r="E23" s="27"/>
      <c r="F23" s="49"/>
      <c r="G23" s="27"/>
      <c r="H23" s="27"/>
      <c r="I23" s="27" t="s">
        <v>164</v>
      </c>
      <c r="J23" s="27" t="s">
        <v>99</v>
      </c>
      <c r="K23" s="27" t="s">
        <v>165</v>
      </c>
      <c r="L23" s="27"/>
      <c r="M23" s="27" t="s">
        <v>157</v>
      </c>
      <c r="N23" s="27"/>
      <c r="O23" s="27" t="s">
        <v>163</v>
      </c>
      <c r="P23" s="27"/>
      <c r="Q23" s="27" t="s">
        <v>113</v>
      </c>
      <c r="R23" s="27"/>
      <c r="S23" s="27" t="s">
        <v>156</v>
      </c>
      <c r="T23" s="27"/>
      <c r="U23" s="27"/>
      <c r="V23" s="27"/>
      <c r="W23" s="27" t="s">
        <v>155</v>
      </c>
      <c r="X23" s="27"/>
      <c r="Y23" s="27"/>
      <c r="Z23" s="27"/>
      <c r="AA23" s="27"/>
      <c r="AB23" s="27"/>
      <c r="AC23" s="27" t="s">
        <v>154</v>
      </c>
      <c r="AD23" s="27"/>
      <c r="AE23" s="27" t="s">
        <v>153</v>
      </c>
      <c r="AF23" s="27"/>
      <c r="AG23" s="27" t="s">
        <v>152</v>
      </c>
      <c r="AH23" s="27"/>
      <c r="AI23" s="27" t="s">
        <v>151</v>
      </c>
      <c r="AJ23" s="27"/>
      <c r="AK23" s="27" t="s">
        <v>29</v>
      </c>
      <c r="AL23" s="27"/>
      <c r="AM23" s="27" t="s">
        <v>28</v>
      </c>
      <c r="AN23" s="27"/>
      <c r="AO23" s="27" t="s">
        <v>31</v>
      </c>
      <c r="AP23" s="27"/>
      <c r="AQ23" s="27" t="s">
        <v>30</v>
      </c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s="2" customFormat="1" ht="14.25" x14ac:dyDescent="0.2">
      <c r="A24" s="27"/>
      <c r="B24" s="27"/>
      <c r="C24" s="46"/>
      <c r="D24" s="48"/>
      <c r="E24" s="27"/>
      <c r="F24" s="50"/>
      <c r="G24" s="27"/>
      <c r="H24" s="27"/>
      <c r="I24" s="27" t="s">
        <v>3</v>
      </c>
      <c r="J24" s="27" t="s">
        <v>5</v>
      </c>
      <c r="K24" s="27" t="s">
        <v>5</v>
      </c>
      <c r="L24" s="30" t="s">
        <v>8</v>
      </c>
      <c r="M24" s="27" t="s">
        <v>12</v>
      </c>
      <c r="N24" s="30" t="s">
        <v>8</v>
      </c>
      <c r="O24" s="27" t="s">
        <v>16</v>
      </c>
      <c r="P24" s="30" t="s">
        <v>8</v>
      </c>
      <c r="Q24" s="27" t="s">
        <v>18</v>
      </c>
      <c r="R24" s="30" t="s">
        <v>8</v>
      </c>
      <c r="S24" s="27" t="s">
        <v>22</v>
      </c>
      <c r="T24" s="32" t="s">
        <v>8</v>
      </c>
      <c r="U24" s="27" t="s">
        <v>22</v>
      </c>
      <c r="V24" s="32" t="s">
        <v>8</v>
      </c>
      <c r="W24" s="27" t="s">
        <v>22</v>
      </c>
      <c r="X24" s="32" t="s">
        <v>8</v>
      </c>
      <c r="Y24" s="27" t="s">
        <v>22</v>
      </c>
      <c r="Z24" s="32" t="s">
        <v>8</v>
      </c>
      <c r="AA24" s="27" t="s">
        <v>22</v>
      </c>
      <c r="AB24" s="32" t="s">
        <v>8</v>
      </c>
      <c r="AC24" s="27" t="s">
        <v>22</v>
      </c>
      <c r="AD24" s="32" t="s">
        <v>8</v>
      </c>
      <c r="AE24" s="27" t="s">
        <v>22</v>
      </c>
      <c r="AF24" s="32" t="s">
        <v>8</v>
      </c>
      <c r="AG24" s="27" t="s">
        <v>22</v>
      </c>
      <c r="AH24" s="32" t="s">
        <v>8</v>
      </c>
      <c r="AI24" s="27" t="s">
        <v>22</v>
      </c>
      <c r="AJ24" s="32" t="s">
        <v>8</v>
      </c>
      <c r="AK24" s="27" t="s">
        <v>27</v>
      </c>
      <c r="AL24" s="33" t="s">
        <v>8</v>
      </c>
      <c r="AM24" s="27" t="s">
        <v>27</v>
      </c>
      <c r="AN24" s="33" t="s">
        <v>8</v>
      </c>
      <c r="AO24" s="27" t="s">
        <v>27</v>
      </c>
      <c r="AP24" s="33" t="s">
        <v>8</v>
      </c>
      <c r="AQ24" s="27" t="s">
        <v>27</v>
      </c>
      <c r="AR24" s="33" t="s">
        <v>8</v>
      </c>
      <c r="AS24" s="27"/>
      <c r="AT24" s="33" t="s">
        <v>8</v>
      </c>
      <c r="AU24" s="27"/>
      <c r="AV24" s="33" t="s">
        <v>8</v>
      </c>
      <c r="AW24" s="27"/>
      <c r="AX24" s="33" t="s">
        <v>8</v>
      </c>
      <c r="AY24" s="27"/>
      <c r="AZ24" s="33" t="s">
        <v>8</v>
      </c>
      <c r="BA24" s="27"/>
    </row>
    <row r="25" spans="1:53" ht="34.9" customHeight="1" x14ac:dyDescent="0.2">
      <c r="A25" s="15"/>
      <c r="B25" s="15"/>
      <c r="C25" s="15"/>
      <c r="D25" s="16"/>
      <c r="E25" s="15"/>
      <c r="F25" s="15"/>
      <c r="G25" s="15"/>
      <c r="H25" s="15"/>
      <c r="I25" s="15"/>
      <c r="J25" s="15"/>
      <c r="K25" s="15"/>
      <c r="L25" s="15"/>
      <c r="M25" s="17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ht="34.9" customHeight="1" x14ac:dyDescent="0.2">
      <c r="A26" s="15"/>
      <c r="B26" s="15"/>
      <c r="C26" s="15"/>
      <c r="D26" s="16"/>
      <c r="E26" s="15"/>
      <c r="F26" s="15"/>
      <c r="G26" s="15"/>
      <c r="H26" s="15"/>
      <c r="I26" s="15"/>
      <c r="J26" s="15"/>
      <c r="K26" s="15"/>
      <c r="L26" s="15"/>
      <c r="M26" s="17"/>
      <c r="N26" s="15"/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ht="34.9" customHeight="1" x14ac:dyDescent="0.2">
      <c r="A27" s="15"/>
      <c r="B27" s="15"/>
      <c r="C27" s="15"/>
      <c r="D27" s="16"/>
      <c r="E27" s="15"/>
      <c r="F27" s="15"/>
      <c r="G27" s="15"/>
      <c r="H27" s="15"/>
      <c r="I27" s="15"/>
      <c r="J27" s="15"/>
      <c r="K27" s="15"/>
      <c r="L27" s="15"/>
      <c r="M27" s="17"/>
      <c r="N27" s="15"/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ht="34.9" customHeight="1" x14ac:dyDescent="0.25">
      <c r="A28" s="15"/>
      <c r="B28" s="15"/>
      <c r="C28" s="15"/>
      <c r="D28" s="16"/>
      <c r="E28" s="15"/>
      <c r="F28" s="15"/>
      <c r="G28" s="15"/>
      <c r="H28" s="13"/>
      <c r="I28" s="15"/>
      <c r="J28" s="15"/>
      <c r="K28" s="15"/>
      <c r="L28" s="15"/>
      <c r="M28" s="17"/>
      <c r="N28" s="15"/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ht="34.9" customHeight="1" x14ac:dyDescent="0.2">
      <c r="A29" s="15"/>
      <c r="B29" s="15"/>
      <c r="C29" s="15"/>
      <c r="D29" s="16"/>
      <c r="E29" s="15"/>
      <c r="F29" s="15"/>
      <c r="G29" s="15"/>
      <c r="H29" s="15"/>
      <c r="I29" s="15"/>
      <c r="J29" s="15"/>
      <c r="K29" s="15"/>
      <c r="L29" s="15"/>
      <c r="M29" s="17"/>
      <c r="N29" s="15"/>
      <c r="O29" s="17"/>
      <c r="P29" s="15"/>
      <c r="Q29" s="17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</sheetData>
  <mergeCells count="18">
    <mergeCell ref="C20:C24"/>
    <mergeCell ref="D20:R20"/>
    <mergeCell ref="S20:AF20"/>
    <mergeCell ref="AK20:AR20"/>
    <mergeCell ref="D23:D24"/>
    <mergeCell ref="F23:F24"/>
    <mergeCell ref="C9:C13"/>
    <mergeCell ref="D9:R9"/>
    <mergeCell ref="S9:AF9"/>
    <mergeCell ref="AK9:AR9"/>
    <mergeCell ref="D12:D13"/>
    <mergeCell ref="F12:F13"/>
    <mergeCell ref="S2:AF2"/>
    <mergeCell ref="AK2:AR2"/>
    <mergeCell ref="C2:C6"/>
    <mergeCell ref="D5:D6"/>
    <mergeCell ref="F5:F6"/>
    <mergeCell ref="D2:R2"/>
  </mergeCells>
  <phoneticPr fontId="1" type="noConversion"/>
  <pageMargins left="0.7" right="0.7" top="0.75" bottom="0.75" header="0.3" footer="0.3"/>
  <pageSetup paperSize="9" orientation="portrait" r:id="rId1"/>
  <ignoredErrors>
    <ignoredError sqref="D14" twoDigitTextYear="1"/>
    <ignoredError sqref="O16 M15:M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29"/>
  <sheetViews>
    <sheetView zoomScale="85" zoomScaleNormal="85" workbookViewId="0">
      <selection activeCell="CM30" sqref="CM30"/>
    </sheetView>
  </sheetViews>
  <sheetFormatPr defaultColWidth="8.875" defaultRowHeight="15" x14ac:dyDescent="0.25"/>
  <cols>
    <col min="1" max="1" width="68" style="1" bestFit="1" customWidth="1"/>
    <col min="2" max="2" width="10" style="1" bestFit="1" customWidth="1"/>
    <col min="3" max="3" width="8.875" style="1"/>
    <col min="4" max="4" width="23.875" style="1" bestFit="1" customWidth="1"/>
    <col min="5" max="7" width="9.5" style="20" bestFit="1" customWidth="1"/>
    <col min="8" max="8" width="10.5" style="20" bestFit="1" customWidth="1"/>
    <col min="9" max="9" width="10.375" style="20" bestFit="1" customWidth="1"/>
    <col min="10" max="10" width="10.5" style="1" bestFit="1" customWidth="1"/>
    <col min="11" max="11" width="8" style="1" customWidth="1"/>
    <col min="12" max="12" width="7.75" style="1" customWidth="1"/>
    <col min="13" max="13" width="7.375" style="1" customWidth="1"/>
    <col min="14" max="14" width="10.5" style="1" bestFit="1" customWidth="1"/>
    <col min="15" max="15" width="10.5" style="1" customWidth="1"/>
    <col min="16" max="16" width="10.5" style="1" bestFit="1" customWidth="1"/>
    <col min="17" max="22" width="10.5" style="1" customWidth="1"/>
    <col min="23" max="23" width="13.625" style="1" bestFit="1" customWidth="1"/>
    <col min="24" max="24" width="13.625" style="1" customWidth="1"/>
    <col min="25" max="25" width="14.75" style="1" bestFit="1" customWidth="1"/>
    <col min="26" max="26" width="24.5" style="1" bestFit="1" customWidth="1"/>
    <col min="27" max="27" width="13.125" style="1" bestFit="1" customWidth="1"/>
    <col min="28" max="28" width="10.25" style="1" bestFit="1" customWidth="1"/>
    <col min="29" max="30" width="12.75" style="1" bestFit="1" customWidth="1"/>
    <col min="31" max="31" width="17.5" style="1" bestFit="1" customWidth="1"/>
    <col min="32" max="37" width="17.5" style="1" customWidth="1"/>
    <col min="38" max="38" width="13.625" style="1" bestFit="1" customWidth="1"/>
    <col min="39" max="39" width="13.875" style="1" bestFit="1" customWidth="1"/>
    <col min="40" max="40" width="14.75" style="1" bestFit="1" customWidth="1"/>
    <col min="41" max="41" width="21.625" style="1" bestFit="1" customWidth="1"/>
    <col min="42" max="42" width="13.125" style="1" bestFit="1" customWidth="1"/>
    <col min="43" max="43" width="10.25" style="1" bestFit="1" customWidth="1"/>
    <col min="44" max="44" width="12.75" style="1" bestFit="1" customWidth="1"/>
    <col min="45" max="45" width="11.875" style="1" bestFit="1" customWidth="1"/>
    <col min="46" max="46" width="18.375" style="1" bestFit="1" customWidth="1"/>
    <col min="47" max="47" width="18.375" style="1" customWidth="1"/>
    <col min="48" max="48" width="11.25" style="1" bestFit="1" customWidth="1"/>
    <col min="49" max="49" width="7.5" style="1" bestFit="1" customWidth="1"/>
    <col min="50" max="50" width="12.75" style="1" customWidth="1"/>
    <col min="51" max="51" width="18.25" style="1" customWidth="1"/>
    <col min="52" max="52" width="22.5" style="1" customWidth="1"/>
    <col min="53" max="53" width="14.5" style="1" bestFit="1" customWidth="1"/>
    <col min="54" max="54" width="10.375" style="1" bestFit="1" customWidth="1"/>
    <col min="55" max="58" width="10.375" style="1" customWidth="1"/>
    <col min="59" max="59" width="11" style="1" bestFit="1" customWidth="1"/>
    <col min="60" max="60" width="15.25" style="1" customWidth="1"/>
    <col min="61" max="61" width="22.625" style="1" bestFit="1" customWidth="1"/>
    <col min="62" max="62" width="22.625" style="1" customWidth="1"/>
    <col min="63" max="63" width="27.375" style="1" bestFit="1" customWidth="1"/>
    <col min="64" max="65" width="27.375" style="1" customWidth="1"/>
    <col min="66" max="66" width="25.375" style="1" bestFit="1" customWidth="1"/>
    <col min="67" max="67" width="9.5" style="1" bestFit="1" customWidth="1"/>
    <col min="68" max="68" width="24.5" style="1" bestFit="1" customWidth="1"/>
    <col min="69" max="69" width="24.5" style="1" customWidth="1"/>
    <col min="70" max="70" width="13.75" style="1" bestFit="1" customWidth="1"/>
    <col min="71" max="71" width="52" style="1" bestFit="1" customWidth="1"/>
    <col min="72" max="72" width="36.625" style="1" bestFit="1" customWidth="1"/>
    <col min="73" max="73" width="34.125" style="1" bestFit="1" customWidth="1"/>
    <col min="74" max="74" width="22.375" style="1" bestFit="1" customWidth="1"/>
    <col min="75" max="75" width="28.25" style="1" bestFit="1" customWidth="1"/>
    <col min="76" max="76" width="30.875" style="1" bestFit="1" customWidth="1"/>
    <col min="77" max="77" width="28.25" style="1" bestFit="1" customWidth="1"/>
    <col min="78" max="78" width="30" style="1" bestFit="1" customWidth="1"/>
    <col min="79" max="79" width="20" style="1" bestFit="1" customWidth="1"/>
    <col min="80" max="80" width="22.25" style="1" bestFit="1" customWidth="1"/>
    <col min="81" max="81" width="21.125" style="1" bestFit="1" customWidth="1"/>
    <col min="82" max="82" width="21.125" style="1" customWidth="1"/>
    <col min="83" max="83" width="25.5" style="1" bestFit="1" customWidth="1"/>
    <col min="84" max="84" width="42.375" style="1" bestFit="1" customWidth="1"/>
    <col min="85" max="85" width="25.375" style="1" bestFit="1" customWidth="1"/>
    <col min="86" max="86" width="25.875" style="1" bestFit="1" customWidth="1"/>
    <col min="87" max="87" width="41.5" style="1" bestFit="1" customWidth="1"/>
    <col min="88" max="88" width="19.625" style="1" bestFit="1" customWidth="1"/>
    <col min="89" max="89" width="30" style="1" bestFit="1" customWidth="1"/>
    <col min="90" max="90" width="19.625" style="1" bestFit="1" customWidth="1"/>
    <col min="91" max="16384" width="8.875" style="13"/>
  </cols>
  <sheetData>
    <row r="1" spans="1:90" x14ac:dyDescent="0.25">
      <c r="E1" s="1"/>
      <c r="F1" s="1"/>
      <c r="G1" s="1"/>
      <c r="H1" s="1"/>
      <c r="I1" s="1"/>
    </row>
    <row r="2" spans="1:90" ht="17.25" x14ac:dyDescent="0.25">
      <c r="A2" s="10" t="s">
        <v>83</v>
      </c>
      <c r="B2" s="10" t="s">
        <v>84</v>
      </c>
      <c r="C2" s="46" t="s">
        <v>60</v>
      </c>
      <c r="D2" s="26" t="s">
        <v>6</v>
      </c>
      <c r="E2" s="40" t="s">
        <v>110</v>
      </c>
      <c r="F2" s="41"/>
      <c r="G2" s="41"/>
      <c r="H2" s="41"/>
      <c r="I2" s="41"/>
      <c r="J2" s="42"/>
      <c r="K2" s="43" t="s">
        <v>111</v>
      </c>
      <c r="L2" s="44"/>
      <c r="M2" s="44"/>
      <c r="N2" s="44"/>
      <c r="O2" s="44"/>
      <c r="P2" s="45"/>
      <c r="Q2" s="51"/>
      <c r="R2" s="52"/>
      <c r="S2" s="52"/>
      <c r="T2" s="52"/>
      <c r="U2" s="52"/>
      <c r="V2" s="53"/>
      <c r="W2" s="59" t="s">
        <v>109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54" t="s">
        <v>108</v>
      </c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6"/>
      <c r="AX2" s="51" t="s">
        <v>107</v>
      </c>
      <c r="AY2" s="52"/>
      <c r="AZ2" s="52"/>
      <c r="BA2" s="43" t="s">
        <v>186</v>
      </c>
      <c r="BB2" s="44"/>
      <c r="BC2" s="44"/>
      <c r="BD2" s="44"/>
      <c r="BE2" s="44"/>
      <c r="BF2" s="44"/>
      <c r="BG2" s="44"/>
      <c r="BH2" s="45"/>
      <c r="BI2" s="57" t="s">
        <v>81</v>
      </c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</row>
    <row r="3" spans="1:90" x14ac:dyDescent="0.25">
      <c r="A3" s="25" t="s">
        <v>14</v>
      </c>
      <c r="B3" s="4" t="s">
        <v>13</v>
      </c>
      <c r="C3" s="46"/>
      <c r="D3" s="25" t="s">
        <v>61</v>
      </c>
      <c r="E3" s="25" t="s">
        <v>62</v>
      </c>
      <c r="F3" s="25" t="s">
        <v>63</v>
      </c>
      <c r="G3" s="25" t="s">
        <v>64</v>
      </c>
      <c r="H3" s="25" t="s">
        <v>65</v>
      </c>
      <c r="I3" s="25"/>
      <c r="J3" s="25"/>
      <c r="K3" s="25" t="s">
        <v>62</v>
      </c>
      <c r="L3" s="25" t="s">
        <v>63</v>
      </c>
      <c r="M3" s="25" t="s">
        <v>64</v>
      </c>
      <c r="N3" s="25" t="s">
        <v>65</v>
      </c>
      <c r="O3" s="25"/>
      <c r="P3" s="25"/>
      <c r="Q3" s="25"/>
      <c r="R3" s="25"/>
      <c r="S3" s="25"/>
      <c r="T3" s="25"/>
      <c r="U3" s="25"/>
      <c r="V3" s="25"/>
      <c r="W3" s="15"/>
      <c r="X3" s="25"/>
      <c r="Y3" s="25"/>
      <c r="Z3" s="25"/>
      <c r="AA3" s="25"/>
      <c r="AB3" s="25"/>
      <c r="AC3" s="25"/>
      <c r="AD3" s="8"/>
      <c r="AE3" s="8"/>
      <c r="AF3" s="8"/>
      <c r="AG3" s="8"/>
      <c r="AH3" s="8"/>
      <c r="AI3" s="8"/>
      <c r="AJ3" s="8"/>
      <c r="AK3" s="8"/>
      <c r="AL3" s="25"/>
      <c r="AM3" s="25"/>
      <c r="AN3" s="25"/>
      <c r="AO3" s="25"/>
      <c r="AP3" s="25"/>
      <c r="AQ3" s="8"/>
      <c r="AR3" s="8"/>
      <c r="AS3" s="8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15"/>
      <c r="BH3" s="1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</row>
    <row r="4" spans="1:90" x14ac:dyDescent="0.25">
      <c r="A4" s="25"/>
      <c r="B4" s="25"/>
      <c r="C4" s="46"/>
      <c r="D4" s="25" t="s">
        <v>37</v>
      </c>
      <c r="E4" s="25" t="s">
        <v>38</v>
      </c>
      <c r="F4" s="25" t="s">
        <v>39</v>
      </c>
      <c r="G4" s="25" t="s">
        <v>40</v>
      </c>
      <c r="H4" s="25" t="s">
        <v>69</v>
      </c>
      <c r="I4" s="25"/>
      <c r="J4" s="25"/>
      <c r="K4" s="25" t="s">
        <v>38</v>
      </c>
      <c r="L4" s="25" t="s">
        <v>39</v>
      </c>
      <c r="M4" s="25" t="s">
        <v>40</v>
      </c>
      <c r="N4" s="25" t="s">
        <v>41</v>
      </c>
      <c r="O4" s="25"/>
      <c r="P4" s="25"/>
      <c r="Q4" s="25"/>
      <c r="R4" s="25"/>
      <c r="S4" s="25"/>
      <c r="T4" s="25"/>
      <c r="U4" s="25"/>
      <c r="V4" s="25"/>
      <c r="W4" s="15"/>
      <c r="X4" s="7" t="s">
        <v>45</v>
      </c>
      <c r="Y4" s="7"/>
      <c r="Z4" s="7" t="s">
        <v>46</v>
      </c>
      <c r="AA4" s="7" t="s">
        <v>47</v>
      </c>
      <c r="AB4" s="7" t="s">
        <v>48</v>
      </c>
      <c r="AC4" s="7" t="s">
        <v>49</v>
      </c>
      <c r="AD4" s="7" t="s">
        <v>50</v>
      </c>
      <c r="AE4" s="7" t="s">
        <v>51</v>
      </c>
      <c r="AF4" s="7" t="s">
        <v>52</v>
      </c>
      <c r="AG4" s="7"/>
      <c r="AH4" s="7"/>
      <c r="AI4" s="7"/>
      <c r="AJ4" s="7"/>
      <c r="AK4" s="7"/>
      <c r="AL4" s="7" t="s">
        <v>53</v>
      </c>
      <c r="AM4" s="7" t="s">
        <v>45</v>
      </c>
      <c r="AN4" s="7" t="s">
        <v>54</v>
      </c>
      <c r="AO4" s="7" t="s">
        <v>55</v>
      </c>
      <c r="AP4" s="7" t="s">
        <v>47</v>
      </c>
      <c r="AQ4" s="7" t="s">
        <v>48</v>
      </c>
      <c r="AR4" s="7" t="s">
        <v>49</v>
      </c>
      <c r="AS4" s="7" t="s">
        <v>56</v>
      </c>
      <c r="AT4" s="25" t="s">
        <v>51</v>
      </c>
      <c r="AU4" s="25" t="s">
        <v>57</v>
      </c>
      <c r="AV4" s="25"/>
      <c r="AW4" s="15"/>
      <c r="AX4" s="25" t="s">
        <v>38</v>
      </c>
      <c r="AY4" s="25" t="s">
        <v>39</v>
      </c>
      <c r="AZ4" s="25" t="s">
        <v>66</v>
      </c>
      <c r="BA4" s="25" t="s">
        <v>67</v>
      </c>
      <c r="BB4" s="25" t="s">
        <v>68</v>
      </c>
      <c r="BC4" s="25" t="s">
        <v>40</v>
      </c>
      <c r="BD4" s="25" t="s">
        <v>69</v>
      </c>
      <c r="BE4" s="25"/>
      <c r="BF4" s="25"/>
      <c r="BG4" s="15"/>
      <c r="BH4" s="15"/>
      <c r="BI4" s="25" t="s">
        <v>70</v>
      </c>
      <c r="BJ4" s="25"/>
      <c r="BK4" s="25"/>
      <c r="BL4" s="25"/>
      <c r="BM4" s="25"/>
      <c r="BN4" s="25" t="s">
        <v>71</v>
      </c>
      <c r="BO4" s="25" t="s">
        <v>72</v>
      </c>
      <c r="BP4" s="25"/>
      <c r="BQ4" s="25"/>
      <c r="BR4" s="25"/>
      <c r="BS4" s="25"/>
      <c r="BT4" s="25"/>
      <c r="BU4" s="25"/>
      <c r="BV4" s="25" t="s">
        <v>98</v>
      </c>
      <c r="BW4" s="25" t="s">
        <v>73</v>
      </c>
      <c r="BX4" s="25" t="s">
        <v>74</v>
      </c>
      <c r="BY4" s="25" t="s">
        <v>75</v>
      </c>
      <c r="BZ4" s="25" t="s">
        <v>76</v>
      </c>
      <c r="CA4" s="25" t="s">
        <v>77</v>
      </c>
      <c r="CB4" s="25" t="s">
        <v>78</v>
      </c>
      <c r="CC4" s="25" t="s">
        <v>79</v>
      </c>
      <c r="CD4" s="25" t="s">
        <v>80</v>
      </c>
      <c r="CE4" s="25"/>
      <c r="CF4" s="25"/>
      <c r="CG4" s="25"/>
      <c r="CH4" s="25"/>
      <c r="CI4" s="25"/>
      <c r="CJ4" s="25"/>
      <c r="CK4" s="25"/>
      <c r="CL4" s="25"/>
    </row>
    <row r="5" spans="1:90" ht="17.25" x14ac:dyDescent="0.25">
      <c r="A5" s="25"/>
      <c r="B5" s="25"/>
      <c r="C5" s="46"/>
      <c r="D5" s="46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15"/>
      <c r="AX5" s="25"/>
      <c r="AY5" s="25"/>
      <c r="AZ5" s="25"/>
      <c r="BA5" s="25"/>
      <c r="BB5" s="25"/>
      <c r="BC5" s="25"/>
      <c r="BD5" s="25"/>
      <c r="BE5" s="25"/>
      <c r="BF5" s="25"/>
      <c r="BG5" s="15"/>
      <c r="BH5" s="15"/>
      <c r="BI5" s="25" t="s">
        <v>146</v>
      </c>
      <c r="BJ5" s="25"/>
      <c r="BK5" s="25"/>
      <c r="BL5" s="25"/>
      <c r="BM5" s="25"/>
      <c r="BN5" s="25" t="s">
        <v>145</v>
      </c>
      <c r="BO5" s="25" t="s">
        <v>97</v>
      </c>
      <c r="BP5" s="25"/>
      <c r="BQ5" s="25"/>
      <c r="BR5" s="25"/>
      <c r="BS5" s="25"/>
      <c r="BT5" s="25"/>
      <c r="BU5" s="25"/>
      <c r="BV5" s="25" t="s">
        <v>136</v>
      </c>
      <c r="BW5" s="25" t="s">
        <v>137</v>
      </c>
      <c r="BX5" s="25" t="s">
        <v>138</v>
      </c>
      <c r="BY5" s="25" t="s">
        <v>139</v>
      </c>
      <c r="BZ5" s="25" t="s">
        <v>140</v>
      </c>
      <c r="CA5" s="25" t="s">
        <v>143</v>
      </c>
      <c r="CB5" s="25" t="s">
        <v>144</v>
      </c>
      <c r="CC5" s="25" t="s">
        <v>141</v>
      </c>
      <c r="CD5" s="25" t="s">
        <v>142</v>
      </c>
      <c r="CE5" s="25"/>
      <c r="CF5" s="25"/>
      <c r="CG5" s="25"/>
      <c r="CH5" s="25"/>
      <c r="CI5" s="25"/>
      <c r="CJ5" s="25"/>
      <c r="CK5" s="25"/>
      <c r="CL5" s="25"/>
    </row>
    <row r="6" spans="1:90" x14ac:dyDescent="0.25">
      <c r="A6" s="25"/>
      <c r="B6" s="25"/>
      <c r="C6" s="46"/>
      <c r="D6" s="46"/>
      <c r="E6" s="25" t="s">
        <v>43</v>
      </c>
      <c r="F6" s="25" t="s">
        <v>43</v>
      </c>
      <c r="G6" s="25" t="s">
        <v>42</v>
      </c>
      <c r="H6" s="25" t="s">
        <v>42</v>
      </c>
      <c r="I6" s="25"/>
      <c r="J6" s="25"/>
      <c r="K6" s="25" t="s">
        <v>44</v>
      </c>
      <c r="L6" s="25" t="s">
        <v>44</v>
      </c>
      <c r="M6" s="25" t="s">
        <v>44</v>
      </c>
      <c r="N6" s="25" t="s">
        <v>44</v>
      </c>
      <c r="O6" s="25"/>
      <c r="P6" s="25"/>
      <c r="Q6" s="25"/>
      <c r="R6" s="25"/>
      <c r="S6" s="25"/>
      <c r="T6" s="25"/>
      <c r="U6" s="25"/>
      <c r="V6" s="25"/>
      <c r="W6" s="15"/>
      <c r="X6" s="25" t="s">
        <v>27</v>
      </c>
      <c r="Y6" s="25"/>
      <c r="Z6" s="25" t="s">
        <v>27</v>
      </c>
      <c r="AA6" s="25" t="s">
        <v>27</v>
      </c>
      <c r="AB6" s="25" t="s">
        <v>27</v>
      </c>
      <c r="AC6" s="25" t="s">
        <v>27</v>
      </c>
      <c r="AD6" s="25" t="s">
        <v>27</v>
      </c>
      <c r="AE6" s="25" t="s">
        <v>27</v>
      </c>
      <c r="AF6" s="25" t="s">
        <v>27</v>
      </c>
      <c r="AG6" s="25"/>
      <c r="AH6" s="25"/>
      <c r="AI6" s="25"/>
      <c r="AJ6" s="25"/>
      <c r="AK6" s="25"/>
      <c r="AL6" s="8" t="s">
        <v>59</v>
      </c>
      <c r="AM6" s="8" t="s">
        <v>59</v>
      </c>
      <c r="AN6" s="8" t="s">
        <v>58</v>
      </c>
      <c r="AO6" s="8" t="s">
        <v>58</v>
      </c>
      <c r="AP6" s="8" t="s">
        <v>58</v>
      </c>
      <c r="AQ6" s="8" t="s">
        <v>58</v>
      </c>
      <c r="AR6" s="8" t="s">
        <v>58</v>
      </c>
      <c r="AS6" s="8" t="s">
        <v>58</v>
      </c>
      <c r="AT6" s="8" t="s">
        <v>58</v>
      </c>
      <c r="AU6" s="8" t="s">
        <v>58</v>
      </c>
      <c r="AV6" s="8"/>
      <c r="AW6" s="15"/>
      <c r="AX6" s="25" t="s">
        <v>22</v>
      </c>
      <c r="AY6" s="25" t="s">
        <v>22</v>
      </c>
      <c r="AZ6" s="25" t="s">
        <v>22</v>
      </c>
      <c r="BA6" s="25" t="s">
        <v>27</v>
      </c>
      <c r="BB6" s="25" t="s">
        <v>27</v>
      </c>
      <c r="BC6" s="25" t="s">
        <v>27</v>
      </c>
      <c r="BD6" s="25" t="s">
        <v>27</v>
      </c>
      <c r="BE6" s="25"/>
      <c r="BF6" s="25"/>
      <c r="BG6" s="15"/>
      <c r="BH6" s="15"/>
      <c r="BI6" s="25" t="s">
        <v>82</v>
      </c>
      <c r="BJ6" s="25"/>
      <c r="BK6" s="25"/>
      <c r="BL6" s="25"/>
      <c r="BM6" s="25"/>
      <c r="BN6" s="25" t="s">
        <v>82</v>
      </c>
      <c r="BO6" s="25" t="s">
        <v>82</v>
      </c>
      <c r="BP6" s="25"/>
      <c r="BQ6" s="25"/>
      <c r="BR6" s="25"/>
      <c r="BS6" s="25"/>
      <c r="BT6" s="25"/>
      <c r="BU6" s="25"/>
      <c r="BV6" s="25" t="s">
        <v>82</v>
      </c>
      <c r="BW6" s="25" t="s">
        <v>82</v>
      </c>
      <c r="BX6" s="25" t="s">
        <v>82</v>
      </c>
      <c r="BY6" s="25" t="s">
        <v>82</v>
      </c>
      <c r="BZ6" s="25" t="s">
        <v>82</v>
      </c>
      <c r="CA6" s="25" t="s">
        <v>82</v>
      </c>
      <c r="CB6" s="25" t="s">
        <v>82</v>
      </c>
      <c r="CC6" s="25" t="s">
        <v>82</v>
      </c>
      <c r="CD6" s="25" t="s">
        <v>82</v>
      </c>
      <c r="CE6" s="25"/>
      <c r="CF6" s="25"/>
      <c r="CG6" s="25"/>
      <c r="CH6" s="25"/>
      <c r="CI6" s="25"/>
      <c r="CJ6" s="25"/>
      <c r="CK6" s="25"/>
      <c r="CL6" s="25"/>
    </row>
    <row r="7" spans="1:90" x14ac:dyDescent="0.25">
      <c r="E7" s="1"/>
      <c r="F7" s="1"/>
      <c r="G7" s="1"/>
      <c r="H7" s="1"/>
      <c r="I7" s="1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90" x14ac:dyDescent="0.25">
      <c r="E8" s="1"/>
      <c r="F8" s="1"/>
      <c r="G8" s="1"/>
      <c r="H8" s="1"/>
      <c r="I8" s="1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90" ht="17.25" x14ac:dyDescent="0.25">
      <c r="A9" s="10" t="s">
        <v>83</v>
      </c>
      <c r="B9" s="10" t="s">
        <v>84</v>
      </c>
      <c r="C9" s="46" t="s">
        <v>60</v>
      </c>
      <c r="D9" s="26" t="s">
        <v>6</v>
      </c>
      <c r="E9" s="40" t="s">
        <v>110</v>
      </c>
      <c r="F9" s="41"/>
      <c r="G9" s="41"/>
      <c r="H9" s="41"/>
      <c r="I9" s="41"/>
      <c r="J9" s="42"/>
      <c r="K9" s="43" t="s">
        <v>111</v>
      </c>
      <c r="L9" s="44"/>
      <c r="M9" s="44"/>
      <c r="N9" s="44"/>
      <c r="O9" s="44"/>
      <c r="P9" s="45"/>
      <c r="Q9" s="51" t="s">
        <v>189</v>
      </c>
      <c r="R9" s="52"/>
      <c r="S9" s="52"/>
      <c r="T9" s="52"/>
      <c r="U9" s="52"/>
      <c r="V9" s="53"/>
      <c r="W9" s="59" t="s">
        <v>109</v>
      </c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54" t="s">
        <v>108</v>
      </c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6"/>
      <c r="AX9" s="51" t="s">
        <v>107</v>
      </c>
      <c r="AY9" s="52"/>
      <c r="AZ9" s="52"/>
      <c r="BA9" s="43" t="s">
        <v>186</v>
      </c>
      <c r="BB9" s="44"/>
      <c r="BC9" s="44"/>
      <c r="BD9" s="44"/>
      <c r="BE9" s="44"/>
      <c r="BF9" s="44"/>
      <c r="BG9" s="44"/>
      <c r="BH9" s="45"/>
      <c r="BI9" s="57" t="s">
        <v>81</v>
      </c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90" x14ac:dyDescent="0.25">
      <c r="A10" s="25" t="s">
        <v>131</v>
      </c>
      <c r="B10" s="5" t="s">
        <v>130</v>
      </c>
      <c r="C10" s="46"/>
      <c r="D10" s="25" t="s">
        <v>61</v>
      </c>
      <c r="E10" s="25" t="s">
        <v>62</v>
      </c>
      <c r="F10" s="25" t="s">
        <v>63</v>
      </c>
      <c r="G10" s="25" t="s">
        <v>64</v>
      </c>
      <c r="H10" s="25" t="s">
        <v>65</v>
      </c>
      <c r="I10" s="25" t="s">
        <v>179</v>
      </c>
      <c r="J10" s="25" t="s">
        <v>180</v>
      </c>
      <c r="K10" s="25" t="s">
        <v>62</v>
      </c>
      <c r="L10" s="25" t="s">
        <v>63</v>
      </c>
      <c r="M10" s="25" t="s">
        <v>64</v>
      </c>
      <c r="N10" s="25" t="s">
        <v>65</v>
      </c>
      <c r="O10" s="25" t="s">
        <v>187</v>
      </c>
      <c r="P10" s="25" t="s">
        <v>188</v>
      </c>
      <c r="Q10" s="25" t="s">
        <v>62</v>
      </c>
      <c r="R10" s="25" t="s">
        <v>63</v>
      </c>
      <c r="S10" s="25" t="s">
        <v>64</v>
      </c>
      <c r="T10" s="25" t="s">
        <v>65</v>
      </c>
      <c r="U10" s="25" t="s">
        <v>187</v>
      </c>
      <c r="V10" s="25" t="s">
        <v>188</v>
      </c>
      <c r="W10" s="25"/>
      <c r="X10" s="25"/>
      <c r="Y10" s="25"/>
      <c r="Z10" s="25"/>
      <c r="AA10" s="25"/>
      <c r="AB10" s="25"/>
      <c r="AC10" s="25"/>
      <c r="AD10" s="8"/>
      <c r="AE10" s="8"/>
      <c r="AF10" s="8"/>
      <c r="AG10" s="8"/>
      <c r="AH10" s="8"/>
      <c r="AI10" s="8"/>
      <c r="AJ10" s="8"/>
      <c r="AK10" s="8"/>
      <c r="AL10" s="25"/>
      <c r="AM10" s="25"/>
      <c r="AN10" s="25"/>
      <c r="AO10" s="25"/>
      <c r="AP10" s="25"/>
      <c r="AQ10" s="8"/>
      <c r="AR10" s="8"/>
      <c r="AS10" s="8"/>
      <c r="AT10" s="25"/>
      <c r="AU10" s="25"/>
      <c r="AV10" s="25"/>
      <c r="AW10" s="25"/>
      <c r="AX10" s="25"/>
      <c r="AY10" s="25"/>
      <c r="AZ10" s="25"/>
      <c r="BA10" s="25"/>
      <c r="BB10" s="25"/>
      <c r="BC10" s="25" t="s">
        <v>64</v>
      </c>
      <c r="BD10" s="25" t="s">
        <v>65</v>
      </c>
      <c r="BE10" s="25" t="s">
        <v>62</v>
      </c>
      <c r="BF10" s="25" t="s">
        <v>63</v>
      </c>
      <c r="BG10" s="25" t="s">
        <v>187</v>
      </c>
      <c r="BH10" s="25" t="s">
        <v>188</v>
      </c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 t="s">
        <v>230</v>
      </c>
      <c r="CH10" s="25"/>
      <c r="CI10" s="25"/>
      <c r="CJ10" s="25"/>
      <c r="CK10" s="25"/>
      <c r="CL10" s="25"/>
    </row>
    <row r="11" spans="1:90" x14ac:dyDescent="0.25">
      <c r="A11" s="25"/>
      <c r="B11" s="25"/>
      <c r="C11" s="46"/>
      <c r="D11" s="25" t="s">
        <v>37</v>
      </c>
      <c r="E11" s="25" t="s">
        <v>38</v>
      </c>
      <c r="F11" s="25" t="s">
        <v>39</v>
      </c>
      <c r="G11" s="25" t="s">
        <v>40</v>
      </c>
      <c r="H11" s="25" t="s">
        <v>69</v>
      </c>
      <c r="I11" s="25" t="s">
        <v>183</v>
      </c>
      <c r="J11" s="25" t="s">
        <v>185</v>
      </c>
      <c r="K11" s="25" t="s">
        <v>38</v>
      </c>
      <c r="L11" s="25" t="s">
        <v>39</v>
      </c>
      <c r="M11" s="25" t="s">
        <v>40</v>
      </c>
      <c r="N11" s="25" t="s">
        <v>41</v>
      </c>
      <c r="O11" s="25" t="s">
        <v>182</v>
      </c>
      <c r="P11" s="25" t="s">
        <v>184</v>
      </c>
      <c r="Q11" s="25" t="s">
        <v>38</v>
      </c>
      <c r="R11" s="25" t="s">
        <v>39</v>
      </c>
      <c r="S11" s="25" t="s">
        <v>40</v>
      </c>
      <c r="T11" s="25" t="s">
        <v>41</v>
      </c>
      <c r="U11" s="25" t="s">
        <v>182</v>
      </c>
      <c r="V11" s="25" t="s">
        <v>184</v>
      </c>
      <c r="W11" s="7" t="s">
        <v>193</v>
      </c>
      <c r="X11" s="7" t="s">
        <v>45</v>
      </c>
      <c r="Y11" s="7" t="s">
        <v>195</v>
      </c>
      <c r="Z11" s="7" t="s">
        <v>46</v>
      </c>
      <c r="AA11" s="7" t="s">
        <v>47</v>
      </c>
      <c r="AB11" s="7" t="s">
        <v>48</v>
      </c>
      <c r="AC11" s="7" t="s">
        <v>49</v>
      </c>
      <c r="AD11" s="7" t="s">
        <v>50</v>
      </c>
      <c r="AE11" s="7" t="s">
        <v>51</v>
      </c>
      <c r="AF11" s="7" t="s">
        <v>52</v>
      </c>
      <c r="AG11" s="7" t="s">
        <v>196</v>
      </c>
      <c r="AH11" s="7" t="s">
        <v>197</v>
      </c>
      <c r="AI11" s="7" t="s">
        <v>198</v>
      </c>
      <c r="AJ11" s="7" t="s">
        <v>199</v>
      </c>
      <c r="AK11" s="7" t="s">
        <v>200</v>
      </c>
      <c r="AL11" s="7" t="s">
        <v>53</v>
      </c>
      <c r="AM11" s="7" t="s">
        <v>45</v>
      </c>
      <c r="AN11" s="7" t="s">
        <v>54</v>
      </c>
      <c r="AO11" s="7" t="s">
        <v>55</v>
      </c>
      <c r="AP11" s="7" t="s">
        <v>47</v>
      </c>
      <c r="AQ11" s="7" t="s">
        <v>48</v>
      </c>
      <c r="AR11" s="7" t="s">
        <v>49</v>
      </c>
      <c r="AS11" s="7" t="s">
        <v>56</v>
      </c>
      <c r="AT11" s="25" t="s">
        <v>51</v>
      </c>
      <c r="AU11" s="25" t="s">
        <v>57</v>
      </c>
      <c r="AV11" s="25" t="s">
        <v>183</v>
      </c>
      <c r="AW11" s="25" t="s">
        <v>185</v>
      </c>
      <c r="AX11" s="25" t="s">
        <v>38</v>
      </c>
      <c r="AY11" s="25" t="s">
        <v>39</v>
      </c>
      <c r="AZ11" s="25" t="s">
        <v>66</v>
      </c>
      <c r="BA11" s="25" t="s">
        <v>67</v>
      </c>
      <c r="BB11" s="25" t="s">
        <v>68</v>
      </c>
      <c r="BC11" s="25" t="s">
        <v>40</v>
      </c>
      <c r="BD11" s="25" t="s">
        <v>69</v>
      </c>
      <c r="BE11" s="25" t="s">
        <v>38</v>
      </c>
      <c r="BF11" s="25" t="s">
        <v>39</v>
      </c>
      <c r="BG11" s="25" t="s">
        <v>182</v>
      </c>
      <c r="BH11" s="25" t="s">
        <v>184</v>
      </c>
      <c r="BI11" s="25" t="s">
        <v>70</v>
      </c>
      <c r="BJ11" s="25" t="s">
        <v>201</v>
      </c>
      <c r="BK11" s="25" t="s">
        <v>204</v>
      </c>
      <c r="BL11" s="25" t="s">
        <v>206</v>
      </c>
      <c r="BM11" s="25" t="s">
        <v>208</v>
      </c>
      <c r="BN11" s="25" t="s">
        <v>71</v>
      </c>
      <c r="BO11" s="25" t="s">
        <v>72</v>
      </c>
      <c r="BP11" s="25" t="s">
        <v>222</v>
      </c>
      <c r="BQ11" s="25" t="s">
        <v>225</v>
      </c>
      <c r="BR11" s="25" t="s">
        <v>216</v>
      </c>
      <c r="BS11" s="25" t="s">
        <v>219</v>
      </c>
      <c r="BT11" s="25" t="s">
        <v>240</v>
      </c>
      <c r="BU11" s="25" t="s">
        <v>241</v>
      </c>
      <c r="BV11" s="25" t="s">
        <v>98</v>
      </c>
      <c r="BW11" s="25" t="s">
        <v>73</v>
      </c>
      <c r="BX11" s="25" t="s">
        <v>74</v>
      </c>
      <c r="BY11" s="25" t="s">
        <v>75</v>
      </c>
      <c r="BZ11" s="25" t="s">
        <v>76</v>
      </c>
      <c r="CA11" s="25" t="s">
        <v>77</v>
      </c>
      <c r="CB11" s="25" t="s">
        <v>78</v>
      </c>
      <c r="CC11" s="25" t="s">
        <v>79</v>
      </c>
      <c r="CD11" s="25" t="s">
        <v>80</v>
      </c>
      <c r="CE11" s="25" t="s">
        <v>212</v>
      </c>
      <c r="CF11" s="25" t="s">
        <v>227</v>
      </c>
      <c r="CG11" s="25" t="s">
        <v>231</v>
      </c>
      <c r="CH11" s="25" t="s">
        <v>235</v>
      </c>
      <c r="CI11" s="25" t="s">
        <v>237</v>
      </c>
      <c r="CJ11" s="25" t="s">
        <v>213</v>
      </c>
      <c r="CK11" s="25" t="s">
        <v>233</v>
      </c>
      <c r="CL11" s="25" t="s">
        <v>213</v>
      </c>
    </row>
    <row r="12" spans="1:90" ht="17.25" x14ac:dyDescent="0.25">
      <c r="A12" s="25"/>
      <c r="B12" s="25"/>
      <c r="C12" s="46"/>
      <c r="D12" s="46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15"/>
      <c r="AX12" s="25"/>
      <c r="AY12" s="25"/>
      <c r="AZ12" s="25"/>
      <c r="BA12" s="25"/>
      <c r="BB12" s="25"/>
      <c r="BD12" s="25"/>
      <c r="BE12" s="25"/>
      <c r="BF12" s="25"/>
      <c r="BG12" s="15"/>
      <c r="BH12" s="15"/>
      <c r="BI12" s="25" t="s">
        <v>211</v>
      </c>
      <c r="BJ12" s="25" t="s">
        <v>202</v>
      </c>
      <c r="BK12" s="25" t="s">
        <v>205</v>
      </c>
      <c r="BL12" s="25" t="s">
        <v>207</v>
      </c>
      <c r="BM12" s="25" t="s">
        <v>209</v>
      </c>
      <c r="BN12" s="25" t="s">
        <v>145</v>
      </c>
      <c r="BO12" s="25" t="s">
        <v>97</v>
      </c>
      <c r="BP12" s="25" t="s">
        <v>223</v>
      </c>
      <c r="BQ12" s="25" t="s">
        <v>226</v>
      </c>
      <c r="BR12" s="21" t="s">
        <v>217</v>
      </c>
      <c r="BS12" s="21" t="s">
        <v>220</v>
      </c>
      <c r="BT12" s="25" t="s">
        <v>314</v>
      </c>
      <c r="BU12" s="25" t="s">
        <v>242</v>
      </c>
      <c r="BV12" s="25" t="s">
        <v>136</v>
      </c>
      <c r="BW12" s="25" t="s">
        <v>137</v>
      </c>
      <c r="BX12" s="25" t="s">
        <v>138</v>
      </c>
      <c r="BY12" s="25" t="s">
        <v>139</v>
      </c>
      <c r="BZ12" s="25" t="s">
        <v>140</v>
      </c>
      <c r="CA12" s="25" t="s">
        <v>143</v>
      </c>
      <c r="CB12" s="25" t="s">
        <v>144</v>
      </c>
      <c r="CC12" s="25" t="s">
        <v>141</v>
      </c>
      <c r="CD12" s="25" t="s">
        <v>142</v>
      </c>
      <c r="CE12" s="25" t="s">
        <v>243</v>
      </c>
      <c r="CF12" s="25" t="s">
        <v>228</v>
      </c>
      <c r="CG12" s="25" t="s">
        <v>232</v>
      </c>
      <c r="CH12" s="21" t="s">
        <v>236</v>
      </c>
      <c r="CI12" s="21" t="s">
        <v>238</v>
      </c>
      <c r="CJ12" s="25" t="s">
        <v>244</v>
      </c>
      <c r="CK12" s="21" t="s">
        <v>234</v>
      </c>
      <c r="CL12" s="25" t="s">
        <v>214</v>
      </c>
    </row>
    <row r="13" spans="1:90" ht="16.5" x14ac:dyDescent="0.25">
      <c r="A13" s="25"/>
      <c r="B13" s="25"/>
      <c r="C13" s="46"/>
      <c r="D13" s="46"/>
      <c r="E13" s="25" t="s">
        <v>43</v>
      </c>
      <c r="F13" s="25" t="s">
        <v>43</v>
      </c>
      <c r="G13" s="25" t="s">
        <v>42</v>
      </c>
      <c r="H13" s="25" t="s">
        <v>42</v>
      </c>
      <c r="I13" s="25" t="s">
        <v>42</v>
      </c>
      <c r="J13" s="25" t="s">
        <v>42</v>
      </c>
      <c r="K13" s="25" t="s">
        <v>44</v>
      </c>
      <c r="L13" s="25" t="s">
        <v>44</v>
      </c>
      <c r="M13" s="25" t="s">
        <v>44</v>
      </c>
      <c r="N13" s="25" t="s">
        <v>44</v>
      </c>
      <c r="O13" s="25" t="s">
        <v>44</v>
      </c>
      <c r="P13" s="25" t="s">
        <v>44</v>
      </c>
      <c r="Q13" s="25" t="s">
        <v>191</v>
      </c>
      <c r="R13" s="25" t="s">
        <v>191</v>
      </c>
      <c r="S13" s="25" t="s">
        <v>190</v>
      </c>
      <c r="T13" s="25" t="s">
        <v>190</v>
      </c>
      <c r="U13" s="25" t="s">
        <v>190</v>
      </c>
      <c r="V13" s="25" t="s">
        <v>190</v>
      </c>
      <c r="W13" s="25" t="s">
        <v>27</v>
      </c>
      <c r="X13" s="25" t="s">
        <v>27</v>
      </c>
      <c r="Y13" s="25" t="s">
        <v>27</v>
      </c>
      <c r="Z13" s="25" t="s">
        <v>27</v>
      </c>
      <c r="AA13" s="25" t="s">
        <v>27</v>
      </c>
      <c r="AB13" s="25" t="s">
        <v>27</v>
      </c>
      <c r="AC13" s="25" t="s">
        <v>27</v>
      </c>
      <c r="AD13" s="25" t="s">
        <v>27</v>
      </c>
      <c r="AE13" s="25" t="s">
        <v>27</v>
      </c>
      <c r="AF13" s="25" t="s">
        <v>27</v>
      </c>
      <c r="AG13" s="25" t="s">
        <v>27</v>
      </c>
      <c r="AH13" s="25" t="s">
        <v>27</v>
      </c>
      <c r="AI13" s="25" t="s">
        <v>27</v>
      </c>
      <c r="AJ13" s="25" t="s">
        <v>27</v>
      </c>
      <c r="AK13" s="25" t="s">
        <v>27</v>
      </c>
      <c r="AL13" s="8" t="s">
        <v>59</v>
      </c>
      <c r="AM13" s="8" t="s">
        <v>59</v>
      </c>
      <c r="AN13" s="8" t="s">
        <v>58</v>
      </c>
      <c r="AO13" s="8" t="s">
        <v>58</v>
      </c>
      <c r="AP13" s="8" t="s">
        <v>58</v>
      </c>
      <c r="AQ13" s="8" t="s">
        <v>58</v>
      </c>
      <c r="AR13" s="8" t="s">
        <v>58</v>
      </c>
      <c r="AS13" s="8" t="s">
        <v>58</v>
      </c>
      <c r="AT13" s="8" t="s">
        <v>58</v>
      </c>
      <c r="AU13" s="8" t="s">
        <v>58</v>
      </c>
      <c r="AV13" s="8" t="s">
        <v>58</v>
      </c>
      <c r="AW13" s="8" t="s">
        <v>58</v>
      </c>
      <c r="AX13" s="25" t="s">
        <v>22</v>
      </c>
      <c r="AY13" s="25" t="s">
        <v>22</v>
      </c>
      <c r="AZ13" s="25" t="s">
        <v>22</v>
      </c>
      <c r="BA13" s="25" t="s">
        <v>27</v>
      </c>
      <c r="BB13" s="25" t="s">
        <v>27</v>
      </c>
      <c r="BC13" s="25" t="s">
        <v>27</v>
      </c>
      <c r="BD13" s="25" t="s">
        <v>27</v>
      </c>
      <c r="BE13" s="25" t="s">
        <v>27</v>
      </c>
      <c r="BF13" s="25" t="s">
        <v>27</v>
      </c>
      <c r="BG13" s="25" t="s">
        <v>27</v>
      </c>
      <c r="BH13" s="25" t="s">
        <v>27</v>
      </c>
      <c r="BI13" s="25" t="s">
        <v>82</v>
      </c>
      <c r="BJ13" s="25" t="s">
        <v>203</v>
      </c>
      <c r="BK13" s="25" t="s">
        <v>203</v>
      </c>
      <c r="BL13" s="25" t="s">
        <v>203</v>
      </c>
      <c r="BM13" s="25" t="s">
        <v>210</v>
      </c>
      <c r="BN13" s="25" t="s">
        <v>82</v>
      </c>
      <c r="BO13" s="25" t="s">
        <v>82</v>
      </c>
      <c r="BP13" s="25" t="s">
        <v>224</v>
      </c>
      <c r="BQ13" s="25" t="s">
        <v>224</v>
      </c>
      <c r="BR13" s="25" t="s">
        <v>218</v>
      </c>
      <c r="BS13" s="25" t="s">
        <v>221</v>
      </c>
      <c r="BT13" s="25" t="s">
        <v>203</v>
      </c>
      <c r="BU13" s="25" t="s">
        <v>203</v>
      </c>
      <c r="BV13" s="25" t="s">
        <v>82</v>
      </c>
      <c r="BW13" s="25" t="s">
        <v>82</v>
      </c>
      <c r="BX13" s="25" t="s">
        <v>82</v>
      </c>
      <c r="BY13" s="25" t="s">
        <v>82</v>
      </c>
      <c r="BZ13" s="25" t="s">
        <v>82</v>
      </c>
      <c r="CA13" s="25" t="s">
        <v>82</v>
      </c>
      <c r="CB13" s="25" t="s">
        <v>82</v>
      </c>
      <c r="CC13" s="25" t="s">
        <v>82</v>
      </c>
      <c r="CD13" s="25" t="s">
        <v>82</v>
      </c>
      <c r="CE13" s="25" t="s">
        <v>82</v>
      </c>
      <c r="CF13" s="25" t="s">
        <v>229</v>
      </c>
      <c r="CG13" s="25" t="s">
        <v>203</v>
      </c>
      <c r="CH13" s="25"/>
      <c r="CI13" s="25" t="s">
        <v>239</v>
      </c>
      <c r="CJ13" s="25" t="s">
        <v>82</v>
      </c>
      <c r="CK13" s="25"/>
      <c r="CL13" s="25" t="s">
        <v>82</v>
      </c>
    </row>
    <row r="14" spans="1:90" x14ac:dyDescent="0.25">
      <c r="A14" s="15"/>
      <c r="B14" s="15"/>
      <c r="C14" s="15"/>
      <c r="D14" s="15" t="s">
        <v>181</v>
      </c>
      <c r="E14" s="17">
        <f>4.7*10^7</f>
        <v>47000000</v>
      </c>
      <c r="F14" s="17">
        <f>7*10^6</f>
        <v>7000000</v>
      </c>
      <c r="G14" s="17">
        <f>1.71*10^7</f>
        <v>17100000</v>
      </c>
      <c r="H14" s="17">
        <f>7*10^6</f>
        <v>7000000</v>
      </c>
      <c r="I14" s="17">
        <f>G14*1.2</f>
        <v>20520000</v>
      </c>
      <c r="J14" s="17">
        <f>(E14-F14-G14)*2</f>
        <v>45800000</v>
      </c>
      <c r="K14" s="15">
        <v>1000</v>
      </c>
      <c r="L14" s="15">
        <v>0.38</v>
      </c>
      <c r="M14" s="15">
        <v>0.05</v>
      </c>
      <c r="N14" s="15">
        <v>0.02</v>
      </c>
      <c r="O14" s="17">
        <f>2*10^-4</f>
        <v>2.0000000000000001E-4</v>
      </c>
      <c r="P14" s="17">
        <f>70*10^-9</f>
        <v>7.0000000000000005E-8</v>
      </c>
      <c r="Q14" s="17">
        <f>E14*K14</f>
        <v>47000000000</v>
      </c>
      <c r="R14" s="17">
        <f t="shared" ref="R14:V14" si="0">F14*L14</f>
        <v>2660000</v>
      </c>
      <c r="S14" s="17">
        <f t="shared" si="0"/>
        <v>855000</v>
      </c>
      <c r="T14" s="17">
        <f t="shared" si="0"/>
        <v>140000</v>
      </c>
      <c r="U14" s="17">
        <f t="shared" si="0"/>
        <v>4104</v>
      </c>
      <c r="V14" s="17">
        <f t="shared" si="0"/>
        <v>3.2060000000000004</v>
      </c>
      <c r="W14" s="15" t="s">
        <v>194</v>
      </c>
      <c r="X14" s="17">
        <f>4.17*10^-11</f>
        <v>4.1699999999999996E-11</v>
      </c>
      <c r="Y14" s="15" t="s">
        <v>194</v>
      </c>
      <c r="Z14" s="17">
        <f>8*10^-9</f>
        <v>8.0000000000000005E-9</v>
      </c>
      <c r="AA14" s="16" t="s">
        <v>192</v>
      </c>
      <c r="AB14" s="15">
        <v>0.2</v>
      </c>
      <c r="AC14" s="15">
        <v>0.3</v>
      </c>
      <c r="AD14" s="15">
        <v>0.5</v>
      </c>
      <c r="AE14" s="15">
        <v>0.8</v>
      </c>
      <c r="AF14" s="15">
        <v>0.2</v>
      </c>
      <c r="AG14" s="15">
        <v>0.18</v>
      </c>
      <c r="AH14" s="15">
        <v>0.8</v>
      </c>
      <c r="AI14" s="15">
        <v>0.02</v>
      </c>
      <c r="AJ14" s="15">
        <v>0.7</v>
      </c>
      <c r="AK14" s="15">
        <v>0.3</v>
      </c>
      <c r="AL14" s="15">
        <v>1.175</v>
      </c>
      <c r="AM14" s="15"/>
      <c r="AN14" s="15">
        <v>1000</v>
      </c>
      <c r="AO14" s="15"/>
      <c r="AP14" s="15"/>
      <c r="AQ14" s="15"/>
      <c r="AR14" s="15"/>
      <c r="AS14" s="15">
        <v>1300</v>
      </c>
      <c r="AT14" s="15"/>
      <c r="AU14" s="15">
        <v>1500</v>
      </c>
      <c r="AV14" s="15">
        <v>850</v>
      </c>
      <c r="AW14" s="16" t="s">
        <v>192</v>
      </c>
      <c r="AX14" s="15">
        <v>7</v>
      </c>
      <c r="AY14" s="15">
        <v>190</v>
      </c>
      <c r="AZ14" s="15" t="s">
        <v>192</v>
      </c>
      <c r="BA14" s="15"/>
      <c r="BB14" s="15"/>
      <c r="BC14" s="15">
        <v>0.02</v>
      </c>
      <c r="BD14" s="39">
        <v>0.04</v>
      </c>
      <c r="BE14" s="15">
        <v>0.2</v>
      </c>
      <c r="BF14" s="15">
        <v>0.02</v>
      </c>
      <c r="BG14" s="15">
        <v>0.02</v>
      </c>
      <c r="BH14" s="15">
        <v>0.74</v>
      </c>
      <c r="BI14" s="15"/>
      <c r="BJ14" s="15">
        <v>3.5</v>
      </c>
      <c r="BK14" s="15">
        <v>23</v>
      </c>
      <c r="BL14" s="15">
        <v>15.4</v>
      </c>
      <c r="BM14" s="17">
        <f>4.9*10^-6</f>
        <v>4.9000000000000005E-6</v>
      </c>
      <c r="BN14" s="15"/>
      <c r="BO14" s="17">
        <f>9.3*10^-5</f>
        <v>9.3000000000000011E-5</v>
      </c>
      <c r="BP14" s="17">
        <f>3.58*10^-7</f>
        <v>3.58E-7</v>
      </c>
      <c r="BQ14" s="17">
        <f>2.31*10^-4</f>
        <v>2.31E-4</v>
      </c>
      <c r="BR14" s="24">
        <v>2</v>
      </c>
      <c r="BS14" s="24">
        <v>7</v>
      </c>
      <c r="BT14" s="23">
        <v>10.199999999999999</v>
      </c>
      <c r="BU14" s="23">
        <v>34.200000000000003</v>
      </c>
      <c r="BV14" s="15"/>
      <c r="BW14" s="15"/>
      <c r="BX14" s="15"/>
      <c r="BY14" s="15"/>
      <c r="BZ14" s="15"/>
      <c r="CA14" s="15"/>
      <c r="CB14" s="15"/>
      <c r="CC14" s="15"/>
      <c r="CD14" s="15"/>
      <c r="CE14" s="15" t="s">
        <v>215</v>
      </c>
      <c r="CF14" s="15">
        <v>0.19</v>
      </c>
      <c r="CG14" s="15">
        <f>8.05*10^-8</f>
        <v>8.0500000000000013E-8</v>
      </c>
      <c r="CH14" s="17">
        <f>8.7*10^-4</f>
        <v>8.7000000000000001E-4</v>
      </c>
      <c r="CI14" s="22">
        <v>0.4</v>
      </c>
      <c r="CJ14" s="15" t="s">
        <v>215</v>
      </c>
      <c r="CK14" s="15">
        <v>0.25</v>
      </c>
      <c r="CL14" s="15" t="s">
        <v>215</v>
      </c>
    </row>
    <row r="15" spans="1:90" x14ac:dyDescent="0.25">
      <c r="J15" s="20"/>
    </row>
    <row r="16" spans="1:90" ht="17.25" x14ac:dyDescent="0.25">
      <c r="A16" s="10" t="s">
        <v>83</v>
      </c>
      <c r="B16" s="10" t="s">
        <v>84</v>
      </c>
      <c r="C16" s="46" t="s">
        <v>60</v>
      </c>
      <c r="D16" s="26" t="s">
        <v>6</v>
      </c>
      <c r="E16" s="40" t="s">
        <v>110</v>
      </c>
      <c r="F16" s="41"/>
      <c r="G16" s="41"/>
      <c r="H16" s="41"/>
      <c r="I16" s="41"/>
      <c r="J16" s="42"/>
      <c r="K16" s="43" t="s">
        <v>318</v>
      </c>
      <c r="L16" s="44"/>
      <c r="M16" s="44"/>
      <c r="N16" s="44"/>
      <c r="O16" s="44"/>
      <c r="P16" s="45"/>
      <c r="Q16" s="51" t="s">
        <v>189</v>
      </c>
      <c r="R16" s="52"/>
      <c r="S16" s="52"/>
      <c r="T16" s="52"/>
      <c r="U16" s="52"/>
      <c r="V16" s="53"/>
      <c r="W16" s="59" t="s">
        <v>109</v>
      </c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54" t="s">
        <v>108</v>
      </c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6"/>
      <c r="AX16" s="51" t="s">
        <v>107</v>
      </c>
      <c r="AY16" s="52"/>
      <c r="AZ16" s="52"/>
      <c r="BA16" s="43" t="s">
        <v>186</v>
      </c>
      <c r="BB16" s="44"/>
      <c r="BC16" s="44"/>
      <c r="BD16" s="44"/>
      <c r="BE16" s="44"/>
      <c r="BF16" s="44"/>
      <c r="BG16" s="44"/>
      <c r="BH16" s="45"/>
      <c r="BI16" s="57" t="s">
        <v>81</v>
      </c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x14ac:dyDescent="0.25">
      <c r="A17" s="25" t="s">
        <v>315</v>
      </c>
      <c r="B17" s="5" t="s">
        <v>304</v>
      </c>
      <c r="C17" s="46"/>
      <c r="D17" s="25" t="s">
        <v>61</v>
      </c>
      <c r="E17" s="25" t="s">
        <v>62</v>
      </c>
      <c r="F17" s="25" t="s">
        <v>63</v>
      </c>
      <c r="G17" s="25" t="s">
        <v>64</v>
      </c>
      <c r="H17" s="25" t="s">
        <v>65</v>
      </c>
      <c r="I17" s="25" t="s">
        <v>179</v>
      </c>
      <c r="J17" s="25" t="s">
        <v>180</v>
      </c>
      <c r="K17" s="25" t="s">
        <v>62</v>
      </c>
      <c r="L17" s="25" t="s">
        <v>63</v>
      </c>
      <c r="M17" s="25" t="s">
        <v>64</v>
      </c>
      <c r="N17" s="25" t="s">
        <v>65</v>
      </c>
      <c r="O17" s="25" t="s">
        <v>187</v>
      </c>
      <c r="P17" s="25" t="s">
        <v>188</v>
      </c>
      <c r="Q17" s="25" t="s">
        <v>62</v>
      </c>
      <c r="R17" s="25" t="s">
        <v>63</v>
      </c>
      <c r="S17" s="25" t="s">
        <v>64</v>
      </c>
      <c r="T17" s="25" t="s">
        <v>65</v>
      </c>
      <c r="U17" s="25" t="s">
        <v>187</v>
      </c>
      <c r="V17" s="25" t="s">
        <v>188</v>
      </c>
      <c r="W17" s="25"/>
      <c r="X17" s="25"/>
      <c r="Y17" s="25"/>
      <c r="Z17" s="25"/>
      <c r="AA17" s="25"/>
      <c r="AB17" s="25"/>
      <c r="AC17" s="25"/>
      <c r="AD17" s="8"/>
      <c r="AE17" s="8"/>
      <c r="AF17" s="8"/>
      <c r="AG17" s="8"/>
      <c r="AH17" s="8"/>
      <c r="AI17" s="8"/>
      <c r="AJ17" s="8"/>
      <c r="AK17" s="8"/>
      <c r="AL17" s="25"/>
      <c r="AM17" s="25"/>
      <c r="AN17" s="25"/>
      <c r="AO17" s="25"/>
      <c r="AP17" s="25"/>
      <c r="AQ17" s="8"/>
      <c r="AR17" s="8"/>
      <c r="AS17" s="8"/>
      <c r="AT17" s="25"/>
      <c r="AU17" s="25"/>
      <c r="AV17" s="25"/>
      <c r="AW17" s="25"/>
      <c r="AX17" s="25"/>
      <c r="AY17" s="25"/>
      <c r="AZ17" s="25"/>
      <c r="BA17" s="25"/>
      <c r="BB17" s="25"/>
      <c r="BC17" s="25" t="s">
        <v>64</v>
      </c>
      <c r="BD17" s="25" t="s">
        <v>65</v>
      </c>
      <c r="BE17" s="25" t="s">
        <v>62</v>
      </c>
      <c r="BF17" s="25" t="s">
        <v>63</v>
      </c>
      <c r="BG17" s="25" t="s">
        <v>187</v>
      </c>
      <c r="BH17" s="25" t="s">
        <v>188</v>
      </c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 t="s">
        <v>230</v>
      </c>
      <c r="CH17" s="25"/>
      <c r="CI17" s="25"/>
      <c r="CJ17" s="25"/>
      <c r="CK17" s="25"/>
      <c r="CL17" s="25"/>
    </row>
    <row r="18" spans="1:90" x14ac:dyDescent="0.25">
      <c r="A18" s="25"/>
      <c r="B18" s="25"/>
      <c r="C18" s="46"/>
      <c r="D18" s="25" t="s">
        <v>37</v>
      </c>
      <c r="E18" s="25" t="s">
        <v>38</v>
      </c>
      <c r="F18" s="25" t="s">
        <v>39</v>
      </c>
      <c r="G18" s="25" t="s">
        <v>40</v>
      </c>
      <c r="H18" s="25" t="s">
        <v>69</v>
      </c>
      <c r="I18" s="25" t="s">
        <v>183</v>
      </c>
      <c r="J18" s="25" t="s">
        <v>185</v>
      </c>
      <c r="K18" s="25" t="s">
        <v>38</v>
      </c>
      <c r="L18" s="25" t="s">
        <v>39</v>
      </c>
      <c r="M18" s="25" t="s">
        <v>40</v>
      </c>
      <c r="N18" s="25" t="s">
        <v>41</v>
      </c>
      <c r="O18" s="25" t="s">
        <v>182</v>
      </c>
      <c r="P18" s="25" t="s">
        <v>184</v>
      </c>
      <c r="Q18" s="25" t="s">
        <v>38</v>
      </c>
      <c r="R18" s="25" t="s">
        <v>39</v>
      </c>
      <c r="S18" s="25" t="s">
        <v>40</v>
      </c>
      <c r="T18" s="25" t="s">
        <v>41</v>
      </c>
      <c r="U18" s="25" t="s">
        <v>182</v>
      </c>
      <c r="V18" s="25" t="s">
        <v>184</v>
      </c>
      <c r="W18" s="7" t="s">
        <v>193</v>
      </c>
      <c r="X18" s="7" t="s">
        <v>45</v>
      </c>
      <c r="Y18" s="7" t="s">
        <v>195</v>
      </c>
      <c r="Z18" s="7" t="s">
        <v>46</v>
      </c>
      <c r="AA18" s="7" t="s">
        <v>47</v>
      </c>
      <c r="AB18" s="7" t="s">
        <v>48</v>
      </c>
      <c r="AC18" s="7" t="s">
        <v>49</v>
      </c>
      <c r="AD18" s="7" t="s">
        <v>50</v>
      </c>
      <c r="AE18" s="7" t="s">
        <v>51</v>
      </c>
      <c r="AF18" s="7" t="s">
        <v>52</v>
      </c>
      <c r="AG18" s="7" t="s">
        <v>196</v>
      </c>
      <c r="AH18" s="7" t="s">
        <v>197</v>
      </c>
      <c r="AI18" s="7" t="s">
        <v>198</v>
      </c>
      <c r="AJ18" s="7" t="s">
        <v>199</v>
      </c>
      <c r="AK18" s="7" t="s">
        <v>200</v>
      </c>
      <c r="AL18" s="7" t="s">
        <v>53</v>
      </c>
      <c r="AM18" s="7" t="s">
        <v>45</v>
      </c>
      <c r="AN18" s="7" t="s">
        <v>54</v>
      </c>
      <c r="AO18" s="7" t="s">
        <v>55</v>
      </c>
      <c r="AP18" s="7" t="s">
        <v>47</v>
      </c>
      <c r="AQ18" s="7" t="s">
        <v>48</v>
      </c>
      <c r="AR18" s="7" t="s">
        <v>49</v>
      </c>
      <c r="AS18" s="7" t="s">
        <v>56</v>
      </c>
      <c r="AT18" s="25" t="s">
        <v>51</v>
      </c>
      <c r="AU18" s="25" t="s">
        <v>57</v>
      </c>
      <c r="AV18" s="25" t="s">
        <v>183</v>
      </c>
      <c r="AW18" s="25" t="s">
        <v>185</v>
      </c>
      <c r="AX18" s="25" t="s">
        <v>38</v>
      </c>
      <c r="AY18" s="25" t="s">
        <v>39</v>
      </c>
      <c r="AZ18" s="25" t="s">
        <v>66</v>
      </c>
      <c r="BA18" s="25" t="s">
        <v>67</v>
      </c>
      <c r="BB18" s="25" t="s">
        <v>68</v>
      </c>
      <c r="BC18" s="25" t="s">
        <v>40</v>
      </c>
      <c r="BD18" s="25" t="s">
        <v>69</v>
      </c>
      <c r="BE18" s="25" t="s">
        <v>38</v>
      </c>
      <c r="BF18" s="25" t="s">
        <v>39</v>
      </c>
      <c r="BG18" s="25" t="s">
        <v>182</v>
      </c>
      <c r="BH18" s="25" t="s">
        <v>184</v>
      </c>
      <c r="BI18" s="25" t="s">
        <v>70</v>
      </c>
      <c r="BJ18" s="25" t="s">
        <v>201</v>
      </c>
      <c r="BK18" s="25" t="s">
        <v>204</v>
      </c>
      <c r="BL18" s="25" t="s">
        <v>206</v>
      </c>
      <c r="BM18" s="25" t="s">
        <v>208</v>
      </c>
      <c r="BN18" s="25" t="s">
        <v>71</v>
      </c>
      <c r="BO18" s="25" t="s">
        <v>72</v>
      </c>
      <c r="BP18" s="25" t="s">
        <v>222</v>
      </c>
      <c r="BQ18" s="25" t="s">
        <v>225</v>
      </c>
      <c r="BR18" s="25" t="s">
        <v>216</v>
      </c>
      <c r="BS18" s="25" t="s">
        <v>219</v>
      </c>
      <c r="BT18" s="25" t="s">
        <v>240</v>
      </c>
      <c r="BU18" s="25" t="s">
        <v>241</v>
      </c>
      <c r="BV18" s="25" t="s">
        <v>98</v>
      </c>
      <c r="BW18" s="25" t="s">
        <v>73</v>
      </c>
      <c r="BX18" s="25" t="s">
        <v>74</v>
      </c>
      <c r="BY18" s="25" t="s">
        <v>75</v>
      </c>
      <c r="BZ18" s="25" t="s">
        <v>76</v>
      </c>
      <c r="CA18" s="25" t="s">
        <v>77</v>
      </c>
      <c r="CB18" s="25" t="s">
        <v>78</v>
      </c>
      <c r="CC18" s="25" t="s">
        <v>79</v>
      </c>
      <c r="CD18" s="25" t="s">
        <v>80</v>
      </c>
      <c r="CE18" s="25" t="s">
        <v>212</v>
      </c>
      <c r="CF18" s="25" t="s">
        <v>227</v>
      </c>
      <c r="CG18" s="25" t="s">
        <v>231</v>
      </c>
      <c r="CH18" s="25" t="s">
        <v>235</v>
      </c>
      <c r="CI18" s="25" t="s">
        <v>237</v>
      </c>
      <c r="CJ18" s="25" t="s">
        <v>213</v>
      </c>
      <c r="CK18" s="25" t="s">
        <v>233</v>
      </c>
      <c r="CL18" s="25" t="s">
        <v>213</v>
      </c>
    </row>
    <row r="19" spans="1:90" ht="17.25" x14ac:dyDescent="0.25">
      <c r="A19" s="25"/>
      <c r="B19" s="25"/>
      <c r="C19" s="46"/>
      <c r="D19" s="58" t="s">
        <v>316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15"/>
      <c r="AX19" s="25"/>
      <c r="AY19" s="25"/>
      <c r="AZ19" s="25"/>
      <c r="BA19" s="25"/>
      <c r="BB19" s="25"/>
      <c r="BD19" s="25"/>
      <c r="BE19" s="25"/>
      <c r="BF19" s="25"/>
      <c r="BG19" s="15"/>
      <c r="BH19" s="15"/>
      <c r="BI19" s="25" t="s">
        <v>211</v>
      </c>
      <c r="BJ19" s="25" t="s">
        <v>202</v>
      </c>
      <c r="BK19" s="25" t="s">
        <v>205</v>
      </c>
      <c r="BL19" s="25" t="s">
        <v>207</v>
      </c>
      <c r="BM19" s="25" t="s">
        <v>209</v>
      </c>
      <c r="BN19" s="25" t="s">
        <v>145</v>
      </c>
      <c r="BO19" s="25" t="s">
        <v>97</v>
      </c>
      <c r="BP19" s="25" t="s">
        <v>223</v>
      </c>
      <c r="BQ19" s="25" t="s">
        <v>226</v>
      </c>
      <c r="BR19" s="21" t="s">
        <v>217</v>
      </c>
      <c r="BS19" s="21" t="s">
        <v>220</v>
      </c>
      <c r="BT19" s="25" t="s">
        <v>314</v>
      </c>
      <c r="BU19" s="25" t="s">
        <v>242</v>
      </c>
      <c r="BV19" s="25" t="s">
        <v>136</v>
      </c>
      <c r="BW19" s="25" t="s">
        <v>137</v>
      </c>
      <c r="BX19" s="25" t="s">
        <v>138</v>
      </c>
      <c r="BY19" s="25" t="s">
        <v>139</v>
      </c>
      <c r="BZ19" s="25" t="s">
        <v>140</v>
      </c>
      <c r="CA19" s="25" t="s">
        <v>143</v>
      </c>
      <c r="CB19" s="25" t="s">
        <v>144</v>
      </c>
      <c r="CC19" s="25" t="s">
        <v>141</v>
      </c>
      <c r="CD19" s="25" t="s">
        <v>142</v>
      </c>
      <c r="CE19" s="25" t="s">
        <v>243</v>
      </c>
      <c r="CF19" s="25" t="s">
        <v>228</v>
      </c>
      <c r="CG19" s="25" t="s">
        <v>232</v>
      </c>
      <c r="CH19" s="21" t="s">
        <v>236</v>
      </c>
      <c r="CI19" s="21" t="s">
        <v>238</v>
      </c>
      <c r="CJ19" s="25" t="s">
        <v>244</v>
      </c>
      <c r="CK19" s="21" t="s">
        <v>234</v>
      </c>
      <c r="CL19" s="25" t="s">
        <v>214</v>
      </c>
    </row>
    <row r="20" spans="1:90" ht="16.5" x14ac:dyDescent="0.25">
      <c r="A20" s="25"/>
      <c r="B20" s="25"/>
      <c r="C20" s="46"/>
      <c r="D20" s="46"/>
      <c r="E20" s="25" t="s">
        <v>43</v>
      </c>
      <c r="F20" s="25" t="s">
        <v>43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44</v>
      </c>
      <c r="L20" s="25" t="s">
        <v>44</v>
      </c>
      <c r="M20" s="25" t="s">
        <v>44</v>
      </c>
      <c r="N20" s="25" t="s">
        <v>44</v>
      </c>
      <c r="O20" s="25" t="s">
        <v>44</v>
      </c>
      <c r="P20" s="25" t="s">
        <v>44</v>
      </c>
      <c r="Q20" s="25" t="s">
        <v>191</v>
      </c>
      <c r="R20" s="25" t="s">
        <v>191</v>
      </c>
      <c r="S20" s="25" t="s">
        <v>190</v>
      </c>
      <c r="T20" s="25" t="s">
        <v>190</v>
      </c>
      <c r="U20" s="25" t="s">
        <v>190</v>
      </c>
      <c r="V20" s="25" t="s">
        <v>190</v>
      </c>
      <c r="W20" s="25" t="s">
        <v>27</v>
      </c>
      <c r="X20" s="25" t="s">
        <v>27</v>
      </c>
      <c r="Y20" s="25" t="s">
        <v>27</v>
      </c>
      <c r="Z20" s="25" t="s">
        <v>27</v>
      </c>
      <c r="AA20" s="25" t="s">
        <v>27</v>
      </c>
      <c r="AB20" s="25" t="s">
        <v>27</v>
      </c>
      <c r="AC20" s="25" t="s">
        <v>27</v>
      </c>
      <c r="AD20" s="25" t="s">
        <v>27</v>
      </c>
      <c r="AE20" s="25" t="s">
        <v>27</v>
      </c>
      <c r="AF20" s="25" t="s">
        <v>27</v>
      </c>
      <c r="AG20" s="25" t="s">
        <v>27</v>
      </c>
      <c r="AH20" s="25" t="s">
        <v>27</v>
      </c>
      <c r="AI20" s="25" t="s">
        <v>27</v>
      </c>
      <c r="AJ20" s="25" t="s">
        <v>27</v>
      </c>
      <c r="AK20" s="25" t="s">
        <v>27</v>
      </c>
      <c r="AL20" s="8" t="s">
        <v>59</v>
      </c>
      <c r="AM20" s="8" t="s">
        <v>59</v>
      </c>
      <c r="AN20" s="8" t="s">
        <v>58</v>
      </c>
      <c r="AO20" s="8" t="s">
        <v>58</v>
      </c>
      <c r="AP20" s="8" t="s">
        <v>58</v>
      </c>
      <c r="AQ20" s="8" t="s">
        <v>58</v>
      </c>
      <c r="AR20" s="8" t="s">
        <v>58</v>
      </c>
      <c r="AS20" s="8" t="s">
        <v>58</v>
      </c>
      <c r="AT20" s="8" t="s">
        <v>58</v>
      </c>
      <c r="AU20" s="8" t="s">
        <v>58</v>
      </c>
      <c r="AV20" s="8" t="s">
        <v>58</v>
      </c>
      <c r="AW20" s="8" t="s">
        <v>58</v>
      </c>
      <c r="AX20" s="25" t="s">
        <v>22</v>
      </c>
      <c r="AY20" s="25" t="s">
        <v>22</v>
      </c>
      <c r="AZ20" s="25" t="s">
        <v>22</v>
      </c>
      <c r="BA20" s="25" t="s">
        <v>27</v>
      </c>
      <c r="BB20" s="25" t="s">
        <v>27</v>
      </c>
      <c r="BC20" s="25" t="s">
        <v>27</v>
      </c>
      <c r="BD20" s="25" t="s">
        <v>27</v>
      </c>
      <c r="BE20" s="25" t="s">
        <v>27</v>
      </c>
      <c r="BF20" s="25" t="s">
        <v>27</v>
      </c>
      <c r="BG20" s="25" t="s">
        <v>27</v>
      </c>
      <c r="BH20" s="25" t="s">
        <v>27</v>
      </c>
      <c r="BI20" s="25" t="s">
        <v>82</v>
      </c>
      <c r="BJ20" s="25" t="s">
        <v>82</v>
      </c>
      <c r="BK20" s="25" t="s">
        <v>82</v>
      </c>
      <c r="BL20" s="25" t="s">
        <v>82</v>
      </c>
      <c r="BM20" s="25" t="s">
        <v>210</v>
      </c>
      <c r="BN20" s="25" t="s">
        <v>82</v>
      </c>
      <c r="BO20" s="25" t="s">
        <v>82</v>
      </c>
      <c r="BP20" s="25" t="s">
        <v>224</v>
      </c>
      <c r="BQ20" s="25" t="s">
        <v>224</v>
      </c>
      <c r="BR20" s="25" t="s">
        <v>218</v>
      </c>
      <c r="BS20" s="25" t="s">
        <v>221</v>
      </c>
      <c r="BT20" s="25" t="s">
        <v>82</v>
      </c>
      <c r="BU20" s="25" t="s">
        <v>82</v>
      </c>
      <c r="BV20" s="25" t="s">
        <v>82</v>
      </c>
      <c r="BW20" s="25" t="s">
        <v>82</v>
      </c>
      <c r="BX20" s="25" t="s">
        <v>82</v>
      </c>
      <c r="BY20" s="25" t="s">
        <v>82</v>
      </c>
      <c r="BZ20" s="25" t="s">
        <v>82</v>
      </c>
      <c r="CA20" s="25" t="s">
        <v>82</v>
      </c>
      <c r="CB20" s="25" t="s">
        <v>82</v>
      </c>
      <c r="CC20" s="25" t="s">
        <v>82</v>
      </c>
      <c r="CD20" s="25" t="s">
        <v>82</v>
      </c>
      <c r="CE20" s="25" t="s">
        <v>82</v>
      </c>
      <c r="CF20" s="25" t="s">
        <v>27</v>
      </c>
      <c r="CG20" s="25" t="s">
        <v>82</v>
      </c>
      <c r="CH20" s="25"/>
      <c r="CI20" s="25" t="s">
        <v>239</v>
      </c>
      <c r="CJ20" s="25" t="s">
        <v>82</v>
      </c>
      <c r="CK20" s="25"/>
      <c r="CL20" s="25" t="s">
        <v>82</v>
      </c>
    </row>
    <row r="21" spans="1:90" x14ac:dyDescent="0.25">
      <c r="A21" s="15"/>
      <c r="B21" s="15"/>
      <c r="C21" s="15"/>
      <c r="D21" s="15" t="s">
        <v>317</v>
      </c>
      <c r="E21" s="17">
        <f>6.34*10^9</f>
        <v>6340000000</v>
      </c>
      <c r="F21" s="17">
        <f>6.97*10^8</f>
        <v>697000000</v>
      </c>
      <c r="G21" s="17">
        <f>2.66*10^9</f>
        <v>2660000000</v>
      </c>
      <c r="H21" s="17">
        <f>6.97*10^8</f>
        <v>697000000</v>
      </c>
      <c r="I21" s="17">
        <f>5.62*10^9</f>
        <v>5620000000</v>
      </c>
      <c r="J21" s="17">
        <f>5.96*10^9</f>
        <v>5960000000</v>
      </c>
      <c r="K21" s="15">
        <v>1000</v>
      </c>
      <c r="L21" s="15">
        <v>4.04</v>
      </c>
      <c r="M21" s="15">
        <v>0.05</v>
      </c>
      <c r="N21" s="15">
        <v>0.02</v>
      </c>
      <c r="O21" s="17">
        <f>2*10^-4</f>
        <v>2.0000000000000001E-4</v>
      </c>
      <c r="P21" s="17">
        <f>70*10^-9</f>
        <v>7.0000000000000005E-8</v>
      </c>
      <c r="Q21" s="17">
        <f>E21*K21</f>
        <v>6340000000000</v>
      </c>
      <c r="R21" s="17">
        <f t="shared" ref="R21" si="1">F21*L21</f>
        <v>2815880000</v>
      </c>
      <c r="S21" s="17">
        <f t="shared" ref="S21" si="2">G21*M21</f>
        <v>133000000</v>
      </c>
      <c r="T21" s="17">
        <f t="shared" ref="T21" si="3">H21*N21</f>
        <v>13940000</v>
      </c>
      <c r="U21" s="17">
        <f t="shared" ref="U21" si="4">I21*O21</f>
        <v>1124000</v>
      </c>
      <c r="V21" s="17">
        <f t="shared" ref="V21" si="5">J21*P21</f>
        <v>417.20000000000005</v>
      </c>
      <c r="W21" s="15">
        <v>1</v>
      </c>
      <c r="X21" s="17">
        <f>1.04*10^-10</f>
        <v>1.04E-10</v>
      </c>
      <c r="Y21" s="15">
        <v>1</v>
      </c>
      <c r="Z21" s="17">
        <f>2.23*10^-4</f>
        <v>2.23E-4</v>
      </c>
      <c r="AA21" s="16" t="s">
        <v>13</v>
      </c>
      <c r="AB21" s="15">
        <v>0.2</v>
      </c>
      <c r="AC21" s="15">
        <v>0.3</v>
      </c>
      <c r="AD21" s="15">
        <v>0.5</v>
      </c>
      <c r="AE21" s="15">
        <v>0.41</v>
      </c>
      <c r="AF21" s="15">
        <v>0.59</v>
      </c>
      <c r="AG21" s="15">
        <v>0.18</v>
      </c>
      <c r="AH21" s="15">
        <v>0.8</v>
      </c>
      <c r="AI21" s="15">
        <v>0.02</v>
      </c>
      <c r="AJ21" s="15">
        <v>0.7</v>
      </c>
      <c r="AK21" s="15">
        <v>0.3</v>
      </c>
      <c r="AL21" s="15">
        <v>1.19</v>
      </c>
      <c r="AM21" s="15"/>
      <c r="AN21" s="15">
        <v>1000</v>
      </c>
      <c r="AO21" s="15"/>
      <c r="AP21" s="15"/>
      <c r="AQ21" s="15"/>
      <c r="AR21" s="15"/>
      <c r="AS21" s="15">
        <v>1320</v>
      </c>
      <c r="AT21" s="15"/>
      <c r="AU21" s="15">
        <v>2290</v>
      </c>
      <c r="AV21" s="15">
        <v>850</v>
      </c>
      <c r="AW21" s="16" t="s">
        <v>13</v>
      </c>
      <c r="AX21" s="15" t="s">
        <v>319</v>
      </c>
      <c r="AY21" s="15" t="s">
        <v>319</v>
      </c>
      <c r="AZ21" s="15"/>
      <c r="BA21" s="15"/>
      <c r="BB21" s="15"/>
      <c r="BC21" s="15">
        <v>0.02</v>
      </c>
      <c r="BD21" s="39">
        <f>1.34*10^-2</f>
        <v>1.34E-2</v>
      </c>
      <c r="BE21" s="15">
        <v>0.2</v>
      </c>
      <c r="BF21" s="15">
        <v>0.02</v>
      </c>
      <c r="BG21" s="15">
        <v>0.02</v>
      </c>
      <c r="BH21" s="15">
        <v>0.74</v>
      </c>
      <c r="BI21" s="15"/>
      <c r="BJ21" s="15">
        <v>3.5</v>
      </c>
      <c r="BK21" s="15">
        <v>23</v>
      </c>
      <c r="BL21" s="15">
        <v>15.4</v>
      </c>
      <c r="BM21" s="17">
        <f>4.9*10^-6</f>
        <v>4.9000000000000005E-6</v>
      </c>
      <c r="BN21" s="15"/>
      <c r="BO21" s="17">
        <f>9.3*10^-5</f>
        <v>9.3000000000000011E-5</v>
      </c>
      <c r="BP21" s="17">
        <f>3.58*10^-7</f>
        <v>3.58E-7</v>
      </c>
      <c r="BQ21" s="17">
        <f>2.31*10^-4</f>
        <v>2.31E-4</v>
      </c>
      <c r="BR21" s="24">
        <v>2</v>
      </c>
      <c r="BS21" s="24">
        <v>7</v>
      </c>
      <c r="BT21" s="23">
        <v>10.199999999999999</v>
      </c>
      <c r="BU21" s="23">
        <v>34.200000000000003</v>
      </c>
      <c r="BV21" s="15"/>
      <c r="BW21" s="15"/>
      <c r="BX21" s="15"/>
      <c r="BY21" s="15"/>
      <c r="BZ21" s="15"/>
      <c r="CA21" s="15"/>
      <c r="CB21" s="15"/>
      <c r="CC21" s="15"/>
      <c r="CD21" s="15"/>
      <c r="CE21" s="15" t="s">
        <v>215</v>
      </c>
      <c r="CF21" s="15">
        <v>0.19</v>
      </c>
      <c r="CG21" s="15">
        <f>8.05*10^-8</f>
        <v>8.0500000000000013E-8</v>
      </c>
      <c r="CH21" s="17">
        <f>8.7*10^-4</f>
        <v>8.7000000000000001E-4</v>
      </c>
      <c r="CI21" s="22">
        <v>0.4</v>
      </c>
      <c r="CJ21" s="15" t="s">
        <v>215</v>
      </c>
      <c r="CK21" s="15">
        <v>0.25</v>
      </c>
      <c r="CL21" s="15" t="s">
        <v>215</v>
      </c>
    </row>
    <row r="23" spans="1:90" ht="17.25" x14ac:dyDescent="0.25">
      <c r="A23" s="10" t="s">
        <v>83</v>
      </c>
      <c r="B23" s="10" t="s">
        <v>84</v>
      </c>
      <c r="C23" s="46" t="s">
        <v>60</v>
      </c>
      <c r="D23" s="26" t="s">
        <v>6</v>
      </c>
      <c r="E23" s="40" t="s">
        <v>110</v>
      </c>
      <c r="F23" s="41"/>
      <c r="G23" s="41"/>
      <c r="H23" s="41"/>
      <c r="I23" s="41"/>
      <c r="J23" s="42"/>
      <c r="K23" s="43" t="s">
        <v>318</v>
      </c>
      <c r="L23" s="44"/>
      <c r="M23" s="44"/>
      <c r="N23" s="44"/>
      <c r="O23" s="44"/>
      <c r="P23" s="45"/>
      <c r="Q23" s="51" t="s">
        <v>189</v>
      </c>
      <c r="R23" s="52"/>
      <c r="S23" s="52"/>
      <c r="T23" s="52"/>
      <c r="U23" s="52"/>
      <c r="V23" s="53"/>
      <c r="W23" s="59" t="s">
        <v>109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54" t="s">
        <v>108</v>
      </c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6"/>
      <c r="AX23" s="51" t="s">
        <v>107</v>
      </c>
      <c r="AY23" s="52"/>
      <c r="AZ23" s="52"/>
      <c r="BA23" s="43" t="s">
        <v>186</v>
      </c>
      <c r="BB23" s="44"/>
      <c r="BC23" s="44"/>
      <c r="BD23" s="44"/>
      <c r="BE23" s="44"/>
      <c r="BF23" s="44"/>
      <c r="BG23" s="44"/>
      <c r="BH23" s="45"/>
      <c r="BI23" s="57" t="s">
        <v>81</v>
      </c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x14ac:dyDescent="0.25">
      <c r="A24" s="34" t="s">
        <v>320</v>
      </c>
      <c r="B24" s="5" t="s">
        <v>285</v>
      </c>
      <c r="C24" s="46"/>
      <c r="D24" s="25" t="s">
        <v>61</v>
      </c>
      <c r="E24" s="25" t="s">
        <v>62</v>
      </c>
      <c r="F24" s="25" t="s">
        <v>63</v>
      </c>
      <c r="G24" s="25" t="s">
        <v>64</v>
      </c>
      <c r="H24" s="25" t="s">
        <v>65</v>
      </c>
      <c r="I24" s="25" t="s">
        <v>179</v>
      </c>
      <c r="J24" s="25" t="s">
        <v>180</v>
      </c>
      <c r="K24" s="25" t="s">
        <v>62</v>
      </c>
      <c r="L24" s="25" t="s">
        <v>63</v>
      </c>
      <c r="M24" s="25" t="s">
        <v>64</v>
      </c>
      <c r="N24" s="25" t="s">
        <v>65</v>
      </c>
      <c r="O24" s="25" t="s">
        <v>187</v>
      </c>
      <c r="P24" s="25" t="s">
        <v>188</v>
      </c>
      <c r="Q24" s="25" t="s">
        <v>62</v>
      </c>
      <c r="R24" s="25" t="s">
        <v>63</v>
      </c>
      <c r="S24" s="25" t="s">
        <v>64</v>
      </c>
      <c r="T24" s="25" t="s">
        <v>65</v>
      </c>
      <c r="U24" s="25" t="s">
        <v>187</v>
      </c>
      <c r="V24" s="25" t="s">
        <v>188</v>
      </c>
      <c r="W24" s="25"/>
      <c r="X24" s="25"/>
      <c r="Y24" s="25"/>
      <c r="Z24" s="25"/>
      <c r="AA24" s="25"/>
      <c r="AB24" s="25"/>
      <c r="AC24" s="25"/>
      <c r="AD24" s="8"/>
      <c r="AE24" s="8"/>
      <c r="AF24" s="8"/>
      <c r="AG24" s="8"/>
      <c r="AH24" s="8"/>
      <c r="AI24" s="8"/>
      <c r="AJ24" s="8"/>
      <c r="AK24" s="8"/>
      <c r="AL24" s="25"/>
      <c r="AM24" s="25"/>
      <c r="AN24" s="25"/>
      <c r="AO24" s="25"/>
      <c r="AP24" s="25"/>
      <c r="AQ24" s="8"/>
      <c r="AR24" s="8"/>
      <c r="AS24" s="8"/>
      <c r="AT24" s="25"/>
      <c r="AU24" s="25"/>
      <c r="AV24" s="25"/>
      <c r="AW24" s="25"/>
      <c r="AX24" s="25"/>
      <c r="AY24" s="25"/>
      <c r="AZ24" s="25"/>
      <c r="BA24" s="25"/>
      <c r="BB24" s="25"/>
      <c r="BC24" s="25" t="s">
        <v>64</v>
      </c>
      <c r="BD24" s="25" t="s">
        <v>65</v>
      </c>
      <c r="BE24" s="25" t="s">
        <v>62</v>
      </c>
      <c r="BF24" s="25" t="s">
        <v>63</v>
      </c>
      <c r="BG24" s="25" t="s">
        <v>187</v>
      </c>
      <c r="BH24" s="25" t="s">
        <v>188</v>
      </c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 t="s">
        <v>230</v>
      </c>
      <c r="CH24" s="25"/>
      <c r="CI24" s="25"/>
      <c r="CJ24" s="25"/>
      <c r="CK24" s="25"/>
      <c r="CL24" s="25"/>
    </row>
    <row r="25" spans="1:90" x14ac:dyDescent="0.25">
      <c r="A25" s="25"/>
      <c r="B25" s="25"/>
      <c r="C25" s="46"/>
      <c r="D25" s="25" t="s">
        <v>37</v>
      </c>
      <c r="E25" s="25" t="s">
        <v>38</v>
      </c>
      <c r="F25" s="25" t="s">
        <v>39</v>
      </c>
      <c r="G25" s="25" t="s">
        <v>40</v>
      </c>
      <c r="H25" s="25" t="s">
        <v>69</v>
      </c>
      <c r="I25" s="25" t="s">
        <v>183</v>
      </c>
      <c r="J25" s="25" t="s">
        <v>185</v>
      </c>
      <c r="K25" s="25" t="s">
        <v>38</v>
      </c>
      <c r="L25" s="25" t="s">
        <v>39</v>
      </c>
      <c r="M25" s="25" t="s">
        <v>40</v>
      </c>
      <c r="N25" s="25" t="s">
        <v>41</v>
      </c>
      <c r="O25" s="25" t="s">
        <v>182</v>
      </c>
      <c r="P25" s="25" t="s">
        <v>184</v>
      </c>
      <c r="Q25" s="25" t="s">
        <v>38</v>
      </c>
      <c r="R25" s="25" t="s">
        <v>39</v>
      </c>
      <c r="S25" s="25" t="s">
        <v>40</v>
      </c>
      <c r="T25" s="25" t="s">
        <v>41</v>
      </c>
      <c r="U25" s="25" t="s">
        <v>182</v>
      </c>
      <c r="V25" s="25" t="s">
        <v>184</v>
      </c>
      <c r="W25" s="7" t="s">
        <v>193</v>
      </c>
      <c r="X25" s="7" t="s">
        <v>45</v>
      </c>
      <c r="Y25" s="7" t="s">
        <v>195</v>
      </c>
      <c r="Z25" s="7" t="s">
        <v>46</v>
      </c>
      <c r="AA25" s="7" t="s">
        <v>47</v>
      </c>
      <c r="AB25" s="7" t="s">
        <v>48</v>
      </c>
      <c r="AC25" s="7" t="s">
        <v>49</v>
      </c>
      <c r="AD25" s="7" t="s">
        <v>50</v>
      </c>
      <c r="AE25" s="7" t="s">
        <v>51</v>
      </c>
      <c r="AF25" s="7" t="s">
        <v>52</v>
      </c>
      <c r="AG25" s="7" t="s">
        <v>196</v>
      </c>
      <c r="AH25" s="7" t="s">
        <v>197</v>
      </c>
      <c r="AI25" s="7" t="s">
        <v>198</v>
      </c>
      <c r="AJ25" s="7" t="s">
        <v>199</v>
      </c>
      <c r="AK25" s="7" t="s">
        <v>200</v>
      </c>
      <c r="AL25" s="7" t="s">
        <v>53</v>
      </c>
      <c r="AM25" s="7" t="s">
        <v>45</v>
      </c>
      <c r="AN25" s="7" t="s">
        <v>54</v>
      </c>
      <c r="AO25" s="7" t="s">
        <v>55</v>
      </c>
      <c r="AP25" s="7" t="s">
        <v>47</v>
      </c>
      <c r="AQ25" s="7" t="s">
        <v>48</v>
      </c>
      <c r="AR25" s="7" t="s">
        <v>49</v>
      </c>
      <c r="AS25" s="7" t="s">
        <v>56</v>
      </c>
      <c r="AT25" s="25" t="s">
        <v>51</v>
      </c>
      <c r="AU25" s="25" t="s">
        <v>57</v>
      </c>
      <c r="AV25" s="25" t="s">
        <v>183</v>
      </c>
      <c r="AW25" s="25" t="s">
        <v>185</v>
      </c>
      <c r="AX25" s="25" t="s">
        <v>38</v>
      </c>
      <c r="AY25" s="25" t="s">
        <v>39</v>
      </c>
      <c r="AZ25" s="25" t="s">
        <v>66</v>
      </c>
      <c r="BA25" s="25" t="s">
        <v>67</v>
      </c>
      <c r="BB25" s="25" t="s">
        <v>68</v>
      </c>
      <c r="BC25" s="25" t="s">
        <v>40</v>
      </c>
      <c r="BD25" s="25" t="s">
        <v>69</v>
      </c>
      <c r="BE25" s="25" t="s">
        <v>38</v>
      </c>
      <c r="BF25" s="25" t="s">
        <v>39</v>
      </c>
      <c r="BG25" s="25" t="s">
        <v>182</v>
      </c>
      <c r="BH25" s="25" t="s">
        <v>184</v>
      </c>
      <c r="BI25" s="25" t="s">
        <v>70</v>
      </c>
      <c r="BJ25" s="25" t="s">
        <v>201</v>
      </c>
      <c r="BK25" s="25" t="s">
        <v>204</v>
      </c>
      <c r="BL25" s="25" t="s">
        <v>206</v>
      </c>
      <c r="BM25" s="25" t="s">
        <v>208</v>
      </c>
      <c r="BN25" s="25" t="s">
        <v>71</v>
      </c>
      <c r="BO25" s="25" t="s">
        <v>72</v>
      </c>
      <c r="BP25" s="25" t="s">
        <v>222</v>
      </c>
      <c r="BQ25" s="25" t="s">
        <v>225</v>
      </c>
      <c r="BR25" s="25" t="s">
        <v>216</v>
      </c>
      <c r="BS25" s="25" t="s">
        <v>219</v>
      </c>
      <c r="BT25" s="25" t="s">
        <v>240</v>
      </c>
      <c r="BU25" s="25" t="s">
        <v>241</v>
      </c>
      <c r="BV25" s="25" t="s">
        <v>98</v>
      </c>
      <c r="BW25" s="25" t="s">
        <v>73</v>
      </c>
      <c r="BX25" s="25" t="s">
        <v>74</v>
      </c>
      <c r="BY25" s="25" t="s">
        <v>75</v>
      </c>
      <c r="BZ25" s="25" t="s">
        <v>76</v>
      </c>
      <c r="CA25" s="25" t="s">
        <v>77</v>
      </c>
      <c r="CB25" s="25" t="s">
        <v>78</v>
      </c>
      <c r="CC25" s="25" t="s">
        <v>79</v>
      </c>
      <c r="CD25" s="25" t="s">
        <v>80</v>
      </c>
      <c r="CE25" s="25" t="s">
        <v>212</v>
      </c>
      <c r="CF25" s="25" t="s">
        <v>227</v>
      </c>
      <c r="CG25" s="25" t="s">
        <v>231</v>
      </c>
      <c r="CH25" s="25" t="s">
        <v>235</v>
      </c>
      <c r="CI25" s="25" t="s">
        <v>237</v>
      </c>
      <c r="CJ25" s="25" t="s">
        <v>213</v>
      </c>
      <c r="CK25" s="25" t="s">
        <v>233</v>
      </c>
      <c r="CL25" s="25" t="s">
        <v>213</v>
      </c>
    </row>
    <row r="26" spans="1:90" ht="17.25" x14ac:dyDescent="0.25">
      <c r="A26" s="25"/>
      <c r="B26" s="25"/>
      <c r="C26" s="46"/>
      <c r="D26" s="58" t="s">
        <v>323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15"/>
      <c r="AX26" s="25"/>
      <c r="AY26" s="25"/>
      <c r="AZ26" s="25"/>
      <c r="BA26" s="25"/>
      <c r="BB26" s="25"/>
      <c r="BD26" s="25"/>
      <c r="BE26" s="25"/>
      <c r="BF26" s="25"/>
      <c r="BG26" s="15"/>
      <c r="BH26" s="15"/>
      <c r="BI26" s="25" t="s">
        <v>211</v>
      </c>
      <c r="BJ26" s="25" t="s">
        <v>202</v>
      </c>
      <c r="BK26" s="25" t="s">
        <v>205</v>
      </c>
      <c r="BL26" s="25" t="s">
        <v>207</v>
      </c>
      <c r="BM26" s="25" t="s">
        <v>209</v>
      </c>
      <c r="BN26" s="25" t="s">
        <v>145</v>
      </c>
      <c r="BO26" s="25" t="s">
        <v>97</v>
      </c>
      <c r="BP26" s="25" t="s">
        <v>223</v>
      </c>
      <c r="BQ26" s="25" t="s">
        <v>226</v>
      </c>
      <c r="BR26" s="21" t="s">
        <v>217</v>
      </c>
      <c r="BS26" s="21" t="s">
        <v>220</v>
      </c>
      <c r="BT26" s="25" t="s">
        <v>314</v>
      </c>
      <c r="BU26" s="25" t="s">
        <v>242</v>
      </c>
      <c r="BV26" s="25" t="s">
        <v>136</v>
      </c>
      <c r="BW26" s="25" t="s">
        <v>137</v>
      </c>
      <c r="BX26" s="25" t="s">
        <v>138</v>
      </c>
      <c r="BY26" s="25" t="s">
        <v>139</v>
      </c>
      <c r="BZ26" s="25" t="s">
        <v>140</v>
      </c>
      <c r="CA26" s="25" t="s">
        <v>143</v>
      </c>
      <c r="CB26" s="25" t="s">
        <v>144</v>
      </c>
      <c r="CC26" s="25" t="s">
        <v>141</v>
      </c>
      <c r="CD26" s="25" t="s">
        <v>142</v>
      </c>
      <c r="CE26" s="25" t="s">
        <v>243</v>
      </c>
      <c r="CF26" s="25" t="s">
        <v>228</v>
      </c>
      <c r="CG26" s="25" t="s">
        <v>232</v>
      </c>
      <c r="CH26" s="21" t="s">
        <v>236</v>
      </c>
      <c r="CI26" s="21" t="s">
        <v>238</v>
      </c>
      <c r="CJ26" s="25" t="s">
        <v>244</v>
      </c>
      <c r="CK26" s="21" t="s">
        <v>234</v>
      </c>
      <c r="CL26" s="25" t="s">
        <v>214</v>
      </c>
    </row>
    <row r="27" spans="1:90" ht="16.5" x14ac:dyDescent="0.25">
      <c r="A27" s="25"/>
      <c r="B27" s="25"/>
      <c r="C27" s="46"/>
      <c r="D27" s="46"/>
      <c r="E27" s="25" t="s">
        <v>43</v>
      </c>
      <c r="F27" s="25" t="s">
        <v>43</v>
      </c>
      <c r="G27" s="25" t="s">
        <v>42</v>
      </c>
      <c r="H27" s="25" t="s">
        <v>42</v>
      </c>
      <c r="I27" s="25" t="s">
        <v>42</v>
      </c>
      <c r="J27" s="25" t="s">
        <v>42</v>
      </c>
      <c r="K27" s="25" t="s">
        <v>44</v>
      </c>
      <c r="L27" s="25" t="s">
        <v>44</v>
      </c>
      <c r="M27" s="25" t="s">
        <v>44</v>
      </c>
      <c r="N27" s="25" t="s">
        <v>44</v>
      </c>
      <c r="O27" s="25" t="s">
        <v>44</v>
      </c>
      <c r="P27" s="25" t="s">
        <v>44</v>
      </c>
      <c r="Q27" s="25" t="s">
        <v>191</v>
      </c>
      <c r="R27" s="25" t="s">
        <v>191</v>
      </c>
      <c r="S27" s="25" t="s">
        <v>190</v>
      </c>
      <c r="T27" s="25" t="s">
        <v>190</v>
      </c>
      <c r="U27" s="25" t="s">
        <v>190</v>
      </c>
      <c r="V27" s="25" t="s">
        <v>190</v>
      </c>
      <c r="W27" s="25" t="s">
        <v>27</v>
      </c>
      <c r="X27" s="25" t="s">
        <v>27</v>
      </c>
      <c r="Y27" s="25" t="s">
        <v>27</v>
      </c>
      <c r="Z27" s="25" t="s">
        <v>27</v>
      </c>
      <c r="AA27" s="25" t="s">
        <v>27</v>
      </c>
      <c r="AB27" s="25" t="s">
        <v>27</v>
      </c>
      <c r="AC27" s="25" t="s">
        <v>27</v>
      </c>
      <c r="AD27" s="25" t="s">
        <v>27</v>
      </c>
      <c r="AE27" s="25" t="s">
        <v>27</v>
      </c>
      <c r="AF27" s="25" t="s">
        <v>27</v>
      </c>
      <c r="AG27" s="25" t="s">
        <v>27</v>
      </c>
      <c r="AH27" s="25" t="s">
        <v>27</v>
      </c>
      <c r="AI27" s="25" t="s">
        <v>27</v>
      </c>
      <c r="AJ27" s="25" t="s">
        <v>27</v>
      </c>
      <c r="AK27" s="25" t="s">
        <v>27</v>
      </c>
      <c r="AL27" s="8" t="s">
        <v>59</v>
      </c>
      <c r="AM27" s="8" t="s">
        <v>59</v>
      </c>
      <c r="AN27" s="8" t="s">
        <v>58</v>
      </c>
      <c r="AO27" s="8" t="s">
        <v>58</v>
      </c>
      <c r="AP27" s="8" t="s">
        <v>58</v>
      </c>
      <c r="AQ27" s="8" t="s">
        <v>58</v>
      </c>
      <c r="AR27" s="8" t="s">
        <v>58</v>
      </c>
      <c r="AS27" s="8" t="s">
        <v>58</v>
      </c>
      <c r="AT27" s="8" t="s">
        <v>58</v>
      </c>
      <c r="AU27" s="8" t="s">
        <v>58</v>
      </c>
      <c r="AV27" s="8" t="s">
        <v>58</v>
      </c>
      <c r="AW27" s="8" t="s">
        <v>58</v>
      </c>
      <c r="AX27" s="25" t="s">
        <v>22</v>
      </c>
      <c r="AY27" s="25" t="s">
        <v>22</v>
      </c>
      <c r="AZ27" s="25" t="s">
        <v>22</v>
      </c>
      <c r="BA27" s="25" t="s">
        <v>27</v>
      </c>
      <c r="BB27" s="25" t="s">
        <v>27</v>
      </c>
      <c r="BC27" s="25" t="s">
        <v>27</v>
      </c>
      <c r="BD27" s="25" t="s">
        <v>27</v>
      </c>
      <c r="BE27" s="25" t="s">
        <v>27</v>
      </c>
      <c r="BF27" s="25" t="s">
        <v>27</v>
      </c>
      <c r="BG27" s="25" t="s">
        <v>27</v>
      </c>
      <c r="BH27" s="25" t="s">
        <v>27</v>
      </c>
      <c r="BI27" s="25" t="s">
        <v>82</v>
      </c>
      <c r="BJ27" s="25" t="s">
        <v>82</v>
      </c>
      <c r="BK27" s="25" t="s">
        <v>82</v>
      </c>
      <c r="BL27" s="25" t="s">
        <v>82</v>
      </c>
      <c r="BM27" s="25" t="s">
        <v>210</v>
      </c>
      <c r="BN27" s="25" t="s">
        <v>82</v>
      </c>
      <c r="BO27" s="25" t="s">
        <v>82</v>
      </c>
      <c r="BP27" s="25" t="s">
        <v>224</v>
      </c>
      <c r="BQ27" s="25" t="s">
        <v>224</v>
      </c>
      <c r="BR27" s="25" t="s">
        <v>218</v>
      </c>
      <c r="BS27" s="25" t="s">
        <v>221</v>
      </c>
      <c r="BT27" s="25" t="s">
        <v>82</v>
      </c>
      <c r="BU27" s="25" t="s">
        <v>82</v>
      </c>
      <c r="BV27" s="25" t="s">
        <v>82</v>
      </c>
      <c r="BW27" s="25" t="s">
        <v>82</v>
      </c>
      <c r="BX27" s="25" t="s">
        <v>82</v>
      </c>
      <c r="BY27" s="25" t="s">
        <v>82</v>
      </c>
      <c r="BZ27" s="25" t="s">
        <v>82</v>
      </c>
      <c r="CA27" s="25" t="s">
        <v>82</v>
      </c>
      <c r="CB27" s="25" t="s">
        <v>82</v>
      </c>
      <c r="CC27" s="25" t="s">
        <v>82</v>
      </c>
      <c r="CD27" s="25" t="s">
        <v>82</v>
      </c>
      <c r="CE27" s="25" t="s">
        <v>82</v>
      </c>
      <c r="CF27" s="25" t="s">
        <v>27</v>
      </c>
      <c r="CG27" s="25" t="s">
        <v>82</v>
      </c>
      <c r="CH27" s="25"/>
      <c r="CI27" s="25" t="s">
        <v>239</v>
      </c>
      <c r="CJ27" s="25" t="s">
        <v>82</v>
      </c>
      <c r="CK27" s="25"/>
      <c r="CL27" s="25" t="s">
        <v>82</v>
      </c>
    </row>
    <row r="28" spans="1:90" x14ac:dyDescent="0.25">
      <c r="A28" s="15"/>
      <c r="B28" s="15"/>
      <c r="C28" s="15"/>
      <c r="D28" s="38" t="s">
        <v>322</v>
      </c>
      <c r="E28" s="17">
        <f>2.79*10^6</f>
        <v>2790000</v>
      </c>
      <c r="F28" s="17">
        <f>4.57*10^5</f>
        <v>457000</v>
      </c>
      <c r="G28" s="17">
        <f>3.14*10^5</f>
        <v>314000</v>
      </c>
      <c r="H28" s="17">
        <f>4.57*10^5</f>
        <v>457000</v>
      </c>
      <c r="I28" s="17">
        <f>4.72*10^5</f>
        <v>472000</v>
      </c>
      <c r="J28" s="17">
        <f>7.04*10^5</f>
        <v>704000</v>
      </c>
      <c r="K28" s="15">
        <v>1000</v>
      </c>
      <c r="L28" s="15">
        <v>4</v>
      </c>
      <c r="M28" s="15">
        <v>0.05</v>
      </c>
      <c r="N28" s="15">
        <v>0.02</v>
      </c>
      <c r="O28" s="17">
        <f>2*10^-4</f>
        <v>2.0000000000000001E-4</v>
      </c>
      <c r="P28" s="17">
        <f>70*10^-9</f>
        <v>7.0000000000000005E-8</v>
      </c>
      <c r="Q28" s="17">
        <f>E28*K28</f>
        <v>2790000000</v>
      </c>
      <c r="R28" s="17">
        <f t="shared" ref="R28:V28" si="6">F28*L28</f>
        <v>1828000</v>
      </c>
      <c r="S28" s="17">
        <f t="shared" si="6"/>
        <v>15700</v>
      </c>
      <c r="T28" s="17">
        <f t="shared" si="6"/>
        <v>9140</v>
      </c>
      <c r="U28" s="17">
        <f t="shared" si="6"/>
        <v>94.4</v>
      </c>
      <c r="V28" s="17">
        <f t="shared" si="6"/>
        <v>4.9280000000000004E-2</v>
      </c>
      <c r="W28" s="15">
        <v>1</v>
      </c>
      <c r="X28" s="17">
        <f>1.04*10^-10</f>
        <v>1.04E-10</v>
      </c>
      <c r="Y28" s="15">
        <v>1</v>
      </c>
      <c r="Z28" s="17">
        <f>2.23*10^-4</f>
        <v>2.23E-4</v>
      </c>
      <c r="AA28" s="16" t="s">
        <v>13</v>
      </c>
      <c r="AB28" s="15">
        <v>0.2</v>
      </c>
      <c r="AC28" s="15">
        <v>0.3</v>
      </c>
      <c r="AD28" s="15">
        <v>0.5</v>
      </c>
      <c r="AE28" s="15">
        <v>0.41</v>
      </c>
      <c r="AF28" s="15">
        <v>0.59</v>
      </c>
      <c r="AG28" s="15">
        <v>0.18</v>
      </c>
      <c r="AH28" s="15">
        <v>0.8</v>
      </c>
      <c r="AI28" s="15">
        <v>0.02</v>
      </c>
      <c r="AJ28" s="15">
        <v>0.7</v>
      </c>
      <c r="AK28" s="15">
        <v>0.3</v>
      </c>
      <c r="AL28" s="15">
        <v>1.19</v>
      </c>
      <c r="AM28" s="15"/>
      <c r="AN28" s="15">
        <v>1000</v>
      </c>
      <c r="AO28" s="15"/>
      <c r="AP28" s="15"/>
      <c r="AQ28" s="15"/>
      <c r="AR28" s="15"/>
      <c r="AS28" s="15">
        <v>1420</v>
      </c>
      <c r="AT28" s="15"/>
      <c r="AU28" s="15">
        <v>1500</v>
      </c>
      <c r="AV28" s="15">
        <v>850</v>
      </c>
      <c r="AW28" s="16" t="s">
        <v>13</v>
      </c>
      <c r="AX28" s="15" t="s">
        <v>319</v>
      </c>
      <c r="AY28" s="15" t="s">
        <v>319</v>
      </c>
      <c r="AZ28" s="15"/>
      <c r="BA28" s="15"/>
      <c r="BB28" s="15"/>
      <c r="BC28" s="15" t="s">
        <v>321</v>
      </c>
      <c r="BD28" s="39">
        <v>1.34E-2</v>
      </c>
      <c r="BE28" s="15">
        <v>0.2</v>
      </c>
      <c r="BF28" s="15">
        <v>0.02</v>
      </c>
      <c r="BG28" s="15">
        <v>0.02</v>
      </c>
      <c r="BH28" s="15">
        <v>0.74</v>
      </c>
      <c r="BI28" s="15"/>
      <c r="BJ28" s="15">
        <v>3.5</v>
      </c>
      <c r="BK28" s="15">
        <v>23</v>
      </c>
      <c r="BL28" s="15">
        <v>15.4</v>
      </c>
      <c r="BM28" s="17">
        <f>4.9*10^-6</f>
        <v>4.9000000000000005E-6</v>
      </c>
      <c r="BN28" s="15"/>
      <c r="BO28" s="17">
        <f>9.3*10^-5</f>
        <v>9.3000000000000011E-5</v>
      </c>
      <c r="BP28" s="17">
        <f>3.58*10^-7</f>
        <v>3.58E-7</v>
      </c>
      <c r="BQ28" s="17">
        <f>2.31*10^-4</f>
        <v>2.31E-4</v>
      </c>
      <c r="BR28" s="24">
        <v>2</v>
      </c>
      <c r="BS28" s="24">
        <v>7</v>
      </c>
      <c r="BT28" s="23">
        <v>10.199999999999999</v>
      </c>
      <c r="BU28" s="23">
        <v>34.200000000000003</v>
      </c>
      <c r="BV28" s="15"/>
      <c r="BW28" s="15"/>
      <c r="BX28" s="15"/>
      <c r="BY28" s="15"/>
      <c r="BZ28" s="15"/>
      <c r="CA28" s="15"/>
      <c r="CB28" s="15"/>
      <c r="CC28" s="15"/>
      <c r="CD28" s="15"/>
      <c r="CE28" s="15" t="s">
        <v>215</v>
      </c>
      <c r="CF28" s="15">
        <v>0.19</v>
      </c>
      <c r="CG28" s="15">
        <f>8.05*10^-8</f>
        <v>8.0500000000000013E-8</v>
      </c>
      <c r="CH28" s="17">
        <f>8.7*10^-4</f>
        <v>8.7000000000000001E-4</v>
      </c>
      <c r="CI28" s="22">
        <v>0.4</v>
      </c>
      <c r="CJ28" s="15" t="s">
        <v>215</v>
      </c>
      <c r="CK28" s="15">
        <v>0.25</v>
      </c>
      <c r="CL28" s="15" t="s">
        <v>215</v>
      </c>
    </row>
    <row r="29" spans="1:90" x14ac:dyDescent="0.25">
      <c r="J29" s="20"/>
    </row>
  </sheetData>
  <mergeCells count="40">
    <mergeCell ref="C2:C6"/>
    <mergeCell ref="D5:D6"/>
    <mergeCell ref="E2:J2"/>
    <mergeCell ref="K2:P2"/>
    <mergeCell ref="BI2:CL2"/>
    <mergeCell ref="W2:AK2"/>
    <mergeCell ref="AL2:AW2"/>
    <mergeCell ref="AX2:AZ2"/>
    <mergeCell ref="BA2:BH2"/>
    <mergeCell ref="Q2:V2"/>
    <mergeCell ref="C9:C13"/>
    <mergeCell ref="E9:J9"/>
    <mergeCell ref="K9:P9"/>
    <mergeCell ref="W9:AK9"/>
    <mergeCell ref="AL9:AW9"/>
    <mergeCell ref="AX9:AZ9"/>
    <mergeCell ref="BA9:BH9"/>
    <mergeCell ref="BI9:CL9"/>
    <mergeCell ref="D12:D13"/>
    <mergeCell ref="Q9:V9"/>
    <mergeCell ref="C16:C20"/>
    <mergeCell ref="E16:J16"/>
    <mergeCell ref="K16:P16"/>
    <mergeCell ref="Q16:V16"/>
    <mergeCell ref="W16:AK16"/>
    <mergeCell ref="AL16:AW16"/>
    <mergeCell ref="AX16:AZ16"/>
    <mergeCell ref="BA16:BH16"/>
    <mergeCell ref="BI16:CL16"/>
    <mergeCell ref="D19:D20"/>
    <mergeCell ref="C23:C27"/>
    <mergeCell ref="E23:J23"/>
    <mergeCell ref="K23:P23"/>
    <mergeCell ref="Q23:V23"/>
    <mergeCell ref="W23:AK23"/>
    <mergeCell ref="AL23:AW23"/>
    <mergeCell ref="AX23:AZ23"/>
    <mergeCell ref="BA23:BH23"/>
    <mergeCell ref="BI23:CL23"/>
    <mergeCell ref="D26:D27"/>
  </mergeCells>
  <phoneticPr fontId="1" type="noConversion"/>
  <pageMargins left="0.7" right="0.7" top="0.75" bottom="0.75" header="0.3" footer="0.3"/>
  <ignoredErrors>
    <ignoredError sqref="G14 G21 G2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"/>
  <sheetViews>
    <sheetView workbookViewId="0">
      <selection activeCell="D30" sqref="D30"/>
    </sheetView>
  </sheetViews>
  <sheetFormatPr defaultColWidth="8.875" defaultRowHeight="15" x14ac:dyDescent="0.25"/>
  <cols>
    <col min="1" max="1" width="68" style="1" bestFit="1" customWidth="1"/>
    <col min="2" max="2" width="10" style="1" bestFit="1" customWidth="1"/>
    <col min="3" max="3" width="8.875" style="1"/>
    <col min="4" max="4" width="15" style="1" bestFit="1" customWidth="1"/>
    <col min="5" max="5" width="11.125" style="1" customWidth="1"/>
    <col min="6" max="6" width="18.375" style="1" customWidth="1"/>
    <col min="7" max="7" width="14.875" style="1" customWidth="1"/>
    <col min="8" max="8" width="15.625" style="1" bestFit="1" customWidth="1"/>
    <col min="9" max="9" width="20.5" style="1" bestFit="1" customWidth="1"/>
    <col min="10" max="10" width="23.125" style="1" bestFit="1" customWidth="1"/>
    <col min="11" max="11" width="5.75" style="13" bestFit="1" customWidth="1"/>
    <col min="12" max="12" width="6.75" style="13" bestFit="1" customWidth="1"/>
    <col min="13" max="13" width="5.75" style="13" bestFit="1" customWidth="1"/>
    <col min="14" max="15" width="10.5" style="13" bestFit="1" customWidth="1"/>
    <col min="16" max="16" width="13.625" style="13" bestFit="1" customWidth="1"/>
    <col min="17" max="17" width="24.5" style="13" bestFit="1" customWidth="1"/>
    <col min="18" max="18" width="13.125" style="13" bestFit="1" customWidth="1"/>
    <col min="19" max="19" width="10.25" style="13" bestFit="1" customWidth="1"/>
    <col min="20" max="21" width="12.75" style="13" bestFit="1" customWidth="1"/>
    <col min="22" max="23" width="17.5" style="13" bestFit="1" customWidth="1"/>
    <col min="24" max="24" width="13.625" style="13" bestFit="1" customWidth="1"/>
    <col min="25" max="25" width="23" style="13" bestFit="1" customWidth="1"/>
    <col min="26" max="26" width="14.75" style="13" bestFit="1" customWidth="1"/>
    <col min="27" max="27" width="21.625" style="13" bestFit="1" customWidth="1"/>
    <col min="28" max="28" width="13.125" style="13" bestFit="1" customWidth="1"/>
    <col min="29" max="29" width="10.25" style="13" bestFit="1" customWidth="1"/>
    <col min="30" max="30" width="12.75" style="13" bestFit="1" customWidth="1"/>
    <col min="31" max="31" width="11.875" style="13" bestFit="1" customWidth="1"/>
    <col min="32" max="32" width="18.375" style="13" bestFit="1" customWidth="1"/>
    <col min="33" max="33" width="17.5" style="13" bestFit="1" customWidth="1"/>
    <col min="34" max="34" width="12.75" style="13" customWidth="1"/>
    <col min="35" max="35" width="18.25" style="13" customWidth="1"/>
    <col min="36" max="36" width="22.5" style="13" customWidth="1"/>
    <col min="37" max="37" width="14.5" style="13" bestFit="1" customWidth="1"/>
    <col min="38" max="38" width="10.375" style="13" bestFit="1" customWidth="1"/>
    <col min="39" max="40" width="8.875" style="13"/>
    <col min="41" max="41" width="22.625" style="13" bestFit="1" customWidth="1"/>
    <col min="42" max="42" width="25.375" style="13" bestFit="1" customWidth="1"/>
    <col min="43" max="43" width="9.5" style="13" bestFit="1" customWidth="1"/>
    <col min="44" max="44" width="22.375" style="13" bestFit="1" customWidth="1"/>
    <col min="45" max="45" width="28.25" style="13" bestFit="1" customWidth="1"/>
    <col min="46" max="46" width="30.875" style="13" bestFit="1" customWidth="1"/>
    <col min="47" max="47" width="28.25" style="13" bestFit="1" customWidth="1"/>
    <col min="48" max="48" width="30" style="13" bestFit="1" customWidth="1"/>
    <col min="49" max="49" width="20" style="13" bestFit="1" customWidth="1"/>
    <col min="50" max="50" width="22.25" style="13" bestFit="1" customWidth="1"/>
    <col min="51" max="51" width="21.125" style="13" bestFit="1" customWidth="1"/>
    <col min="52" max="52" width="21.375" style="13" bestFit="1" customWidth="1"/>
    <col min="53" max="16384" width="8.875" style="13"/>
  </cols>
  <sheetData>
    <row r="2" spans="1:10" x14ac:dyDescent="0.25">
      <c r="A2" s="10" t="s">
        <v>83</v>
      </c>
      <c r="B2" s="10" t="s">
        <v>84</v>
      </c>
      <c r="C2" s="46" t="s">
        <v>60</v>
      </c>
      <c r="D2" s="6" t="s">
        <v>85</v>
      </c>
      <c r="E2" s="40" t="s">
        <v>86</v>
      </c>
      <c r="F2" s="41"/>
      <c r="G2" s="41"/>
      <c r="H2" s="41"/>
      <c r="I2" s="61" t="s">
        <v>87</v>
      </c>
      <c r="J2" s="45"/>
    </row>
    <row r="3" spans="1:10" x14ac:dyDescent="0.25">
      <c r="A3" s="3" t="s">
        <v>14</v>
      </c>
      <c r="B3" s="4" t="s">
        <v>13</v>
      </c>
      <c r="C3" s="46"/>
      <c r="D3" s="3"/>
      <c r="E3" s="3" t="s">
        <v>62</v>
      </c>
      <c r="F3" s="3" t="s">
        <v>63</v>
      </c>
      <c r="G3" s="3" t="s">
        <v>64</v>
      </c>
      <c r="H3" s="3" t="s">
        <v>65</v>
      </c>
      <c r="I3" s="3"/>
      <c r="J3" s="3"/>
    </row>
    <row r="4" spans="1:10" x14ac:dyDescent="0.25">
      <c r="A4" s="3"/>
      <c r="B4" s="3"/>
      <c r="C4" s="46"/>
      <c r="D4" s="3"/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3" t="s">
        <v>93</v>
      </c>
    </row>
    <row r="5" spans="1:10" ht="17.25" x14ac:dyDescent="0.25">
      <c r="A5" s="3"/>
      <c r="B5" s="3"/>
      <c r="C5" s="46"/>
      <c r="D5" s="12"/>
      <c r="E5" s="3" t="s">
        <v>103</v>
      </c>
      <c r="F5" s="3" t="s">
        <v>104</v>
      </c>
      <c r="G5" s="3" t="s">
        <v>105</v>
      </c>
      <c r="H5" s="3" t="s">
        <v>106</v>
      </c>
      <c r="I5" s="3" t="s">
        <v>101</v>
      </c>
      <c r="J5" s="3" t="s">
        <v>102</v>
      </c>
    </row>
    <row r="6" spans="1:10" x14ac:dyDescent="0.25">
      <c r="A6" s="3"/>
      <c r="B6" s="3"/>
      <c r="C6" s="46"/>
      <c r="D6" s="12"/>
      <c r="E6" s="3" t="s">
        <v>94</v>
      </c>
      <c r="F6" s="3" t="s">
        <v>94</v>
      </c>
      <c r="G6" s="3" t="s">
        <v>94</v>
      </c>
      <c r="H6" s="3" t="s">
        <v>94</v>
      </c>
      <c r="I6" s="3" t="s">
        <v>95</v>
      </c>
      <c r="J6" s="3" t="s">
        <v>96</v>
      </c>
    </row>
    <row r="9" spans="1:10" x14ac:dyDescent="0.25">
      <c r="A9" s="10" t="s">
        <v>83</v>
      </c>
      <c r="B9" s="10" t="s">
        <v>84</v>
      </c>
      <c r="C9" s="46" t="s">
        <v>60</v>
      </c>
      <c r="D9" s="6" t="s">
        <v>85</v>
      </c>
      <c r="E9" s="40" t="s">
        <v>86</v>
      </c>
      <c r="F9" s="41"/>
      <c r="G9" s="41"/>
      <c r="H9" s="41"/>
      <c r="I9" s="61" t="s">
        <v>87</v>
      </c>
      <c r="J9" s="45"/>
    </row>
    <row r="10" spans="1:10" x14ac:dyDescent="0.25">
      <c r="A10" s="11" t="s">
        <v>131</v>
      </c>
      <c r="B10" s="5" t="s">
        <v>130</v>
      </c>
      <c r="C10" s="46"/>
      <c r="D10" s="11"/>
      <c r="E10" s="11" t="s">
        <v>62</v>
      </c>
      <c r="F10" s="11" t="s">
        <v>63</v>
      </c>
      <c r="G10" s="11" t="s">
        <v>64</v>
      </c>
      <c r="H10" s="11" t="s">
        <v>65</v>
      </c>
      <c r="I10" s="11"/>
      <c r="J10" s="11"/>
    </row>
    <row r="11" spans="1:10" x14ac:dyDescent="0.25">
      <c r="A11" s="11"/>
      <c r="B11" s="11"/>
      <c r="C11" s="46"/>
      <c r="D11" s="11"/>
      <c r="E11" s="11" t="s">
        <v>88</v>
      </c>
      <c r="F11" s="11" t="s">
        <v>89</v>
      </c>
      <c r="G11" s="11" t="s">
        <v>90</v>
      </c>
      <c r="H11" s="11" t="s">
        <v>91</v>
      </c>
      <c r="I11" s="11" t="s">
        <v>92</v>
      </c>
      <c r="J11" s="11" t="s">
        <v>93</v>
      </c>
    </row>
    <row r="12" spans="1:10" ht="17.25" x14ac:dyDescent="0.25">
      <c r="A12" s="11"/>
      <c r="B12" s="11"/>
      <c r="C12" s="46"/>
      <c r="D12" s="12"/>
      <c r="E12" s="11" t="s">
        <v>103</v>
      </c>
      <c r="F12" s="11" t="s">
        <v>104</v>
      </c>
      <c r="G12" s="11" t="s">
        <v>105</v>
      </c>
      <c r="H12" s="11" t="s">
        <v>106</v>
      </c>
      <c r="I12" s="11" t="s">
        <v>101</v>
      </c>
      <c r="J12" s="11" t="s">
        <v>102</v>
      </c>
    </row>
    <row r="13" spans="1:10" x14ac:dyDescent="0.25">
      <c r="A13" s="11"/>
      <c r="B13" s="11"/>
      <c r="C13" s="46"/>
      <c r="D13" s="12"/>
      <c r="E13" s="11" t="s">
        <v>94</v>
      </c>
      <c r="F13" s="11" t="s">
        <v>94</v>
      </c>
      <c r="G13" s="11" t="s">
        <v>94</v>
      </c>
      <c r="H13" s="11" t="s">
        <v>94</v>
      </c>
      <c r="I13" s="11" t="s">
        <v>95</v>
      </c>
      <c r="J13" s="11" t="s">
        <v>96</v>
      </c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</sheetData>
  <mergeCells count="6">
    <mergeCell ref="I2:J2"/>
    <mergeCell ref="E2:H2"/>
    <mergeCell ref="C2:C6"/>
    <mergeCell ref="C9:C13"/>
    <mergeCell ref="E9:H9"/>
    <mergeCell ref="I9:J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"/>
  <sheetViews>
    <sheetView zoomScale="85" zoomScaleNormal="85" workbookViewId="0">
      <selection activeCell="T27" sqref="T27"/>
    </sheetView>
  </sheetViews>
  <sheetFormatPr defaultColWidth="8.875" defaultRowHeight="15" x14ac:dyDescent="0.2"/>
  <cols>
    <col min="1" max="1" width="68" style="1" bestFit="1" customWidth="1"/>
    <col min="2" max="2" width="10" style="1" bestFit="1" customWidth="1"/>
    <col min="3" max="4" width="8.875" style="1"/>
    <col min="5" max="5" width="9.75" style="1" bestFit="1" customWidth="1"/>
    <col min="6" max="6" width="10" style="1" bestFit="1" customWidth="1"/>
    <col min="7" max="7" width="8.625" style="1" bestFit="1" customWidth="1"/>
    <col min="8" max="8" width="15" style="1" bestFit="1" customWidth="1"/>
    <col min="9" max="9" width="8.875" style="1" customWidth="1"/>
    <col min="10" max="10" width="19.375" style="1" customWidth="1"/>
    <col min="11" max="11" width="9.75" style="1" bestFit="1" customWidth="1"/>
    <col min="12" max="12" width="10.25" style="1" bestFit="1" customWidth="1"/>
    <col min="13" max="13" width="19.5" style="1" bestFit="1" customWidth="1"/>
    <col min="14" max="14" width="19.5" style="1" customWidth="1"/>
    <col min="15" max="15" width="19.125" style="1" bestFit="1" customWidth="1"/>
    <col min="16" max="19" width="14.5" style="1" customWidth="1"/>
    <col min="20" max="20" width="27.625" style="1" bestFit="1" customWidth="1"/>
    <col min="21" max="21" width="11" style="1" customWidth="1"/>
    <col min="22" max="22" width="12.75" style="1" customWidth="1"/>
    <col min="23" max="23" width="13.25" style="1" customWidth="1"/>
    <col min="24" max="24" width="14.5" style="1" customWidth="1"/>
    <col min="25" max="25" width="27.5" style="1" bestFit="1" customWidth="1"/>
    <col min="26" max="26" width="8" style="1" customWidth="1"/>
    <col min="27" max="27" width="8.75" style="1" customWidth="1"/>
    <col min="28" max="28" width="7.875" style="1" bestFit="1" customWidth="1"/>
    <col min="29" max="29" width="15" style="1" bestFit="1" customWidth="1"/>
    <col min="30" max="30" width="27.75" style="1" bestFit="1" customWidth="1"/>
    <col min="31" max="32" width="5.75" style="1" bestFit="1" customWidth="1"/>
    <col min="33" max="34" width="15" style="1" bestFit="1" customWidth="1"/>
    <col min="35" max="35" width="23.125" style="1" bestFit="1" customWidth="1"/>
    <col min="36" max="36" width="13.625" style="1" customWidth="1"/>
    <col min="37" max="37" width="5.125" style="1" bestFit="1" customWidth="1"/>
    <col min="38" max="38" width="12" style="1" customWidth="1"/>
    <col min="39" max="39" width="5.125" style="1" bestFit="1" customWidth="1"/>
    <col min="40" max="40" width="10.5" style="1" customWidth="1"/>
    <col min="41" max="41" width="7.875" style="1" bestFit="1" customWidth="1"/>
    <col min="42" max="42" width="17.25" style="1" bestFit="1" customWidth="1"/>
    <col min="43" max="43" width="5.125" style="1" bestFit="1" customWidth="1"/>
    <col min="44" max="44" width="8.875" style="1"/>
    <col min="45" max="45" width="5.125" style="1" bestFit="1" customWidth="1"/>
    <col min="46" max="46" width="8.875" style="1"/>
    <col min="47" max="47" width="7.875" style="1" bestFit="1" customWidth="1"/>
    <col min="48" max="48" width="12.25" style="1" bestFit="1" customWidth="1"/>
    <col min="49" max="49" width="7.875" style="1" bestFit="1" customWidth="1"/>
    <col min="50" max="50" width="12.25" style="1" bestFit="1" customWidth="1"/>
    <col min="51" max="51" width="7.875" style="1" bestFit="1" customWidth="1"/>
    <col min="52" max="52" width="12.25" style="1" bestFit="1" customWidth="1"/>
    <col min="53" max="53" width="7.875" style="1" bestFit="1" customWidth="1"/>
    <col min="54" max="54" width="10.25" style="1" bestFit="1" customWidth="1"/>
    <col min="55" max="55" width="7.875" style="1" bestFit="1" customWidth="1"/>
    <col min="56" max="56" width="11.125" style="1" bestFit="1" customWidth="1"/>
    <col min="57" max="57" width="5.125" style="1" bestFit="1" customWidth="1"/>
    <col min="58" max="58" width="10" style="1" bestFit="1" customWidth="1"/>
    <col min="59" max="59" width="5.125" style="1" bestFit="1" customWidth="1"/>
    <col min="60" max="60" width="9.875" style="1" bestFit="1" customWidth="1"/>
    <col min="61" max="61" width="5.125" style="1" bestFit="1" customWidth="1"/>
    <col min="62" max="62" width="26.25" style="1" bestFit="1" customWidth="1"/>
    <col min="63" max="63" width="5.125" style="1" bestFit="1" customWidth="1"/>
    <col min="64" max="64" width="18.875" style="1" bestFit="1" customWidth="1"/>
    <col min="65" max="65" width="5.125" style="1" bestFit="1" customWidth="1"/>
    <col min="66" max="66" width="49.125" style="1" bestFit="1" customWidth="1"/>
    <col min="67" max="67" width="5.125" style="1" bestFit="1" customWidth="1"/>
    <col min="68" max="68" width="29.125" style="1" bestFit="1" customWidth="1"/>
    <col min="69" max="69" width="5.125" style="1" bestFit="1" customWidth="1"/>
    <col min="70" max="70" width="19.375" style="1" bestFit="1" customWidth="1"/>
    <col min="71" max="16384" width="8.875" style="1"/>
  </cols>
  <sheetData>
    <row r="1" spans="1:35" x14ac:dyDescent="0.2">
      <c r="F1" s="2"/>
      <c r="G1" s="2"/>
      <c r="H1" s="2"/>
      <c r="I1" s="2"/>
      <c r="J1" s="2"/>
    </row>
    <row r="2" spans="1:35" s="2" customFormat="1" ht="14.25" x14ac:dyDescent="0.2">
      <c r="A2" s="10" t="s">
        <v>83</v>
      </c>
      <c r="B2" s="14" t="s">
        <v>84</v>
      </c>
      <c r="C2" s="46" t="s">
        <v>60</v>
      </c>
      <c r="D2" s="27"/>
      <c r="E2" s="27"/>
      <c r="F2" s="62" t="s">
        <v>246</v>
      </c>
      <c r="G2" s="62"/>
      <c r="H2" s="62"/>
      <c r="I2" s="62"/>
      <c r="J2" s="62"/>
      <c r="K2" s="63" t="s">
        <v>247</v>
      </c>
      <c r="L2" s="63"/>
      <c r="M2" s="63"/>
      <c r="N2" s="63"/>
      <c r="O2" s="63"/>
      <c r="P2" s="64" t="s">
        <v>248</v>
      </c>
      <c r="Q2" s="64"/>
      <c r="R2" s="64"/>
      <c r="S2" s="64"/>
      <c r="T2" s="64"/>
      <c r="U2" s="65" t="s">
        <v>251</v>
      </c>
      <c r="V2" s="65"/>
      <c r="W2" s="65"/>
      <c r="X2" s="65"/>
      <c r="Y2" s="65"/>
      <c r="Z2" s="57" t="s">
        <v>249</v>
      </c>
      <c r="AA2" s="57"/>
      <c r="AB2" s="57"/>
      <c r="AC2" s="57"/>
      <c r="AD2" s="57"/>
      <c r="AE2" s="62" t="s">
        <v>250</v>
      </c>
      <c r="AF2" s="62"/>
      <c r="AG2" s="62"/>
      <c r="AH2" s="62"/>
      <c r="AI2" s="62"/>
    </row>
    <row r="3" spans="1:35" s="2" customFormat="1" ht="14.25" x14ac:dyDescent="0.2">
      <c r="A3" s="27" t="s">
        <v>131</v>
      </c>
      <c r="B3" s="5" t="s">
        <v>130</v>
      </c>
      <c r="C3" s="46"/>
      <c r="D3" s="27"/>
      <c r="E3" s="27" t="s">
        <v>324</v>
      </c>
      <c r="F3" s="27" t="s">
        <v>261</v>
      </c>
      <c r="G3" s="27" t="s">
        <v>262</v>
      </c>
      <c r="H3" s="27" t="s">
        <v>263</v>
      </c>
      <c r="I3" s="27" t="s">
        <v>264</v>
      </c>
      <c r="J3" s="27"/>
      <c r="K3" s="27" t="s">
        <v>261</v>
      </c>
      <c r="L3" s="27" t="s">
        <v>262</v>
      </c>
      <c r="M3" s="27" t="s">
        <v>263</v>
      </c>
      <c r="N3" s="27" t="s">
        <v>264</v>
      </c>
      <c r="O3" s="32"/>
      <c r="P3" s="27" t="s">
        <v>261</v>
      </c>
      <c r="Q3" s="27" t="s">
        <v>262</v>
      </c>
      <c r="R3" s="27" t="s">
        <v>263</v>
      </c>
      <c r="S3" s="27" t="s">
        <v>264</v>
      </c>
      <c r="T3" s="27"/>
      <c r="U3" s="27" t="s">
        <v>261</v>
      </c>
      <c r="V3" s="27" t="s">
        <v>262</v>
      </c>
      <c r="W3" s="27" t="s">
        <v>263</v>
      </c>
      <c r="X3" s="27" t="s">
        <v>264</v>
      </c>
      <c r="Y3" s="27"/>
      <c r="Z3" s="27" t="s">
        <v>261</v>
      </c>
      <c r="AA3" s="27" t="s">
        <v>262</v>
      </c>
      <c r="AB3" s="27" t="s">
        <v>263</v>
      </c>
      <c r="AC3" s="27" t="s">
        <v>264</v>
      </c>
      <c r="AD3" s="27"/>
      <c r="AE3" s="27" t="s">
        <v>261</v>
      </c>
      <c r="AF3" s="27" t="s">
        <v>262</v>
      </c>
      <c r="AG3" s="27" t="s">
        <v>263</v>
      </c>
      <c r="AH3" s="27" t="s">
        <v>264</v>
      </c>
      <c r="AI3" s="27"/>
    </row>
    <row r="4" spans="1:35" s="2" customFormat="1" ht="14.25" x14ac:dyDescent="0.2">
      <c r="A4" s="27"/>
      <c r="B4" s="27"/>
      <c r="C4" s="46"/>
      <c r="D4" s="27"/>
      <c r="E4" s="27" t="s">
        <v>273</v>
      </c>
      <c r="F4" s="27" t="s">
        <v>272</v>
      </c>
      <c r="G4" s="27"/>
      <c r="H4" s="27" t="s">
        <v>274</v>
      </c>
      <c r="I4" s="27"/>
      <c r="J4" s="30" t="s">
        <v>245</v>
      </c>
      <c r="K4" s="27"/>
      <c r="L4" s="27" t="s">
        <v>275</v>
      </c>
      <c r="M4" s="27" t="s">
        <v>276</v>
      </c>
      <c r="N4" s="27"/>
      <c r="O4" s="32" t="s">
        <v>245</v>
      </c>
      <c r="P4" s="27"/>
      <c r="Q4" s="27"/>
      <c r="R4" s="27" t="s">
        <v>277</v>
      </c>
      <c r="S4" s="27"/>
      <c r="T4" s="33" t="s">
        <v>245</v>
      </c>
      <c r="U4" s="27"/>
      <c r="V4" s="27"/>
      <c r="W4" s="27" t="s">
        <v>277</v>
      </c>
      <c r="X4" s="27"/>
      <c r="Y4" s="31" t="s">
        <v>245</v>
      </c>
      <c r="Z4" s="27"/>
      <c r="AA4" s="27"/>
      <c r="AB4" s="27"/>
      <c r="AC4" s="27" t="s">
        <v>281</v>
      </c>
      <c r="AD4" s="29" t="s">
        <v>245</v>
      </c>
      <c r="AE4" s="27"/>
      <c r="AF4" s="27"/>
      <c r="AG4" s="27" t="s">
        <v>274</v>
      </c>
      <c r="AH4" s="27" t="s">
        <v>275</v>
      </c>
      <c r="AI4" s="30" t="s">
        <v>245</v>
      </c>
    </row>
    <row r="5" spans="1:35" s="2" customFormat="1" ht="17.25" x14ac:dyDescent="0.2">
      <c r="A5" s="27"/>
      <c r="B5" s="27"/>
      <c r="C5" s="46"/>
      <c r="D5" s="27"/>
      <c r="E5" s="27"/>
      <c r="F5" s="27" t="s">
        <v>252</v>
      </c>
      <c r="G5" s="27"/>
      <c r="H5" s="37" t="s">
        <v>260</v>
      </c>
      <c r="I5" s="27"/>
      <c r="J5" s="30"/>
      <c r="K5" s="27"/>
      <c r="L5" s="27" t="s">
        <v>254</v>
      </c>
      <c r="M5" s="37" t="s">
        <v>278</v>
      </c>
      <c r="N5" s="27"/>
      <c r="O5" s="32"/>
      <c r="P5" s="27" t="s">
        <v>252</v>
      </c>
      <c r="Q5" s="27" t="s">
        <v>254</v>
      </c>
      <c r="R5" s="37" t="s">
        <v>279</v>
      </c>
      <c r="S5" s="27"/>
      <c r="T5" s="33"/>
      <c r="U5" s="27"/>
      <c r="V5" s="27" t="s">
        <v>254</v>
      </c>
      <c r="W5" s="37" t="s">
        <v>280</v>
      </c>
      <c r="X5" s="27"/>
      <c r="Y5" s="31"/>
      <c r="Z5" s="27" t="s">
        <v>252</v>
      </c>
      <c r="AA5" s="27" t="s">
        <v>254</v>
      </c>
      <c r="AB5" s="27"/>
      <c r="AC5" s="36" t="s">
        <v>283</v>
      </c>
      <c r="AD5" s="29"/>
      <c r="AE5" s="27"/>
      <c r="AF5" s="27"/>
      <c r="AG5" s="37" t="s">
        <v>260</v>
      </c>
      <c r="AH5" s="36" t="s">
        <v>284</v>
      </c>
      <c r="AI5" s="30"/>
    </row>
    <row r="6" spans="1:35" s="2" customFormat="1" ht="17.25" x14ac:dyDescent="0.2">
      <c r="A6" s="27"/>
      <c r="B6" s="27"/>
      <c r="C6" s="46"/>
      <c r="D6" s="27"/>
      <c r="E6" s="27" t="s">
        <v>325</v>
      </c>
      <c r="F6" s="27" t="s">
        <v>266</v>
      </c>
      <c r="G6" s="27" t="s">
        <v>267</v>
      </c>
      <c r="H6" s="27" t="s">
        <v>268</v>
      </c>
      <c r="I6" s="27" t="s">
        <v>265</v>
      </c>
      <c r="J6" s="30" t="s">
        <v>253</v>
      </c>
      <c r="K6" s="27" t="s">
        <v>266</v>
      </c>
      <c r="L6" s="27" t="s">
        <v>267</v>
      </c>
      <c r="M6" s="27" t="s">
        <v>268</v>
      </c>
      <c r="N6" s="27" t="s">
        <v>265</v>
      </c>
      <c r="O6" s="32" t="s">
        <v>255</v>
      </c>
      <c r="P6" s="27" t="s">
        <v>266</v>
      </c>
      <c r="Q6" s="27" t="s">
        <v>267</v>
      </c>
      <c r="R6" s="27" t="s">
        <v>268</v>
      </c>
      <c r="S6" s="27" t="s">
        <v>265</v>
      </c>
      <c r="T6" s="33" t="s">
        <v>256</v>
      </c>
      <c r="U6" s="27" t="s">
        <v>266</v>
      </c>
      <c r="V6" s="27" t="s">
        <v>267</v>
      </c>
      <c r="W6" s="27" t="s">
        <v>268</v>
      </c>
      <c r="X6" s="27" t="s">
        <v>265</v>
      </c>
      <c r="Y6" s="31" t="s">
        <v>257</v>
      </c>
      <c r="Z6" s="27" t="s">
        <v>266</v>
      </c>
      <c r="AA6" s="27" t="s">
        <v>267</v>
      </c>
      <c r="AB6" s="27" t="s">
        <v>268</v>
      </c>
      <c r="AC6" s="27" t="s">
        <v>265</v>
      </c>
      <c r="AD6" s="29" t="s">
        <v>258</v>
      </c>
      <c r="AE6" s="27"/>
      <c r="AF6" s="27"/>
      <c r="AG6" s="27" t="s">
        <v>298</v>
      </c>
      <c r="AH6" s="27" t="s">
        <v>299</v>
      </c>
      <c r="AI6" s="30" t="s">
        <v>259</v>
      </c>
    </row>
    <row r="7" spans="1:35" s="2" customFormat="1" ht="17.25" x14ac:dyDescent="0.2">
      <c r="A7" s="27"/>
      <c r="B7" s="27"/>
      <c r="C7" s="46"/>
      <c r="D7" s="27"/>
      <c r="E7" s="27"/>
      <c r="F7" s="27">
        <v>1</v>
      </c>
      <c r="G7" s="27">
        <v>0</v>
      </c>
      <c r="H7" s="27">
        <f>4.17*10^-11</f>
        <v>4.1699999999999996E-11</v>
      </c>
      <c r="I7" s="27">
        <v>0</v>
      </c>
      <c r="J7" s="30" t="s">
        <v>269</v>
      </c>
      <c r="K7" s="27">
        <v>0</v>
      </c>
      <c r="L7" s="27">
        <v>1</v>
      </c>
      <c r="M7" s="35">
        <f>8*10^-9</f>
        <v>8.0000000000000005E-9</v>
      </c>
      <c r="N7" s="27">
        <v>0</v>
      </c>
      <c r="O7" s="32" t="s">
        <v>303</v>
      </c>
      <c r="P7" s="27">
        <v>0.2</v>
      </c>
      <c r="Q7" s="27">
        <v>0.3</v>
      </c>
      <c r="R7" s="27">
        <v>0.5</v>
      </c>
      <c r="S7" s="27">
        <v>0</v>
      </c>
      <c r="T7" s="33" t="s">
        <v>270</v>
      </c>
      <c r="U7" s="27">
        <v>0</v>
      </c>
      <c r="V7" s="27">
        <v>0.8</v>
      </c>
      <c r="W7" s="27">
        <v>0.2</v>
      </c>
      <c r="X7" s="27">
        <v>0</v>
      </c>
      <c r="Y7" s="31" t="s">
        <v>271</v>
      </c>
      <c r="Z7" s="27">
        <v>0.18</v>
      </c>
      <c r="AA7" s="27">
        <v>0.8</v>
      </c>
      <c r="AB7" s="27">
        <v>0</v>
      </c>
      <c r="AC7" s="27">
        <v>0.02</v>
      </c>
      <c r="AD7" s="29" t="s">
        <v>282</v>
      </c>
      <c r="AE7" s="27"/>
      <c r="AF7" s="27"/>
      <c r="AG7" s="27">
        <v>0.7</v>
      </c>
      <c r="AH7" s="27">
        <v>0.3</v>
      </c>
      <c r="AI7" s="30" t="s">
        <v>300</v>
      </c>
    </row>
    <row r="9" spans="1:35" s="2" customFormat="1" ht="14.25" x14ac:dyDescent="0.2">
      <c r="A9" s="10" t="s">
        <v>83</v>
      </c>
      <c r="B9" s="14" t="s">
        <v>84</v>
      </c>
      <c r="C9" s="46" t="s">
        <v>60</v>
      </c>
      <c r="D9" s="27"/>
      <c r="E9" s="27"/>
      <c r="F9" s="62" t="s">
        <v>246</v>
      </c>
      <c r="G9" s="62"/>
      <c r="H9" s="62"/>
      <c r="I9" s="62"/>
      <c r="J9" s="62"/>
      <c r="K9" s="63" t="s">
        <v>247</v>
      </c>
      <c r="L9" s="63"/>
      <c r="M9" s="63"/>
      <c r="N9" s="63"/>
      <c r="O9" s="63"/>
      <c r="P9" s="64" t="s">
        <v>248</v>
      </c>
      <c r="Q9" s="64"/>
      <c r="R9" s="64"/>
      <c r="S9" s="64"/>
      <c r="T9" s="64"/>
      <c r="U9" s="65" t="s">
        <v>251</v>
      </c>
      <c r="V9" s="65"/>
      <c r="W9" s="65"/>
      <c r="X9" s="65"/>
      <c r="Y9" s="65"/>
      <c r="Z9" s="57" t="s">
        <v>249</v>
      </c>
      <c r="AA9" s="57"/>
      <c r="AB9" s="57"/>
      <c r="AC9" s="57"/>
      <c r="AD9" s="57"/>
      <c r="AE9" s="62" t="s">
        <v>250</v>
      </c>
      <c r="AF9" s="62"/>
      <c r="AG9" s="62"/>
      <c r="AH9" s="62"/>
      <c r="AI9" s="62"/>
    </row>
    <row r="10" spans="1:35" s="2" customFormat="1" ht="14.25" x14ac:dyDescent="0.2">
      <c r="A10" s="27" t="s">
        <v>326</v>
      </c>
      <c r="B10" s="5" t="s">
        <v>285</v>
      </c>
      <c r="C10" s="46"/>
      <c r="D10" s="27"/>
      <c r="E10" s="27" t="s">
        <v>324</v>
      </c>
      <c r="F10" s="27" t="s">
        <v>261</v>
      </c>
      <c r="G10" s="27" t="s">
        <v>262</v>
      </c>
      <c r="H10" s="27" t="s">
        <v>263</v>
      </c>
      <c r="I10" s="27" t="s">
        <v>264</v>
      </c>
      <c r="J10" s="27"/>
      <c r="K10" s="27" t="s">
        <v>261</v>
      </c>
      <c r="L10" s="27" t="s">
        <v>262</v>
      </c>
      <c r="M10" s="27" t="s">
        <v>263</v>
      </c>
      <c r="N10" s="27" t="s">
        <v>264</v>
      </c>
      <c r="O10" s="32"/>
      <c r="P10" s="27" t="s">
        <v>261</v>
      </c>
      <c r="Q10" s="27" t="s">
        <v>262</v>
      </c>
      <c r="R10" s="27" t="s">
        <v>263</v>
      </c>
      <c r="S10" s="27" t="s">
        <v>264</v>
      </c>
      <c r="T10" s="27"/>
      <c r="U10" s="27" t="s">
        <v>261</v>
      </c>
      <c r="V10" s="27" t="s">
        <v>262</v>
      </c>
      <c r="W10" s="27" t="s">
        <v>263</v>
      </c>
      <c r="X10" s="27" t="s">
        <v>264</v>
      </c>
      <c r="Y10" s="27"/>
      <c r="Z10" s="27" t="s">
        <v>261</v>
      </c>
      <c r="AA10" s="27" t="s">
        <v>262</v>
      </c>
      <c r="AB10" s="27" t="s">
        <v>263</v>
      </c>
      <c r="AC10" s="27" t="s">
        <v>264</v>
      </c>
      <c r="AD10" s="27"/>
      <c r="AE10" s="27" t="s">
        <v>261</v>
      </c>
      <c r="AF10" s="27" t="s">
        <v>262</v>
      </c>
      <c r="AG10" s="27" t="s">
        <v>263</v>
      </c>
      <c r="AH10" s="27" t="s">
        <v>264</v>
      </c>
      <c r="AI10" s="27"/>
    </row>
    <row r="11" spans="1:35" s="2" customFormat="1" ht="14.25" x14ac:dyDescent="0.2">
      <c r="A11" s="27"/>
      <c r="B11" s="27"/>
      <c r="C11" s="46"/>
      <c r="D11" s="27"/>
      <c r="E11" s="27" t="s">
        <v>327</v>
      </c>
      <c r="F11" s="27" t="s">
        <v>328</v>
      </c>
      <c r="G11" s="27"/>
      <c r="H11" s="27" t="s">
        <v>329</v>
      </c>
      <c r="I11" s="27"/>
      <c r="J11" s="30" t="s">
        <v>330</v>
      </c>
      <c r="K11" s="27"/>
      <c r="L11" s="27" t="s">
        <v>331</v>
      </c>
      <c r="M11" s="27" t="s">
        <v>332</v>
      </c>
      <c r="N11" s="27"/>
      <c r="O11" s="32" t="s">
        <v>333</v>
      </c>
      <c r="P11" s="27"/>
      <c r="Q11" s="27"/>
      <c r="R11" s="27" t="s">
        <v>334</v>
      </c>
      <c r="S11" s="27"/>
      <c r="T11" s="33" t="s">
        <v>335</v>
      </c>
      <c r="U11" s="27"/>
      <c r="V11" s="27"/>
      <c r="W11" s="27" t="s">
        <v>336</v>
      </c>
      <c r="X11" s="27"/>
      <c r="Y11" s="31" t="s">
        <v>337</v>
      </c>
      <c r="Z11" s="27"/>
      <c r="AA11" s="27"/>
      <c r="AB11" s="27"/>
      <c r="AC11" s="27" t="s">
        <v>338</v>
      </c>
      <c r="AD11" s="29" t="s">
        <v>339</v>
      </c>
      <c r="AE11" s="27"/>
      <c r="AF11" s="27"/>
      <c r="AG11" s="27" t="s">
        <v>340</v>
      </c>
      <c r="AH11" s="27" t="s">
        <v>341</v>
      </c>
      <c r="AI11" s="30" t="s">
        <v>342</v>
      </c>
    </row>
    <row r="12" spans="1:35" s="2" customFormat="1" ht="17.25" x14ac:dyDescent="0.2">
      <c r="A12" s="27"/>
      <c r="B12" s="27"/>
      <c r="C12" s="46"/>
      <c r="D12" s="27"/>
      <c r="E12" s="27"/>
      <c r="F12" s="27" t="s">
        <v>252</v>
      </c>
      <c r="G12" s="27"/>
      <c r="H12" s="37" t="s">
        <v>288</v>
      </c>
      <c r="I12" s="27"/>
      <c r="J12" s="30"/>
      <c r="K12" s="27"/>
      <c r="L12" s="27" t="s">
        <v>254</v>
      </c>
      <c r="M12" s="37" t="s">
        <v>290</v>
      </c>
      <c r="N12" s="27"/>
      <c r="O12" s="32"/>
      <c r="P12" s="27" t="s">
        <v>252</v>
      </c>
      <c r="Q12" s="27" t="s">
        <v>254</v>
      </c>
      <c r="R12" s="37" t="s">
        <v>279</v>
      </c>
      <c r="S12" s="27"/>
      <c r="T12" s="33"/>
      <c r="U12" s="27"/>
      <c r="V12" s="27" t="s">
        <v>254</v>
      </c>
      <c r="W12" s="37" t="s">
        <v>292</v>
      </c>
      <c r="X12" s="27"/>
      <c r="Y12" s="31"/>
      <c r="Z12" s="27" t="s">
        <v>252</v>
      </c>
      <c r="AA12" s="27" t="s">
        <v>254</v>
      </c>
      <c r="AB12" s="27"/>
      <c r="AC12" s="36" t="s">
        <v>283</v>
      </c>
      <c r="AD12" s="29"/>
      <c r="AE12" s="27"/>
      <c r="AF12" s="27"/>
      <c r="AG12" s="37" t="s">
        <v>295</v>
      </c>
      <c r="AH12" s="36" t="s">
        <v>284</v>
      </c>
      <c r="AI12" s="30"/>
    </row>
    <row r="13" spans="1:35" s="2" customFormat="1" ht="17.25" x14ac:dyDescent="0.2">
      <c r="A13" s="27"/>
      <c r="B13" s="27"/>
      <c r="C13" s="46"/>
      <c r="D13" s="27"/>
      <c r="E13" s="27" t="s">
        <v>325</v>
      </c>
      <c r="F13" s="27" t="s">
        <v>266</v>
      </c>
      <c r="G13" s="27" t="s">
        <v>267</v>
      </c>
      <c r="H13" s="27" t="s">
        <v>286</v>
      </c>
      <c r="I13" s="27" t="s">
        <v>287</v>
      </c>
      <c r="J13" s="30" t="s">
        <v>253</v>
      </c>
      <c r="K13" s="27" t="s">
        <v>266</v>
      </c>
      <c r="L13" s="27" t="s">
        <v>267</v>
      </c>
      <c r="M13" s="27" t="s">
        <v>286</v>
      </c>
      <c r="N13" s="27" t="s">
        <v>287</v>
      </c>
      <c r="O13" s="32" t="s">
        <v>255</v>
      </c>
      <c r="P13" s="27" t="s">
        <v>266</v>
      </c>
      <c r="Q13" s="27" t="s">
        <v>267</v>
      </c>
      <c r="R13" s="27" t="s">
        <v>286</v>
      </c>
      <c r="S13" s="27" t="s">
        <v>287</v>
      </c>
      <c r="T13" s="33" t="s">
        <v>256</v>
      </c>
      <c r="U13" s="27" t="s">
        <v>266</v>
      </c>
      <c r="V13" s="27" t="s">
        <v>267</v>
      </c>
      <c r="W13" s="27" t="s">
        <v>286</v>
      </c>
      <c r="X13" s="27" t="s">
        <v>287</v>
      </c>
      <c r="Y13" s="31" t="s">
        <v>293</v>
      </c>
      <c r="Z13" s="27" t="s">
        <v>266</v>
      </c>
      <c r="AA13" s="27" t="s">
        <v>267</v>
      </c>
      <c r="AB13" s="27" t="s">
        <v>286</v>
      </c>
      <c r="AC13" s="27" t="s">
        <v>287</v>
      </c>
      <c r="AD13" s="29" t="s">
        <v>258</v>
      </c>
      <c r="AE13" s="27"/>
      <c r="AF13" s="27"/>
      <c r="AG13" s="21" t="s">
        <v>297</v>
      </c>
      <c r="AH13" s="27" t="s">
        <v>299</v>
      </c>
      <c r="AI13" s="30" t="s">
        <v>259</v>
      </c>
    </row>
    <row r="14" spans="1:35" s="2" customFormat="1" ht="17.25" x14ac:dyDescent="0.2">
      <c r="A14" s="27"/>
      <c r="B14" s="27"/>
      <c r="C14" s="46"/>
      <c r="D14" s="27"/>
      <c r="E14" s="27"/>
      <c r="F14" s="27">
        <v>1</v>
      </c>
      <c r="G14" s="27">
        <v>0</v>
      </c>
      <c r="H14" s="27">
        <f>1.04*10^-10</f>
        <v>1.04E-10</v>
      </c>
      <c r="I14" s="27">
        <v>0</v>
      </c>
      <c r="J14" s="30" t="s">
        <v>289</v>
      </c>
      <c r="K14" s="27">
        <v>0</v>
      </c>
      <c r="L14" s="27">
        <v>1</v>
      </c>
      <c r="M14" s="35">
        <f>2.23*10^-4</f>
        <v>2.23E-4</v>
      </c>
      <c r="N14" s="27">
        <v>0</v>
      </c>
      <c r="O14" s="32" t="s">
        <v>302</v>
      </c>
      <c r="P14" s="27">
        <v>0.2</v>
      </c>
      <c r="Q14" s="27">
        <v>0.3</v>
      </c>
      <c r="R14" s="27">
        <v>0.5</v>
      </c>
      <c r="S14" s="27">
        <v>0</v>
      </c>
      <c r="T14" s="33" t="s">
        <v>291</v>
      </c>
      <c r="U14" s="27">
        <v>0</v>
      </c>
      <c r="V14" s="27">
        <v>0.41</v>
      </c>
      <c r="W14" s="27">
        <v>0.59</v>
      </c>
      <c r="X14" s="27">
        <v>0</v>
      </c>
      <c r="Y14" s="31" t="s">
        <v>294</v>
      </c>
      <c r="Z14" s="27">
        <v>0.18</v>
      </c>
      <c r="AA14" s="27">
        <v>0.8</v>
      </c>
      <c r="AB14" s="27">
        <v>0</v>
      </c>
      <c r="AC14" s="27">
        <v>0.02</v>
      </c>
      <c r="AD14" s="29" t="s">
        <v>296</v>
      </c>
      <c r="AE14" s="27"/>
      <c r="AF14" s="27"/>
      <c r="AG14" s="27">
        <v>0.7</v>
      </c>
      <c r="AH14" s="27">
        <v>0.3</v>
      </c>
      <c r="AI14" s="30" t="s">
        <v>301</v>
      </c>
    </row>
    <row r="16" spans="1:35" s="2" customFormat="1" ht="14.25" x14ac:dyDescent="0.2">
      <c r="A16" s="10" t="s">
        <v>83</v>
      </c>
      <c r="B16" s="14" t="s">
        <v>84</v>
      </c>
      <c r="C16" s="46" t="s">
        <v>60</v>
      </c>
      <c r="D16" s="27" t="s">
        <v>343</v>
      </c>
      <c r="E16" s="27"/>
      <c r="F16" s="62" t="s">
        <v>246</v>
      </c>
      <c r="G16" s="62"/>
      <c r="H16" s="62"/>
      <c r="I16" s="62"/>
      <c r="J16" s="62"/>
      <c r="K16" s="63" t="s">
        <v>247</v>
      </c>
      <c r="L16" s="63"/>
      <c r="M16" s="63"/>
      <c r="N16" s="63"/>
      <c r="O16" s="63"/>
      <c r="P16" s="64" t="s">
        <v>248</v>
      </c>
      <c r="Q16" s="64"/>
      <c r="R16" s="64"/>
      <c r="S16" s="64"/>
      <c r="T16" s="64"/>
      <c r="U16" s="65" t="s">
        <v>251</v>
      </c>
      <c r="V16" s="65"/>
      <c r="W16" s="65"/>
      <c r="X16" s="65"/>
      <c r="Y16" s="65"/>
      <c r="Z16" s="57" t="s">
        <v>249</v>
      </c>
      <c r="AA16" s="57"/>
      <c r="AB16" s="57"/>
      <c r="AC16" s="57"/>
      <c r="AD16" s="57"/>
      <c r="AE16" s="62" t="s">
        <v>250</v>
      </c>
      <c r="AF16" s="62"/>
      <c r="AG16" s="62"/>
      <c r="AH16" s="62"/>
      <c r="AI16" s="62"/>
    </row>
    <row r="17" spans="1:35" s="2" customFormat="1" ht="14.25" x14ac:dyDescent="0.2">
      <c r="A17" s="27" t="s">
        <v>315</v>
      </c>
      <c r="B17" s="5" t="s">
        <v>304</v>
      </c>
      <c r="C17" s="46"/>
      <c r="D17" s="49" t="s">
        <v>344</v>
      </c>
      <c r="E17" s="27" t="s">
        <v>324</v>
      </c>
      <c r="F17" s="27" t="s">
        <v>261</v>
      </c>
      <c r="G17" s="27" t="s">
        <v>262</v>
      </c>
      <c r="H17" s="27" t="s">
        <v>263</v>
      </c>
      <c r="I17" s="27" t="s">
        <v>264</v>
      </c>
      <c r="J17" s="27"/>
      <c r="K17" s="27" t="s">
        <v>261</v>
      </c>
      <c r="L17" s="27" t="s">
        <v>262</v>
      </c>
      <c r="M17" s="27" t="s">
        <v>263</v>
      </c>
      <c r="N17" s="27" t="s">
        <v>264</v>
      </c>
      <c r="O17" s="32"/>
      <c r="P17" s="27" t="s">
        <v>261</v>
      </c>
      <c r="Q17" s="27" t="s">
        <v>262</v>
      </c>
      <c r="R17" s="27" t="s">
        <v>263</v>
      </c>
      <c r="S17" s="27" t="s">
        <v>264</v>
      </c>
      <c r="T17" s="27"/>
      <c r="U17" s="27" t="s">
        <v>261</v>
      </c>
      <c r="V17" s="27" t="s">
        <v>262</v>
      </c>
      <c r="W17" s="27" t="s">
        <v>263</v>
      </c>
      <c r="X17" s="27" t="s">
        <v>264</v>
      </c>
      <c r="Y17" s="27"/>
      <c r="Z17" s="27" t="s">
        <v>261</v>
      </c>
      <c r="AA17" s="27" t="s">
        <v>262</v>
      </c>
      <c r="AB17" s="27" t="s">
        <v>263</v>
      </c>
      <c r="AC17" s="27" t="s">
        <v>264</v>
      </c>
      <c r="AD17" s="27"/>
      <c r="AE17" s="27" t="s">
        <v>261</v>
      </c>
      <c r="AF17" s="27" t="s">
        <v>262</v>
      </c>
      <c r="AG17" s="27" t="s">
        <v>263</v>
      </c>
      <c r="AH17" s="27" t="s">
        <v>264</v>
      </c>
      <c r="AI17" s="27"/>
    </row>
    <row r="18" spans="1:35" s="2" customFormat="1" ht="14.25" customHeight="1" x14ac:dyDescent="0.2">
      <c r="A18" s="27"/>
      <c r="B18" s="27"/>
      <c r="C18" s="46"/>
      <c r="D18" s="66"/>
      <c r="E18" s="27" t="s">
        <v>327</v>
      </c>
      <c r="F18" s="27"/>
      <c r="G18" s="27"/>
      <c r="H18" s="27"/>
      <c r="I18" s="27"/>
      <c r="J18" s="30" t="s">
        <v>345</v>
      </c>
      <c r="K18" s="27"/>
      <c r="L18" s="27"/>
      <c r="M18" s="27"/>
      <c r="N18" s="27"/>
      <c r="O18" s="32" t="s">
        <v>345</v>
      </c>
      <c r="P18" s="27"/>
      <c r="Q18" s="27"/>
      <c r="R18" s="27"/>
      <c r="S18" s="27"/>
      <c r="T18" s="33" t="s">
        <v>345</v>
      </c>
      <c r="U18" s="27"/>
      <c r="V18" s="27"/>
      <c r="W18" s="27"/>
      <c r="X18" s="27"/>
      <c r="Y18" s="31" t="s">
        <v>345</v>
      </c>
      <c r="Z18" s="27"/>
      <c r="AA18" s="27"/>
      <c r="AB18" s="27"/>
      <c r="AC18" s="27"/>
      <c r="AD18" s="29" t="s">
        <v>345</v>
      </c>
      <c r="AE18" s="27"/>
      <c r="AF18" s="27"/>
      <c r="AG18" s="27"/>
      <c r="AH18" s="27"/>
      <c r="AI18" s="30" t="s">
        <v>345</v>
      </c>
    </row>
    <row r="19" spans="1:35" s="2" customFormat="1" ht="17.25" x14ac:dyDescent="0.2">
      <c r="A19" s="27"/>
      <c r="B19" s="27"/>
      <c r="C19" s="46"/>
      <c r="D19" s="66"/>
      <c r="E19" s="27"/>
      <c r="F19" s="27" t="s">
        <v>252</v>
      </c>
      <c r="G19" s="27"/>
      <c r="H19" s="37" t="s">
        <v>288</v>
      </c>
      <c r="I19" s="27"/>
      <c r="J19" s="30"/>
      <c r="K19" s="27"/>
      <c r="L19" s="27" t="s">
        <v>254</v>
      </c>
      <c r="M19" s="37" t="s">
        <v>290</v>
      </c>
      <c r="N19" s="27"/>
      <c r="O19" s="32"/>
      <c r="P19" s="27" t="s">
        <v>252</v>
      </c>
      <c r="Q19" s="27" t="s">
        <v>254</v>
      </c>
      <c r="R19" s="37" t="s">
        <v>279</v>
      </c>
      <c r="S19" s="27"/>
      <c r="T19" s="33"/>
      <c r="U19" s="27"/>
      <c r="V19" s="27" t="s">
        <v>254</v>
      </c>
      <c r="W19" s="37" t="s">
        <v>292</v>
      </c>
      <c r="X19" s="27"/>
      <c r="Y19" s="31"/>
      <c r="Z19" s="27" t="s">
        <v>252</v>
      </c>
      <c r="AA19" s="27" t="s">
        <v>254</v>
      </c>
      <c r="AB19" s="27"/>
      <c r="AC19" s="36" t="s">
        <v>283</v>
      </c>
      <c r="AD19" s="29"/>
      <c r="AE19" s="27"/>
      <c r="AF19" s="27"/>
      <c r="AG19" s="37" t="s">
        <v>295</v>
      </c>
      <c r="AH19" s="36" t="s">
        <v>284</v>
      </c>
      <c r="AI19" s="30"/>
    </row>
    <row r="20" spans="1:35" s="2" customFormat="1" ht="17.25" x14ac:dyDescent="0.2">
      <c r="A20" s="27"/>
      <c r="B20" s="27"/>
      <c r="C20" s="46"/>
      <c r="D20" s="66"/>
      <c r="E20" s="27" t="s">
        <v>325</v>
      </c>
      <c r="F20" s="27" t="s">
        <v>305</v>
      </c>
      <c r="G20" s="27" t="s">
        <v>306</v>
      </c>
      <c r="H20" s="27" t="s">
        <v>307</v>
      </c>
      <c r="I20" s="27" t="s">
        <v>287</v>
      </c>
      <c r="J20" s="30" t="s">
        <v>253</v>
      </c>
      <c r="K20" s="27" t="s">
        <v>305</v>
      </c>
      <c r="L20" s="27" t="s">
        <v>306</v>
      </c>
      <c r="M20" s="27" t="s">
        <v>307</v>
      </c>
      <c r="N20" s="27" t="s">
        <v>287</v>
      </c>
      <c r="O20" s="32" t="s">
        <v>255</v>
      </c>
      <c r="P20" s="27" t="s">
        <v>305</v>
      </c>
      <c r="Q20" s="27" t="s">
        <v>306</v>
      </c>
      <c r="R20" s="27" t="s">
        <v>307</v>
      </c>
      <c r="S20" s="27" t="s">
        <v>287</v>
      </c>
      <c r="T20" s="33" t="s">
        <v>256</v>
      </c>
      <c r="U20" s="27" t="s">
        <v>305</v>
      </c>
      <c r="V20" s="27" t="s">
        <v>306</v>
      </c>
      <c r="W20" s="27" t="s">
        <v>307</v>
      </c>
      <c r="X20" s="27" t="s">
        <v>287</v>
      </c>
      <c r="Y20" s="31" t="s">
        <v>293</v>
      </c>
      <c r="Z20" s="27" t="s">
        <v>305</v>
      </c>
      <c r="AA20" s="27" t="s">
        <v>306</v>
      </c>
      <c r="AB20" s="27" t="s">
        <v>307</v>
      </c>
      <c r="AC20" s="27" t="s">
        <v>287</v>
      </c>
      <c r="AD20" s="29" t="s">
        <v>258</v>
      </c>
      <c r="AE20" s="27"/>
      <c r="AF20" s="27"/>
      <c r="AG20" s="21" t="s">
        <v>312</v>
      </c>
      <c r="AH20" s="27" t="s">
        <v>299</v>
      </c>
      <c r="AI20" s="30" t="s">
        <v>259</v>
      </c>
    </row>
    <row r="21" spans="1:35" s="2" customFormat="1" ht="17.25" x14ac:dyDescent="0.2">
      <c r="A21" s="27"/>
      <c r="B21" s="27"/>
      <c r="C21" s="46"/>
      <c r="D21" s="50"/>
      <c r="E21" s="27"/>
      <c r="F21" s="27">
        <v>1</v>
      </c>
      <c r="G21" s="27">
        <v>0</v>
      </c>
      <c r="H21" s="27">
        <f>1.04*10^-10</f>
        <v>1.04E-10</v>
      </c>
      <c r="I21" s="27">
        <v>0</v>
      </c>
      <c r="J21" s="30" t="s">
        <v>308</v>
      </c>
      <c r="K21" s="27">
        <v>0</v>
      </c>
      <c r="L21" s="27">
        <v>1</v>
      </c>
      <c r="M21" s="35">
        <f>2.23*10^-4</f>
        <v>2.23E-4</v>
      </c>
      <c r="N21" s="27">
        <v>0</v>
      </c>
      <c r="O21" s="32" t="s">
        <v>309</v>
      </c>
      <c r="P21" s="27">
        <v>0.2</v>
      </c>
      <c r="Q21" s="27">
        <v>0.3</v>
      </c>
      <c r="R21" s="27">
        <v>0.5</v>
      </c>
      <c r="S21" s="27">
        <v>0</v>
      </c>
      <c r="T21" s="33" t="s">
        <v>310</v>
      </c>
      <c r="U21" s="27">
        <v>0</v>
      </c>
      <c r="V21" s="27">
        <v>0.41</v>
      </c>
      <c r="W21" s="27">
        <v>0.59</v>
      </c>
      <c r="X21" s="27">
        <v>0</v>
      </c>
      <c r="Y21" s="31" t="s">
        <v>311</v>
      </c>
      <c r="Z21" s="27">
        <v>0.18</v>
      </c>
      <c r="AA21" s="27">
        <v>0.8</v>
      </c>
      <c r="AB21" s="27">
        <v>0</v>
      </c>
      <c r="AC21" s="27">
        <v>0.02</v>
      </c>
      <c r="AD21" s="29" t="s">
        <v>296</v>
      </c>
      <c r="AE21" s="27"/>
      <c r="AF21" s="27"/>
      <c r="AG21" s="27">
        <v>0.7</v>
      </c>
      <c r="AH21" s="27">
        <v>0.3</v>
      </c>
      <c r="AI21" s="30" t="s">
        <v>313</v>
      </c>
    </row>
  </sheetData>
  <mergeCells count="22">
    <mergeCell ref="AE2:AI2"/>
    <mergeCell ref="U2:Y2"/>
    <mergeCell ref="C2:C7"/>
    <mergeCell ref="F2:J2"/>
    <mergeCell ref="K2:O2"/>
    <mergeCell ref="P2:T2"/>
    <mergeCell ref="Z2:AD2"/>
    <mergeCell ref="Z9:AD9"/>
    <mergeCell ref="AE9:AI9"/>
    <mergeCell ref="C16:C21"/>
    <mergeCell ref="F16:J16"/>
    <mergeCell ref="K16:O16"/>
    <mergeCell ref="P16:T16"/>
    <mergeCell ref="U16:Y16"/>
    <mergeCell ref="Z16:AD16"/>
    <mergeCell ref="AE16:AI16"/>
    <mergeCell ref="D17:D21"/>
    <mergeCell ref="C9:C14"/>
    <mergeCell ref="F9:J9"/>
    <mergeCell ref="K9:O9"/>
    <mergeCell ref="P9:T9"/>
    <mergeCell ref="U9:Y9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1.chemical database</vt:lpstr>
      <vt:lpstr>2.environmental database</vt:lpstr>
      <vt:lpstr>3.emission and inflow</vt:lpstr>
      <vt:lpstr>Z-value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2022-12-09T03:57:06Z</dcterms:modified>
</cp:coreProperties>
</file>