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jansen/src/Jansen_Excel_HW/"/>
    </mc:Choice>
  </mc:AlternateContent>
  <xr:revisionPtr revIDLastSave="0" documentId="13_ncr:1_{49932B21-F4E2-D74E-A400-744D2D926C3A}" xr6:coauthVersionLast="45" xr6:coauthVersionMax="45" xr10:uidLastSave="{00000000-0000-0000-0000-000000000000}"/>
  <bookViews>
    <workbookView xWindow="0" yWindow="0" windowWidth="33600" windowHeight="21000" activeTab="3" xr2:uid="{00000000-000D-0000-FFFF-FFFF00000000}"/>
  </bookViews>
  <sheets>
    <sheet name="Kickstarter Table" sheetId="1" r:id="rId1"/>
    <sheet name="Category Stats" sheetId="3" r:id="rId2"/>
    <sheet name="Sub-Category Stats" sheetId="4" r:id="rId3"/>
    <sheet name="Goal Outcomes" sheetId="5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2" i="5"/>
  <c r="C13" i="5"/>
  <c r="D13" i="5"/>
  <c r="C12" i="5"/>
  <c r="D12" i="5"/>
  <c r="B13" i="5"/>
  <c r="B12" i="5"/>
  <c r="C11" i="5"/>
  <c r="D11" i="5"/>
  <c r="B11" i="5"/>
  <c r="C10" i="5"/>
  <c r="D10" i="5"/>
  <c r="B10" i="5"/>
  <c r="C9" i="5"/>
  <c r="D9" i="5"/>
  <c r="B9" i="5"/>
  <c r="C8" i="5"/>
  <c r="D8" i="5"/>
  <c r="B8" i="5"/>
  <c r="C7" i="5"/>
  <c r="D7" i="5"/>
  <c r="B7" i="5"/>
  <c r="C6" i="5"/>
  <c r="D6" i="5"/>
  <c r="B6" i="5"/>
  <c r="C5" i="5"/>
  <c r="D5" i="5"/>
  <c r="B5" i="5"/>
  <c r="C4" i="5"/>
  <c r="D4" i="5"/>
  <c r="B4" i="5"/>
  <c r="C3" i="5"/>
  <c r="D3" i="5"/>
  <c r="B3" i="5"/>
  <c r="D2" i="5"/>
  <c r="C2" i="5"/>
  <c r="B2" i="5"/>
  <c r="S3" i="1" l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T1182" i="1"/>
  <c r="S1183" i="1"/>
  <c r="T1183" i="1"/>
  <c r="S1184" i="1"/>
  <c r="T1184" i="1"/>
  <c r="S1185" i="1"/>
  <c r="T1185" i="1"/>
  <c r="S1186" i="1"/>
  <c r="T1186" i="1"/>
  <c r="S1187" i="1"/>
  <c r="T1187" i="1"/>
  <c r="S1188" i="1"/>
  <c r="T1188" i="1"/>
  <c r="S1189" i="1"/>
  <c r="T1189" i="1"/>
  <c r="S1190" i="1"/>
  <c r="T1190" i="1"/>
  <c r="S1191" i="1"/>
  <c r="T1191" i="1"/>
  <c r="S1192" i="1"/>
  <c r="T1192" i="1"/>
  <c r="S1193" i="1"/>
  <c r="T1193" i="1"/>
  <c r="S1194" i="1"/>
  <c r="T1194" i="1"/>
  <c r="S1195" i="1"/>
  <c r="T1195" i="1"/>
  <c r="S1196" i="1"/>
  <c r="T1196" i="1"/>
  <c r="S1197" i="1"/>
  <c r="T1197" i="1"/>
  <c r="S1198" i="1"/>
  <c r="T1198" i="1"/>
  <c r="S1199" i="1"/>
  <c r="T1199" i="1"/>
  <c r="S1200" i="1"/>
  <c r="T1200" i="1"/>
  <c r="S1201" i="1"/>
  <c r="T1201" i="1"/>
  <c r="S1202" i="1"/>
  <c r="T1202" i="1"/>
  <c r="S1203" i="1"/>
  <c r="T1203" i="1"/>
  <c r="S1204" i="1"/>
  <c r="T1204" i="1"/>
  <c r="S1205" i="1"/>
  <c r="T1205" i="1"/>
  <c r="S1206" i="1"/>
  <c r="T1206" i="1"/>
  <c r="S1207" i="1"/>
  <c r="T1207" i="1"/>
  <c r="S1208" i="1"/>
  <c r="T1208" i="1"/>
  <c r="S1209" i="1"/>
  <c r="T1209" i="1"/>
  <c r="S1210" i="1"/>
  <c r="T1210" i="1"/>
  <c r="S1211" i="1"/>
  <c r="T1211" i="1"/>
  <c r="S1212" i="1"/>
  <c r="T1212" i="1"/>
  <c r="S1213" i="1"/>
  <c r="T1213" i="1"/>
  <c r="S1214" i="1"/>
  <c r="T1214" i="1"/>
  <c r="S1215" i="1"/>
  <c r="T1215" i="1"/>
  <c r="S1216" i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239" i="1"/>
  <c r="T1239" i="1"/>
  <c r="S1240" i="1"/>
  <c r="T1240" i="1"/>
  <c r="S1241" i="1"/>
  <c r="T1241" i="1"/>
  <c r="S1242" i="1"/>
  <c r="T1242" i="1"/>
  <c r="S1243" i="1"/>
  <c r="T1243" i="1"/>
  <c r="S1244" i="1"/>
  <c r="T1244" i="1"/>
  <c r="S1245" i="1"/>
  <c r="T1245" i="1"/>
  <c r="S1246" i="1"/>
  <c r="T1246" i="1"/>
  <c r="S1247" i="1"/>
  <c r="T1247" i="1"/>
  <c r="S1248" i="1"/>
  <c r="T1248" i="1"/>
  <c r="S1249" i="1"/>
  <c r="T1249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256" i="1"/>
  <c r="T1256" i="1"/>
  <c r="S1257" i="1"/>
  <c r="T1257" i="1"/>
  <c r="S1258" i="1"/>
  <c r="T1258" i="1"/>
  <c r="S1259" i="1"/>
  <c r="T1259" i="1"/>
  <c r="S1260" i="1"/>
  <c r="T1260" i="1"/>
  <c r="S1261" i="1"/>
  <c r="T1261" i="1"/>
  <c r="S1262" i="1"/>
  <c r="T1262" i="1"/>
  <c r="S1263" i="1"/>
  <c r="T1263" i="1"/>
  <c r="S1264" i="1"/>
  <c r="T1264" i="1"/>
  <c r="S1265" i="1"/>
  <c r="T1265" i="1"/>
  <c r="S1266" i="1"/>
  <c r="T1266" i="1"/>
  <c r="S1267" i="1"/>
  <c r="T1267" i="1"/>
  <c r="S1268" i="1"/>
  <c r="T1268" i="1"/>
  <c r="S1269" i="1"/>
  <c r="T1269" i="1"/>
  <c r="S1270" i="1"/>
  <c r="T1270" i="1"/>
  <c r="S1271" i="1"/>
  <c r="T1271" i="1"/>
  <c r="S1272" i="1"/>
  <c r="T1272" i="1"/>
  <c r="S1273" i="1"/>
  <c r="T1273" i="1"/>
  <c r="S1274" i="1"/>
  <c r="T1274" i="1"/>
  <c r="S1275" i="1"/>
  <c r="T1275" i="1"/>
  <c r="S1276" i="1"/>
  <c r="T1276" i="1"/>
  <c r="S1277" i="1"/>
  <c r="T1277" i="1"/>
  <c r="S1278" i="1"/>
  <c r="T1278" i="1"/>
  <c r="S1279" i="1"/>
  <c r="T1279" i="1"/>
  <c r="S1280" i="1"/>
  <c r="T1280" i="1"/>
  <c r="S1281" i="1"/>
  <c r="T1281" i="1"/>
  <c r="S1282" i="1"/>
  <c r="T1282" i="1"/>
  <c r="S1283" i="1"/>
  <c r="T1283" i="1"/>
  <c r="S1284" i="1"/>
  <c r="T1284" i="1"/>
  <c r="S1285" i="1"/>
  <c r="T1285" i="1"/>
  <c r="S1286" i="1"/>
  <c r="T1286" i="1"/>
  <c r="S1287" i="1"/>
  <c r="T1287" i="1"/>
  <c r="S1288" i="1"/>
  <c r="T1288" i="1"/>
  <c r="S1289" i="1"/>
  <c r="T1289" i="1"/>
  <c r="S1290" i="1"/>
  <c r="T1290" i="1"/>
  <c r="S1291" i="1"/>
  <c r="T1291" i="1"/>
  <c r="S1292" i="1"/>
  <c r="T1292" i="1"/>
  <c r="S1293" i="1"/>
  <c r="T1293" i="1"/>
  <c r="S1294" i="1"/>
  <c r="T1294" i="1"/>
  <c r="S1295" i="1"/>
  <c r="T1295" i="1"/>
  <c r="S1296" i="1"/>
  <c r="T1296" i="1"/>
  <c r="S1297" i="1"/>
  <c r="T1297" i="1"/>
  <c r="S1298" i="1"/>
  <c r="T1298" i="1"/>
  <c r="S1299" i="1"/>
  <c r="T1299" i="1"/>
  <c r="S1300" i="1"/>
  <c r="T1300" i="1"/>
  <c r="S1301" i="1"/>
  <c r="T1301" i="1"/>
  <c r="S1302" i="1"/>
  <c r="T1302" i="1"/>
  <c r="S1303" i="1"/>
  <c r="T1303" i="1"/>
  <c r="S1304" i="1"/>
  <c r="T1304" i="1"/>
  <c r="S1305" i="1"/>
  <c r="T1305" i="1"/>
  <c r="S1306" i="1"/>
  <c r="T1306" i="1"/>
  <c r="S1307" i="1"/>
  <c r="T1307" i="1"/>
  <c r="S1308" i="1"/>
  <c r="T1308" i="1"/>
  <c r="S1309" i="1"/>
  <c r="T1309" i="1"/>
  <c r="S1310" i="1"/>
  <c r="T1310" i="1"/>
  <c r="S1311" i="1"/>
  <c r="T1311" i="1"/>
  <c r="S1312" i="1"/>
  <c r="T1312" i="1"/>
  <c r="S1313" i="1"/>
  <c r="T1313" i="1"/>
  <c r="S1314" i="1"/>
  <c r="T1314" i="1"/>
  <c r="S1315" i="1"/>
  <c r="T1315" i="1"/>
  <c r="S1316" i="1"/>
  <c r="T1316" i="1"/>
  <c r="S1317" i="1"/>
  <c r="T1317" i="1"/>
  <c r="S1318" i="1"/>
  <c r="T1318" i="1"/>
  <c r="S1319" i="1"/>
  <c r="T1319" i="1"/>
  <c r="S1320" i="1"/>
  <c r="T1320" i="1"/>
  <c r="S1321" i="1"/>
  <c r="T1321" i="1"/>
  <c r="S1322" i="1"/>
  <c r="T1322" i="1"/>
  <c r="S1323" i="1"/>
  <c r="T1323" i="1"/>
  <c r="S1324" i="1"/>
  <c r="T1324" i="1"/>
  <c r="S1325" i="1"/>
  <c r="T1325" i="1"/>
  <c r="S1326" i="1"/>
  <c r="T1326" i="1"/>
  <c r="S1327" i="1"/>
  <c r="T1327" i="1"/>
  <c r="S1328" i="1"/>
  <c r="T1328" i="1"/>
  <c r="S1329" i="1"/>
  <c r="T1329" i="1"/>
  <c r="S1330" i="1"/>
  <c r="T1330" i="1"/>
  <c r="S1331" i="1"/>
  <c r="T1331" i="1"/>
  <c r="S1332" i="1"/>
  <c r="T1332" i="1"/>
  <c r="S1333" i="1"/>
  <c r="T1333" i="1"/>
  <c r="S1334" i="1"/>
  <c r="T1334" i="1"/>
  <c r="S1335" i="1"/>
  <c r="T1335" i="1"/>
  <c r="S1336" i="1"/>
  <c r="T1336" i="1"/>
  <c r="S1337" i="1"/>
  <c r="T1337" i="1"/>
  <c r="S1338" i="1"/>
  <c r="T1338" i="1"/>
  <c r="S1339" i="1"/>
  <c r="T1339" i="1"/>
  <c r="S1340" i="1"/>
  <c r="T1340" i="1"/>
  <c r="S1341" i="1"/>
  <c r="T1341" i="1"/>
  <c r="S1342" i="1"/>
  <c r="T1342" i="1"/>
  <c r="S1343" i="1"/>
  <c r="T1343" i="1"/>
  <c r="S1344" i="1"/>
  <c r="T1344" i="1"/>
  <c r="S1345" i="1"/>
  <c r="T1345" i="1"/>
  <c r="S1346" i="1"/>
  <c r="T1346" i="1"/>
  <c r="S1347" i="1"/>
  <c r="T1347" i="1"/>
  <c r="S1348" i="1"/>
  <c r="T1348" i="1"/>
  <c r="S1349" i="1"/>
  <c r="T1349" i="1"/>
  <c r="S1350" i="1"/>
  <c r="T1350" i="1"/>
  <c r="S1351" i="1"/>
  <c r="T1351" i="1"/>
  <c r="S1352" i="1"/>
  <c r="T1352" i="1"/>
  <c r="S1353" i="1"/>
  <c r="T1353" i="1"/>
  <c r="S1354" i="1"/>
  <c r="T1354" i="1"/>
  <c r="S1355" i="1"/>
  <c r="T1355" i="1"/>
  <c r="S1356" i="1"/>
  <c r="T1356" i="1"/>
  <c r="S1357" i="1"/>
  <c r="T1357" i="1"/>
  <c r="S1358" i="1"/>
  <c r="T1358" i="1"/>
  <c r="S1359" i="1"/>
  <c r="T1359" i="1"/>
  <c r="S1360" i="1"/>
  <c r="T1360" i="1"/>
  <c r="S1361" i="1"/>
  <c r="T1361" i="1"/>
  <c r="S1362" i="1"/>
  <c r="T1362" i="1"/>
  <c r="S1363" i="1"/>
  <c r="T1363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S1372" i="1"/>
  <c r="T1372" i="1"/>
  <c r="S1373" i="1"/>
  <c r="T1373" i="1"/>
  <c r="S1374" i="1"/>
  <c r="T1374" i="1"/>
  <c r="S1375" i="1"/>
  <c r="T1375" i="1"/>
  <c r="S1376" i="1"/>
  <c r="T1376" i="1"/>
  <c r="S1377" i="1"/>
  <c r="T1377" i="1"/>
  <c r="S1378" i="1"/>
  <c r="T1378" i="1"/>
  <c r="S1379" i="1"/>
  <c r="T1379" i="1"/>
  <c r="S1380" i="1"/>
  <c r="T1380" i="1"/>
  <c r="S1381" i="1"/>
  <c r="T1381" i="1"/>
  <c r="S1382" i="1"/>
  <c r="T1382" i="1"/>
  <c r="S1383" i="1"/>
  <c r="T1383" i="1"/>
  <c r="S1384" i="1"/>
  <c r="T1384" i="1"/>
  <c r="S1385" i="1"/>
  <c r="T1385" i="1"/>
  <c r="S1386" i="1"/>
  <c r="T1386" i="1"/>
  <c r="S1387" i="1"/>
  <c r="T1387" i="1"/>
  <c r="S1388" i="1"/>
  <c r="T1388" i="1"/>
  <c r="S1389" i="1"/>
  <c r="T1389" i="1"/>
  <c r="S1390" i="1"/>
  <c r="T1390" i="1"/>
  <c r="S1391" i="1"/>
  <c r="T1391" i="1"/>
  <c r="S1392" i="1"/>
  <c r="T1392" i="1"/>
  <c r="S1393" i="1"/>
  <c r="T1393" i="1"/>
  <c r="S1394" i="1"/>
  <c r="T1394" i="1"/>
  <c r="S1395" i="1"/>
  <c r="T1395" i="1"/>
  <c r="S1396" i="1"/>
  <c r="T1396" i="1"/>
  <c r="S1397" i="1"/>
  <c r="T1397" i="1"/>
  <c r="S1398" i="1"/>
  <c r="T1398" i="1"/>
  <c r="S1399" i="1"/>
  <c r="T1399" i="1"/>
  <c r="S1400" i="1"/>
  <c r="T1400" i="1"/>
  <c r="S1401" i="1"/>
  <c r="T1401" i="1"/>
  <c r="S1402" i="1"/>
  <c r="T1402" i="1"/>
  <c r="S1403" i="1"/>
  <c r="T1403" i="1"/>
  <c r="S1404" i="1"/>
  <c r="T1404" i="1"/>
  <c r="S1405" i="1"/>
  <c r="T1405" i="1"/>
  <c r="S1406" i="1"/>
  <c r="T1406" i="1"/>
  <c r="S1407" i="1"/>
  <c r="T1407" i="1"/>
  <c r="S1408" i="1"/>
  <c r="T1408" i="1"/>
  <c r="S1409" i="1"/>
  <c r="T1409" i="1"/>
  <c r="S1410" i="1"/>
  <c r="T1410" i="1"/>
  <c r="S1411" i="1"/>
  <c r="T1411" i="1"/>
  <c r="S1412" i="1"/>
  <c r="T1412" i="1"/>
  <c r="S1413" i="1"/>
  <c r="T1413" i="1"/>
  <c r="S1414" i="1"/>
  <c r="T1414" i="1"/>
  <c r="S1415" i="1"/>
  <c r="T1415" i="1"/>
  <c r="S1416" i="1"/>
  <c r="T1416" i="1"/>
  <c r="S1417" i="1"/>
  <c r="T1417" i="1"/>
  <c r="S1418" i="1"/>
  <c r="T1418" i="1"/>
  <c r="S1419" i="1"/>
  <c r="T1419" i="1"/>
  <c r="S1420" i="1"/>
  <c r="T1420" i="1"/>
  <c r="S1421" i="1"/>
  <c r="T1421" i="1"/>
  <c r="S1422" i="1"/>
  <c r="T1422" i="1"/>
  <c r="S1423" i="1"/>
  <c r="T1423" i="1"/>
  <c r="S1424" i="1"/>
  <c r="T1424" i="1"/>
  <c r="S1425" i="1"/>
  <c r="T1425" i="1"/>
  <c r="S1426" i="1"/>
  <c r="T1426" i="1"/>
  <c r="S1427" i="1"/>
  <c r="T1427" i="1"/>
  <c r="S1428" i="1"/>
  <c r="T1428" i="1"/>
  <c r="S1429" i="1"/>
  <c r="T1429" i="1"/>
  <c r="S1430" i="1"/>
  <c r="T1430" i="1"/>
  <c r="S1431" i="1"/>
  <c r="T1431" i="1"/>
  <c r="S1432" i="1"/>
  <c r="T1432" i="1"/>
  <c r="S1433" i="1"/>
  <c r="T1433" i="1"/>
  <c r="S1434" i="1"/>
  <c r="T1434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441" i="1"/>
  <c r="T1441" i="1"/>
  <c r="S1442" i="1"/>
  <c r="T1442" i="1"/>
  <c r="S1443" i="1"/>
  <c r="T1443" i="1"/>
  <c r="S1444" i="1"/>
  <c r="T1444" i="1"/>
  <c r="S1445" i="1"/>
  <c r="T1445" i="1"/>
  <c r="S1446" i="1"/>
  <c r="T1446" i="1"/>
  <c r="S1447" i="1"/>
  <c r="T1447" i="1"/>
  <c r="S1448" i="1"/>
  <c r="T1448" i="1"/>
  <c r="S1449" i="1"/>
  <c r="T1449" i="1"/>
  <c r="S1450" i="1"/>
  <c r="T1450" i="1"/>
  <c r="S1451" i="1"/>
  <c r="T1451" i="1"/>
  <c r="S1452" i="1"/>
  <c r="T1452" i="1"/>
  <c r="S1453" i="1"/>
  <c r="T1453" i="1"/>
  <c r="S1454" i="1"/>
  <c r="T1454" i="1"/>
  <c r="S1455" i="1"/>
  <c r="T1455" i="1"/>
  <c r="S1456" i="1"/>
  <c r="T1456" i="1"/>
  <c r="S1457" i="1"/>
  <c r="T1457" i="1"/>
  <c r="S1458" i="1"/>
  <c r="T1458" i="1"/>
  <c r="S1459" i="1"/>
  <c r="T1459" i="1"/>
  <c r="S1460" i="1"/>
  <c r="T1460" i="1"/>
  <c r="S1461" i="1"/>
  <c r="T1461" i="1"/>
  <c r="S1462" i="1"/>
  <c r="T1462" i="1"/>
  <c r="S1463" i="1"/>
  <c r="T1463" i="1"/>
  <c r="S1464" i="1"/>
  <c r="T1464" i="1"/>
  <c r="S1465" i="1"/>
  <c r="T1465" i="1"/>
  <c r="S1466" i="1"/>
  <c r="T1466" i="1"/>
  <c r="S1467" i="1"/>
  <c r="T1467" i="1"/>
  <c r="S1468" i="1"/>
  <c r="T1468" i="1"/>
  <c r="S1469" i="1"/>
  <c r="T1469" i="1"/>
  <c r="S1470" i="1"/>
  <c r="T1470" i="1"/>
  <c r="S1471" i="1"/>
  <c r="T1471" i="1"/>
  <c r="S1472" i="1"/>
  <c r="T1472" i="1"/>
  <c r="S1473" i="1"/>
  <c r="T1473" i="1"/>
  <c r="S1474" i="1"/>
  <c r="T1474" i="1"/>
  <c r="S1475" i="1"/>
  <c r="T1475" i="1"/>
  <c r="S1476" i="1"/>
  <c r="T1476" i="1"/>
  <c r="S1477" i="1"/>
  <c r="T1477" i="1"/>
  <c r="S1478" i="1"/>
  <c r="T1478" i="1"/>
  <c r="S1479" i="1"/>
  <c r="T1479" i="1"/>
  <c r="S1480" i="1"/>
  <c r="T1480" i="1"/>
  <c r="S1481" i="1"/>
  <c r="T1481" i="1"/>
  <c r="S1482" i="1"/>
  <c r="T1482" i="1"/>
  <c r="S1483" i="1"/>
  <c r="T1483" i="1"/>
  <c r="S1484" i="1"/>
  <c r="T1484" i="1"/>
  <c r="S1485" i="1"/>
  <c r="T1485" i="1"/>
  <c r="S1486" i="1"/>
  <c r="T1486" i="1"/>
  <c r="S1487" i="1"/>
  <c r="T1487" i="1"/>
  <c r="S1488" i="1"/>
  <c r="T1488" i="1"/>
  <c r="S1489" i="1"/>
  <c r="T1489" i="1"/>
  <c r="S1490" i="1"/>
  <c r="T1490" i="1"/>
  <c r="S1491" i="1"/>
  <c r="T1491" i="1"/>
  <c r="S1492" i="1"/>
  <c r="T1492" i="1"/>
  <c r="S1493" i="1"/>
  <c r="T1493" i="1"/>
  <c r="S1494" i="1"/>
  <c r="T1494" i="1"/>
  <c r="S1495" i="1"/>
  <c r="T1495" i="1"/>
  <c r="S1496" i="1"/>
  <c r="T1496" i="1"/>
  <c r="S1497" i="1"/>
  <c r="T1497" i="1"/>
  <c r="S1498" i="1"/>
  <c r="T1498" i="1"/>
  <c r="S1499" i="1"/>
  <c r="T1499" i="1"/>
  <c r="S1500" i="1"/>
  <c r="T1500" i="1"/>
  <c r="S1501" i="1"/>
  <c r="T1501" i="1"/>
  <c r="S1502" i="1"/>
  <c r="T1502" i="1"/>
  <c r="S1503" i="1"/>
  <c r="T1503" i="1"/>
  <c r="S1504" i="1"/>
  <c r="T1504" i="1"/>
  <c r="S1505" i="1"/>
  <c r="T1505" i="1"/>
  <c r="S1506" i="1"/>
  <c r="T1506" i="1"/>
  <c r="S1507" i="1"/>
  <c r="T1507" i="1"/>
  <c r="S1508" i="1"/>
  <c r="T1508" i="1"/>
  <c r="S1509" i="1"/>
  <c r="T1509" i="1"/>
  <c r="S1510" i="1"/>
  <c r="T1510" i="1"/>
  <c r="S1511" i="1"/>
  <c r="T1511" i="1"/>
  <c r="S1512" i="1"/>
  <c r="T1512" i="1"/>
  <c r="S1513" i="1"/>
  <c r="T1513" i="1"/>
  <c r="S1514" i="1"/>
  <c r="T1514" i="1"/>
  <c r="S1515" i="1"/>
  <c r="T1515" i="1"/>
  <c r="S1516" i="1"/>
  <c r="T1516" i="1"/>
  <c r="S1517" i="1"/>
  <c r="T1517" i="1"/>
  <c r="S1518" i="1"/>
  <c r="T1518" i="1"/>
  <c r="S1519" i="1"/>
  <c r="T1519" i="1"/>
  <c r="S1520" i="1"/>
  <c r="T1520" i="1"/>
  <c r="S1521" i="1"/>
  <c r="T1521" i="1"/>
  <c r="S1522" i="1"/>
  <c r="T1522" i="1"/>
  <c r="S1523" i="1"/>
  <c r="T1523" i="1"/>
  <c r="S1524" i="1"/>
  <c r="T1524" i="1"/>
  <c r="S1525" i="1"/>
  <c r="T1525" i="1"/>
  <c r="S1526" i="1"/>
  <c r="T1526" i="1"/>
  <c r="S1527" i="1"/>
  <c r="T1527" i="1"/>
  <c r="S1528" i="1"/>
  <c r="T1528" i="1"/>
  <c r="S1529" i="1"/>
  <c r="T1529" i="1"/>
  <c r="S1530" i="1"/>
  <c r="T1530" i="1"/>
  <c r="S1531" i="1"/>
  <c r="T1531" i="1"/>
  <c r="S1532" i="1"/>
  <c r="T1532" i="1"/>
  <c r="S1533" i="1"/>
  <c r="T1533" i="1"/>
  <c r="S1534" i="1"/>
  <c r="T1534" i="1"/>
  <c r="S1535" i="1"/>
  <c r="T1535" i="1"/>
  <c r="S1536" i="1"/>
  <c r="T1536" i="1"/>
  <c r="S1537" i="1"/>
  <c r="T1537" i="1"/>
  <c r="S1538" i="1"/>
  <c r="T1538" i="1"/>
  <c r="S1539" i="1"/>
  <c r="T1539" i="1"/>
  <c r="S1540" i="1"/>
  <c r="T1540" i="1"/>
  <c r="S1541" i="1"/>
  <c r="T1541" i="1"/>
  <c r="S1542" i="1"/>
  <c r="T1542" i="1"/>
  <c r="S1543" i="1"/>
  <c r="T1543" i="1"/>
  <c r="S1544" i="1"/>
  <c r="T1544" i="1"/>
  <c r="S1545" i="1"/>
  <c r="T1545" i="1"/>
  <c r="S1546" i="1"/>
  <c r="T1546" i="1"/>
  <c r="S1547" i="1"/>
  <c r="T1547" i="1"/>
  <c r="S1548" i="1"/>
  <c r="T1548" i="1"/>
  <c r="S1549" i="1"/>
  <c r="T1549" i="1"/>
  <c r="S1550" i="1"/>
  <c r="T1550" i="1"/>
  <c r="S1551" i="1"/>
  <c r="T1551" i="1"/>
  <c r="S1552" i="1"/>
  <c r="T1552" i="1"/>
  <c r="S1553" i="1"/>
  <c r="T1553" i="1"/>
  <c r="S1554" i="1"/>
  <c r="T1554" i="1"/>
  <c r="S1555" i="1"/>
  <c r="T1555" i="1"/>
  <c r="S1556" i="1"/>
  <c r="T1556" i="1"/>
  <c r="S1557" i="1"/>
  <c r="T1557" i="1"/>
  <c r="S1558" i="1"/>
  <c r="T1558" i="1"/>
  <c r="S1559" i="1"/>
  <c r="T1559" i="1"/>
  <c r="S1560" i="1"/>
  <c r="T1560" i="1"/>
  <c r="S1561" i="1"/>
  <c r="T1561" i="1"/>
  <c r="S1562" i="1"/>
  <c r="T1562" i="1"/>
  <c r="S1563" i="1"/>
  <c r="T1563" i="1"/>
  <c r="S1564" i="1"/>
  <c r="T1564" i="1"/>
  <c r="S1565" i="1"/>
  <c r="T1565" i="1"/>
  <c r="S1566" i="1"/>
  <c r="T1566" i="1"/>
  <c r="S1567" i="1"/>
  <c r="T1567" i="1"/>
  <c r="S1568" i="1"/>
  <c r="T1568" i="1"/>
  <c r="S1569" i="1"/>
  <c r="T1569" i="1"/>
  <c r="S1570" i="1"/>
  <c r="T1570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579" i="1"/>
  <c r="T1579" i="1"/>
  <c r="S1580" i="1"/>
  <c r="T1580" i="1"/>
  <c r="S1581" i="1"/>
  <c r="T1581" i="1"/>
  <c r="S1582" i="1"/>
  <c r="T1582" i="1"/>
  <c r="S1583" i="1"/>
  <c r="T1583" i="1"/>
  <c r="S1584" i="1"/>
  <c r="T1584" i="1"/>
  <c r="S1585" i="1"/>
  <c r="T1585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592" i="1"/>
  <c r="T1592" i="1"/>
  <c r="S1593" i="1"/>
  <c r="T1593" i="1"/>
  <c r="S1594" i="1"/>
  <c r="T1594" i="1"/>
  <c r="S1595" i="1"/>
  <c r="T1595" i="1"/>
  <c r="S1596" i="1"/>
  <c r="T1596" i="1"/>
  <c r="S1597" i="1"/>
  <c r="T1597" i="1"/>
  <c r="S1598" i="1"/>
  <c r="T1598" i="1"/>
  <c r="S1599" i="1"/>
  <c r="T1599" i="1"/>
  <c r="S1600" i="1"/>
  <c r="T1600" i="1"/>
  <c r="S1601" i="1"/>
  <c r="T1601" i="1"/>
  <c r="S1602" i="1"/>
  <c r="T1602" i="1"/>
  <c r="S1603" i="1"/>
  <c r="T1603" i="1"/>
  <c r="S1604" i="1"/>
  <c r="T1604" i="1"/>
  <c r="S1605" i="1"/>
  <c r="T1605" i="1"/>
  <c r="S1606" i="1"/>
  <c r="T1606" i="1"/>
  <c r="S1607" i="1"/>
  <c r="T1607" i="1"/>
  <c r="S1608" i="1"/>
  <c r="T1608" i="1"/>
  <c r="S1609" i="1"/>
  <c r="T1609" i="1"/>
  <c r="S1610" i="1"/>
  <c r="T1610" i="1"/>
  <c r="S1611" i="1"/>
  <c r="T1611" i="1"/>
  <c r="S1612" i="1"/>
  <c r="T1612" i="1"/>
  <c r="S1613" i="1"/>
  <c r="T1613" i="1"/>
  <c r="S1614" i="1"/>
  <c r="T1614" i="1"/>
  <c r="S1615" i="1"/>
  <c r="T1615" i="1"/>
  <c r="S1616" i="1"/>
  <c r="T1616" i="1"/>
  <c r="S1617" i="1"/>
  <c r="T1617" i="1"/>
  <c r="S1618" i="1"/>
  <c r="T1618" i="1"/>
  <c r="S1619" i="1"/>
  <c r="T1619" i="1"/>
  <c r="S1620" i="1"/>
  <c r="T1620" i="1"/>
  <c r="S1621" i="1"/>
  <c r="T1621" i="1"/>
  <c r="S1622" i="1"/>
  <c r="T1622" i="1"/>
  <c r="S1623" i="1"/>
  <c r="T1623" i="1"/>
  <c r="S1624" i="1"/>
  <c r="T1624" i="1"/>
  <c r="S1625" i="1"/>
  <c r="T1625" i="1"/>
  <c r="S1626" i="1"/>
  <c r="T1626" i="1"/>
  <c r="S1627" i="1"/>
  <c r="T1627" i="1"/>
  <c r="S1628" i="1"/>
  <c r="T1628" i="1"/>
  <c r="S1629" i="1"/>
  <c r="T1629" i="1"/>
  <c r="S1630" i="1"/>
  <c r="T1630" i="1"/>
  <c r="S1631" i="1"/>
  <c r="T1631" i="1"/>
  <c r="S1632" i="1"/>
  <c r="T1632" i="1"/>
  <c r="S1633" i="1"/>
  <c r="T1633" i="1"/>
  <c r="S1634" i="1"/>
  <c r="T1634" i="1"/>
  <c r="S1635" i="1"/>
  <c r="T1635" i="1"/>
  <c r="S1636" i="1"/>
  <c r="T1636" i="1"/>
  <c r="S1637" i="1"/>
  <c r="T1637" i="1"/>
  <c r="S1638" i="1"/>
  <c r="T1638" i="1"/>
  <c r="S1639" i="1"/>
  <c r="T1639" i="1"/>
  <c r="S1640" i="1"/>
  <c r="T1640" i="1"/>
  <c r="S1641" i="1"/>
  <c r="T1641" i="1"/>
  <c r="S1642" i="1"/>
  <c r="T1642" i="1"/>
  <c r="S1643" i="1"/>
  <c r="T1643" i="1"/>
  <c r="S1644" i="1"/>
  <c r="T1644" i="1"/>
  <c r="S1645" i="1"/>
  <c r="T1645" i="1"/>
  <c r="S1646" i="1"/>
  <c r="T1646" i="1"/>
  <c r="S1647" i="1"/>
  <c r="T1647" i="1"/>
  <c r="S1648" i="1"/>
  <c r="T1648" i="1"/>
  <c r="S1649" i="1"/>
  <c r="T1649" i="1"/>
  <c r="S1650" i="1"/>
  <c r="T1650" i="1"/>
  <c r="S1651" i="1"/>
  <c r="T1651" i="1"/>
  <c r="S1652" i="1"/>
  <c r="T1652" i="1"/>
  <c r="S1653" i="1"/>
  <c r="T1653" i="1"/>
  <c r="S1654" i="1"/>
  <c r="T1654" i="1"/>
  <c r="S1655" i="1"/>
  <c r="T1655" i="1"/>
  <c r="S1656" i="1"/>
  <c r="T1656" i="1"/>
  <c r="S1657" i="1"/>
  <c r="T1657" i="1"/>
  <c r="S1658" i="1"/>
  <c r="T1658" i="1"/>
  <c r="S1659" i="1"/>
  <c r="T1659" i="1"/>
  <c r="S1660" i="1"/>
  <c r="T1660" i="1"/>
  <c r="S1661" i="1"/>
  <c r="T1661" i="1"/>
  <c r="S1662" i="1"/>
  <c r="T1662" i="1"/>
  <c r="S1663" i="1"/>
  <c r="T1663" i="1"/>
  <c r="S1664" i="1"/>
  <c r="T1664" i="1"/>
  <c r="S1665" i="1"/>
  <c r="T1665" i="1"/>
  <c r="S1666" i="1"/>
  <c r="T1666" i="1"/>
  <c r="S1667" i="1"/>
  <c r="T1667" i="1"/>
  <c r="S1668" i="1"/>
  <c r="T1668" i="1"/>
  <c r="S1669" i="1"/>
  <c r="T1669" i="1"/>
  <c r="S1670" i="1"/>
  <c r="T1670" i="1"/>
  <c r="S1671" i="1"/>
  <c r="T1671" i="1"/>
  <c r="S1672" i="1"/>
  <c r="T1672" i="1"/>
  <c r="S1673" i="1"/>
  <c r="T1673" i="1"/>
  <c r="S1674" i="1"/>
  <c r="T1674" i="1"/>
  <c r="S1675" i="1"/>
  <c r="T1675" i="1"/>
  <c r="S1676" i="1"/>
  <c r="T1676" i="1"/>
  <c r="S1677" i="1"/>
  <c r="T1677" i="1"/>
  <c r="S1678" i="1"/>
  <c r="T1678" i="1"/>
  <c r="S1679" i="1"/>
  <c r="T1679" i="1"/>
  <c r="S1680" i="1"/>
  <c r="T1680" i="1"/>
  <c r="S1681" i="1"/>
  <c r="T1681" i="1"/>
  <c r="S1682" i="1"/>
  <c r="T1682" i="1"/>
  <c r="S1683" i="1"/>
  <c r="T1683" i="1"/>
  <c r="S1684" i="1"/>
  <c r="T1684" i="1"/>
  <c r="S1685" i="1"/>
  <c r="T1685" i="1"/>
  <c r="S1686" i="1"/>
  <c r="T1686" i="1"/>
  <c r="S1687" i="1"/>
  <c r="T1687" i="1"/>
  <c r="S1688" i="1"/>
  <c r="T1688" i="1"/>
  <c r="S1689" i="1"/>
  <c r="T1689" i="1"/>
  <c r="S1690" i="1"/>
  <c r="T1690" i="1"/>
  <c r="S1691" i="1"/>
  <c r="T1691" i="1"/>
  <c r="S1692" i="1"/>
  <c r="T1692" i="1"/>
  <c r="S1693" i="1"/>
  <c r="T1693" i="1"/>
  <c r="S1694" i="1"/>
  <c r="T1694" i="1"/>
  <c r="S1695" i="1"/>
  <c r="T1695" i="1"/>
  <c r="S1696" i="1"/>
  <c r="T1696" i="1"/>
  <c r="S1697" i="1"/>
  <c r="T1697" i="1"/>
  <c r="S1698" i="1"/>
  <c r="T1698" i="1"/>
  <c r="S1699" i="1"/>
  <c r="T1699" i="1"/>
  <c r="S1700" i="1"/>
  <c r="T1700" i="1"/>
  <c r="S1701" i="1"/>
  <c r="T1701" i="1"/>
  <c r="S1702" i="1"/>
  <c r="T1702" i="1"/>
  <c r="S1703" i="1"/>
  <c r="T1703" i="1"/>
  <c r="S1704" i="1"/>
  <c r="T1704" i="1"/>
  <c r="S1705" i="1"/>
  <c r="T1705" i="1"/>
  <c r="S1706" i="1"/>
  <c r="T1706" i="1"/>
  <c r="S1707" i="1"/>
  <c r="T1707" i="1"/>
  <c r="S1708" i="1"/>
  <c r="T1708" i="1"/>
  <c r="S1709" i="1"/>
  <c r="T1709" i="1"/>
  <c r="S1710" i="1"/>
  <c r="T1710" i="1"/>
  <c r="S1711" i="1"/>
  <c r="T1711" i="1"/>
  <c r="S1712" i="1"/>
  <c r="T1712" i="1"/>
  <c r="S1713" i="1"/>
  <c r="T1713" i="1"/>
  <c r="S1714" i="1"/>
  <c r="T1714" i="1"/>
  <c r="S1715" i="1"/>
  <c r="T1715" i="1"/>
  <c r="S1716" i="1"/>
  <c r="T1716" i="1"/>
  <c r="S1717" i="1"/>
  <c r="T1717" i="1"/>
  <c r="S1718" i="1"/>
  <c r="T1718" i="1"/>
  <c r="S1719" i="1"/>
  <c r="T1719" i="1"/>
  <c r="S1720" i="1"/>
  <c r="T1720" i="1"/>
  <c r="S1721" i="1"/>
  <c r="T1721" i="1"/>
  <c r="S1722" i="1"/>
  <c r="T1722" i="1"/>
  <c r="S1723" i="1"/>
  <c r="T1723" i="1"/>
  <c r="S1724" i="1"/>
  <c r="T1724" i="1"/>
  <c r="S1725" i="1"/>
  <c r="T1725" i="1"/>
  <c r="S1726" i="1"/>
  <c r="T1726" i="1"/>
  <c r="S1727" i="1"/>
  <c r="T1727" i="1"/>
  <c r="S1728" i="1"/>
  <c r="T1728" i="1"/>
  <c r="S1729" i="1"/>
  <c r="T1729" i="1"/>
  <c r="S1730" i="1"/>
  <c r="T1730" i="1"/>
  <c r="S1731" i="1"/>
  <c r="T1731" i="1"/>
  <c r="S1732" i="1"/>
  <c r="T1732" i="1"/>
  <c r="S1733" i="1"/>
  <c r="T1733" i="1"/>
  <c r="S1734" i="1"/>
  <c r="T1734" i="1"/>
  <c r="S1735" i="1"/>
  <c r="T1735" i="1"/>
  <c r="S1736" i="1"/>
  <c r="T1736" i="1"/>
  <c r="S1737" i="1"/>
  <c r="T1737" i="1"/>
  <c r="S1738" i="1"/>
  <c r="T1738" i="1"/>
  <c r="S1739" i="1"/>
  <c r="T1739" i="1"/>
  <c r="S1740" i="1"/>
  <c r="T1740" i="1"/>
  <c r="S1741" i="1"/>
  <c r="T1741" i="1"/>
  <c r="S1742" i="1"/>
  <c r="T1742" i="1"/>
  <c r="S1743" i="1"/>
  <c r="T1743" i="1"/>
  <c r="S1744" i="1"/>
  <c r="T1744" i="1"/>
  <c r="S1745" i="1"/>
  <c r="T1745" i="1"/>
  <c r="S1746" i="1"/>
  <c r="T1746" i="1"/>
  <c r="S1747" i="1"/>
  <c r="T1747" i="1"/>
  <c r="S1748" i="1"/>
  <c r="T1748" i="1"/>
  <c r="S1749" i="1"/>
  <c r="T1749" i="1"/>
  <c r="S1750" i="1"/>
  <c r="T1750" i="1"/>
  <c r="S1751" i="1"/>
  <c r="T1751" i="1"/>
  <c r="S1752" i="1"/>
  <c r="T1752" i="1"/>
  <c r="S1753" i="1"/>
  <c r="T1753" i="1"/>
  <c r="S1754" i="1"/>
  <c r="T1754" i="1"/>
  <c r="S1755" i="1"/>
  <c r="T1755" i="1"/>
  <c r="S1756" i="1"/>
  <c r="T1756" i="1"/>
  <c r="S1757" i="1"/>
  <c r="T1757" i="1"/>
  <c r="S1758" i="1"/>
  <c r="T1758" i="1"/>
  <c r="S1759" i="1"/>
  <c r="T1759" i="1"/>
  <c r="S1760" i="1"/>
  <c r="T1760" i="1"/>
  <c r="S1761" i="1"/>
  <c r="T1761" i="1"/>
  <c r="S1762" i="1"/>
  <c r="T1762" i="1"/>
  <c r="S1763" i="1"/>
  <c r="T1763" i="1"/>
  <c r="S1764" i="1"/>
  <c r="T1764" i="1"/>
  <c r="S1765" i="1"/>
  <c r="T1765" i="1"/>
  <c r="S1766" i="1"/>
  <c r="T1766" i="1"/>
  <c r="S1767" i="1"/>
  <c r="T1767" i="1"/>
  <c r="S1768" i="1"/>
  <c r="T1768" i="1"/>
  <c r="S1769" i="1"/>
  <c r="T1769" i="1"/>
  <c r="S1770" i="1"/>
  <c r="T1770" i="1"/>
  <c r="S1771" i="1"/>
  <c r="T1771" i="1"/>
  <c r="S1772" i="1"/>
  <c r="T1772" i="1"/>
  <c r="S1773" i="1"/>
  <c r="T1773" i="1"/>
  <c r="S1774" i="1"/>
  <c r="T1774" i="1"/>
  <c r="S1775" i="1"/>
  <c r="T1775" i="1"/>
  <c r="S1776" i="1"/>
  <c r="T1776" i="1"/>
  <c r="S1777" i="1"/>
  <c r="T1777" i="1"/>
  <c r="S1778" i="1"/>
  <c r="T1778" i="1"/>
  <c r="S1779" i="1"/>
  <c r="T1779" i="1"/>
  <c r="S1780" i="1"/>
  <c r="T1780" i="1"/>
  <c r="S1781" i="1"/>
  <c r="T1781" i="1"/>
  <c r="S1782" i="1"/>
  <c r="T1782" i="1"/>
  <c r="S1783" i="1"/>
  <c r="T1783" i="1"/>
  <c r="S1784" i="1"/>
  <c r="T1784" i="1"/>
  <c r="S1785" i="1"/>
  <c r="T1785" i="1"/>
  <c r="S1786" i="1"/>
  <c r="T1786" i="1"/>
  <c r="S1787" i="1"/>
  <c r="T1787" i="1"/>
  <c r="S1788" i="1"/>
  <c r="T1788" i="1"/>
  <c r="S1789" i="1"/>
  <c r="T1789" i="1"/>
  <c r="S1790" i="1"/>
  <c r="T1790" i="1"/>
  <c r="S1791" i="1"/>
  <c r="T1791" i="1"/>
  <c r="S1792" i="1"/>
  <c r="T1792" i="1"/>
  <c r="S1793" i="1"/>
  <c r="T1793" i="1"/>
  <c r="S1794" i="1"/>
  <c r="T1794" i="1"/>
  <c r="S1795" i="1"/>
  <c r="T1795" i="1"/>
  <c r="S1796" i="1"/>
  <c r="T1796" i="1"/>
  <c r="S1797" i="1"/>
  <c r="T1797" i="1"/>
  <c r="S1798" i="1"/>
  <c r="T1798" i="1"/>
  <c r="S1799" i="1"/>
  <c r="T1799" i="1"/>
  <c r="S1800" i="1"/>
  <c r="T1800" i="1"/>
  <c r="S1801" i="1"/>
  <c r="T1801" i="1"/>
  <c r="S1802" i="1"/>
  <c r="T1802" i="1"/>
  <c r="S1803" i="1"/>
  <c r="T1803" i="1"/>
  <c r="S1804" i="1"/>
  <c r="T1804" i="1"/>
  <c r="S1805" i="1"/>
  <c r="T1805" i="1"/>
  <c r="S1806" i="1"/>
  <c r="T1806" i="1"/>
  <c r="S1807" i="1"/>
  <c r="T1807" i="1"/>
  <c r="S1808" i="1"/>
  <c r="T1808" i="1"/>
  <c r="S1809" i="1"/>
  <c r="T1809" i="1"/>
  <c r="S1810" i="1"/>
  <c r="T1810" i="1"/>
  <c r="S1811" i="1"/>
  <c r="T1811" i="1"/>
  <c r="S1812" i="1"/>
  <c r="T1812" i="1"/>
  <c r="S1813" i="1"/>
  <c r="T1813" i="1"/>
  <c r="S1814" i="1"/>
  <c r="T1814" i="1"/>
  <c r="S1815" i="1"/>
  <c r="T1815" i="1"/>
  <c r="S1816" i="1"/>
  <c r="T1816" i="1"/>
  <c r="S1817" i="1"/>
  <c r="T1817" i="1"/>
  <c r="S1818" i="1"/>
  <c r="T1818" i="1"/>
  <c r="S1819" i="1"/>
  <c r="T1819" i="1"/>
  <c r="S1820" i="1"/>
  <c r="T1820" i="1"/>
  <c r="S1821" i="1"/>
  <c r="T1821" i="1"/>
  <c r="S1822" i="1"/>
  <c r="T1822" i="1"/>
  <c r="S1823" i="1"/>
  <c r="T1823" i="1"/>
  <c r="S1824" i="1"/>
  <c r="T1824" i="1"/>
  <c r="S1825" i="1"/>
  <c r="T1825" i="1"/>
  <c r="S1826" i="1"/>
  <c r="T1826" i="1"/>
  <c r="S1827" i="1"/>
  <c r="T1827" i="1"/>
  <c r="S1828" i="1"/>
  <c r="T1828" i="1"/>
  <c r="S1829" i="1"/>
  <c r="T1829" i="1"/>
  <c r="S1830" i="1"/>
  <c r="T1830" i="1"/>
  <c r="S1831" i="1"/>
  <c r="T1831" i="1"/>
  <c r="S1832" i="1"/>
  <c r="T1832" i="1"/>
  <c r="S1833" i="1"/>
  <c r="T1833" i="1"/>
  <c r="S1834" i="1"/>
  <c r="T1834" i="1"/>
  <c r="S1835" i="1"/>
  <c r="T1835" i="1"/>
  <c r="S1836" i="1"/>
  <c r="T1836" i="1"/>
  <c r="S1837" i="1"/>
  <c r="T1837" i="1"/>
  <c r="S1838" i="1"/>
  <c r="T1838" i="1"/>
  <c r="S1839" i="1"/>
  <c r="T1839" i="1"/>
  <c r="S1840" i="1"/>
  <c r="T1840" i="1"/>
  <c r="S1841" i="1"/>
  <c r="T1841" i="1"/>
  <c r="S1842" i="1"/>
  <c r="T1842" i="1"/>
  <c r="S1843" i="1"/>
  <c r="T1843" i="1"/>
  <c r="S1844" i="1"/>
  <c r="T1844" i="1"/>
  <c r="S1845" i="1"/>
  <c r="T1845" i="1"/>
  <c r="S1846" i="1"/>
  <c r="T1846" i="1"/>
  <c r="S1847" i="1"/>
  <c r="T1847" i="1"/>
  <c r="S1848" i="1"/>
  <c r="T1848" i="1"/>
  <c r="S1849" i="1"/>
  <c r="T1849" i="1"/>
  <c r="S1850" i="1"/>
  <c r="T1850" i="1"/>
  <c r="S1851" i="1"/>
  <c r="T1851" i="1"/>
  <c r="S1852" i="1"/>
  <c r="T1852" i="1"/>
  <c r="S1853" i="1"/>
  <c r="T1853" i="1"/>
  <c r="S1854" i="1"/>
  <c r="T1854" i="1"/>
  <c r="S1855" i="1"/>
  <c r="T1855" i="1"/>
  <c r="S1856" i="1"/>
  <c r="T1856" i="1"/>
  <c r="S1857" i="1"/>
  <c r="T1857" i="1"/>
  <c r="S1858" i="1"/>
  <c r="T1858" i="1"/>
  <c r="S1859" i="1"/>
  <c r="T1859" i="1"/>
  <c r="S1860" i="1"/>
  <c r="T1860" i="1"/>
  <c r="S1861" i="1"/>
  <c r="T1861" i="1"/>
  <c r="S1862" i="1"/>
  <c r="T1862" i="1"/>
  <c r="S1863" i="1"/>
  <c r="T1863" i="1"/>
  <c r="S1864" i="1"/>
  <c r="T1864" i="1"/>
  <c r="S1865" i="1"/>
  <c r="T1865" i="1"/>
  <c r="S1866" i="1"/>
  <c r="T1866" i="1"/>
  <c r="S1867" i="1"/>
  <c r="T1867" i="1"/>
  <c r="S1868" i="1"/>
  <c r="T1868" i="1"/>
  <c r="S1869" i="1"/>
  <c r="T1869" i="1"/>
  <c r="S1870" i="1"/>
  <c r="T1870" i="1"/>
  <c r="S1871" i="1"/>
  <c r="T1871" i="1"/>
  <c r="S1872" i="1"/>
  <c r="T1872" i="1"/>
  <c r="S1873" i="1"/>
  <c r="T1873" i="1"/>
  <c r="S1874" i="1"/>
  <c r="T1874" i="1"/>
  <c r="S1875" i="1"/>
  <c r="T1875" i="1"/>
  <c r="S1876" i="1"/>
  <c r="T1876" i="1"/>
  <c r="S1877" i="1"/>
  <c r="T1877" i="1"/>
  <c r="S1878" i="1"/>
  <c r="T1878" i="1"/>
  <c r="S1879" i="1"/>
  <c r="T1879" i="1"/>
  <c r="S1880" i="1"/>
  <c r="T1880" i="1"/>
  <c r="S1881" i="1"/>
  <c r="T1881" i="1"/>
  <c r="S1882" i="1"/>
  <c r="T1882" i="1"/>
  <c r="S1883" i="1"/>
  <c r="T1883" i="1"/>
  <c r="S1884" i="1"/>
  <c r="T1884" i="1"/>
  <c r="S1885" i="1"/>
  <c r="T1885" i="1"/>
  <c r="S1886" i="1"/>
  <c r="T1886" i="1"/>
  <c r="S1887" i="1"/>
  <c r="T1887" i="1"/>
  <c r="S1888" i="1"/>
  <c r="T1888" i="1"/>
  <c r="S1889" i="1"/>
  <c r="T1889" i="1"/>
  <c r="S1890" i="1"/>
  <c r="T1890" i="1"/>
  <c r="S1891" i="1"/>
  <c r="T1891" i="1"/>
  <c r="S1892" i="1"/>
  <c r="T1892" i="1"/>
  <c r="S1893" i="1"/>
  <c r="T1893" i="1"/>
  <c r="S1894" i="1"/>
  <c r="T1894" i="1"/>
  <c r="S1895" i="1"/>
  <c r="T1895" i="1"/>
  <c r="S1896" i="1"/>
  <c r="T1896" i="1"/>
  <c r="S1897" i="1"/>
  <c r="T1897" i="1"/>
  <c r="S1898" i="1"/>
  <c r="T1898" i="1"/>
  <c r="S1899" i="1"/>
  <c r="T1899" i="1"/>
  <c r="S1900" i="1"/>
  <c r="T1900" i="1"/>
  <c r="S1901" i="1"/>
  <c r="T1901" i="1"/>
  <c r="S1902" i="1"/>
  <c r="T1902" i="1"/>
  <c r="S1903" i="1"/>
  <c r="T1903" i="1"/>
  <c r="S1904" i="1"/>
  <c r="T1904" i="1"/>
  <c r="S1905" i="1"/>
  <c r="T1905" i="1"/>
  <c r="S1906" i="1"/>
  <c r="T1906" i="1"/>
  <c r="S1907" i="1"/>
  <c r="T1907" i="1"/>
  <c r="S1908" i="1"/>
  <c r="T1908" i="1"/>
  <c r="S1909" i="1"/>
  <c r="T1909" i="1"/>
  <c r="S1910" i="1"/>
  <c r="T1910" i="1"/>
  <c r="S1911" i="1"/>
  <c r="T1911" i="1"/>
  <c r="S1912" i="1"/>
  <c r="T1912" i="1"/>
  <c r="S1913" i="1"/>
  <c r="T1913" i="1"/>
  <c r="S1914" i="1"/>
  <c r="T1914" i="1"/>
  <c r="S1915" i="1"/>
  <c r="T1915" i="1"/>
  <c r="S1916" i="1"/>
  <c r="T1916" i="1"/>
  <c r="S1917" i="1"/>
  <c r="T1917" i="1"/>
  <c r="S1918" i="1"/>
  <c r="T1918" i="1"/>
  <c r="S1919" i="1"/>
  <c r="T1919" i="1"/>
  <c r="S1920" i="1"/>
  <c r="T1920" i="1"/>
  <c r="S1921" i="1"/>
  <c r="T1921" i="1"/>
  <c r="S1922" i="1"/>
  <c r="T1922" i="1"/>
  <c r="S1923" i="1"/>
  <c r="T1923" i="1"/>
  <c r="S1924" i="1"/>
  <c r="T1924" i="1"/>
  <c r="S1925" i="1"/>
  <c r="T1925" i="1"/>
  <c r="S1926" i="1"/>
  <c r="T1926" i="1"/>
  <c r="S1927" i="1"/>
  <c r="T1927" i="1"/>
  <c r="S1928" i="1"/>
  <c r="T1928" i="1"/>
  <c r="S1929" i="1"/>
  <c r="T1929" i="1"/>
  <c r="S1930" i="1"/>
  <c r="T1930" i="1"/>
  <c r="S1931" i="1"/>
  <c r="T1931" i="1"/>
  <c r="S1932" i="1"/>
  <c r="T1932" i="1"/>
  <c r="S1933" i="1"/>
  <c r="T1933" i="1"/>
  <c r="S1934" i="1"/>
  <c r="T1934" i="1"/>
  <c r="S1935" i="1"/>
  <c r="T1935" i="1"/>
  <c r="S1936" i="1"/>
  <c r="T1936" i="1"/>
  <c r="S1937" i="1"/>
  <c r="T1937" i="1"/>
  <c r="S1938" i="1"/>
  <c r="T1938" i="1"/>
  <c r="S1939" i="1"/>
  <c r="T1939" i="1"/>
  <c r="S1940" i="1"/>
  <c r="T1940" i="1"/>
  <c r="S1941" i="1"/>
  <c r="T1941" i="1"/>
  <c r="S1942" i="1"/>
  <c r="T1942" i="1"/>
  <c r="S1943" i="1"/>
  <c r="T1943" i="1"/>
  <c r="S1944" i="1"/>
  <c r="T1944" i="1"/>
  <c r="S1945" i="1"/>
  <c r="T1945" i="1"/>
  <c r="S1946" i="1"/>
  <c r="T1946" i="1"/>
  <c r="S1947" i="1"/>
  <c r="T1947" i="1"/>
  <c r="S1948" i="1"/>
  <c r="T1948" i="1"/>
  <c r="S1949" i="1"/>
  <c r="T1949" i="1"/>
  <c r="S1950" i="1"/>
  <c r="T1950" i="1"/>
  <c r="S1951" i="1"/>
  <c r="T1951" i="1"/>
  <c r="S1952" i="1"/>
  <c r="T1952" i="1"/>
  <c r="S1953" i="1"/>
  <c r="T1953" i="1"/>
  <c r="S1954" i="1"/>
  <c r="T1954" i="1"/>
  <c r="S1955" i="1"/>
  <c r="T1955" i="1"/>
  <c r="S1956" i="1"/>
  <c r="T1956" i="1"/>
  <c r="S1957" i="1"/>
  <c r="T1957" i="1"/>
  <c r="S1958" i="1"/>
  <c r="T1958" i="1"/>
  <c r="S1959" i="1"/>
  <c r="T1959" i="1"/>
  <c r="S1960" i="1"/>
  <c r="T1960" i="1"/>
  <c r="S1961" i="1"/>
  <c r="T1961" i="1"/>
  <c r="S1962" i="1"/>
  <c r="T1962" i="1"/>
  <c r="S1963" i="1"/>
  <c r="T1963" i="1"/>
  <c r="S1964" i="1"/>
  <c r="T1964" i="1"/>
  <c r="S1965" i="1"/>
  <c r="T1965" i="1"/>
  <c r="S1966" i="1"/>
  <c r="T1966" i="1"/>
  <c r="S1967" i="1"/>
  <c r="T1967" i="1"/>
  <c r="S1968" i="1"/>
  <c r="T1968" i="1"/>
  <c r="S1969" i="1"/>
  <c r="T1969" i="1"/>
  <c r="S1970" i="1"/>
  <c r="T1970" i="1"/>
  <c r="S1971" i="1"/>
  <c r="T1971" i="1"/>
  <c r="S1972" i="1"/>
  <c r="T1972" i="1"/>
  <c r="S1973" i="1"/>
  <c r="T1973" i="1"/>
  <c r="S1974" i="1"/>
  <c r="T1974" i="1"/>
  <c r="S1975" i="1"/>
  <c r="T1975" i="1"/>
  <c r="S1976" i="1"/>
  <c r="T1976" i="1"/>
  <c r="S1977" i="1"/>
  <c r="T1977" i="1"/>
  <c r="S1978" i="1"/>
  <c r="T1978" i="1"/>
  <c r="S1979" i="1"/>
  <c r="T1979" i="1"/>
  <c r="S1980" i="1"/>
  <c r="T1980" i="1"/>
  <c r="S1981" i="1"/>
  <c r="T1981" i="1"/>
  <c r="S1982" i="1"/>
  <c r="T1982" i="1"/>
  <c r="S1983" i="1"/>
  <c r="T1983" i="1"/>
  <c r="S1984" i="1"/>
  <c r="T1984" i="1"/>
  <c r="S1985" i="1"/>
  <c r="T1985" i="1"/>
  <c r="S1986" i="1"/>
  <c r="T1986" i="1"/>
  <c r="S1987" i="1"/>
  <c r="T1987" i="1"/>
  <c r="S1988" i="1"/>
  <c r="T1988" i="1"/>
  <c r="S1989" i="1"/>
  <c r="T1989" i="1"/>
  <c r="S1990" i="1"/>
  <c r="T1990" i="1"/>
  <c r="S1991" i="1"/>
  <c r="T1991" i="1"/>
  <c r="S1992" i="1"/>
  <c r="T1992" i="1"/>
  <c r="S1993" i="1"/>
  <c r="T1993" i="1"/>
  <c r="S1994" i="1"/>
  <c r="T1994" i="1"/>
  <c r="S1995" i="1"/>
  <c r="T1995" i="1"/>
  <c r="S1996" i="1"/>
  <c r="T1996" i="1"/>
  <c r="S1997" i="1"/>
  <c r="T1997" i="1"/>
  <c r="S1998" i="1"/>
  <c r="T1998" i="1"/>
  <c r="S1999" i="1"/>
  <c r="T1999" i="1"/>
  <c r="S2000" i="1"/>
  <c r="T2000" i="1"/>
  <c r="S2001" i="1"/>
  <c r="T2001" i="1"/>
  <c r="S2002" i="1"/>
  <c r="T2002" i="1"/>
  <c r="S2003" i="1"/>
  <c r="T2003" i="1"/>
  <c r="S2004" i="1"/>
  <c r="T2004" i="1"/>
  <c r="S2005" i="1"/>
  <c r="T2005" i="1"/>
  <c r="S2006" i="1"/>
  <c r="T2006" i="1"/>
  <c r="S2007" i="1"/>
  <c r="T2007" i="1"/>
  <c r="S2008" i="1"/>
  <c r="T2008" i="1"/>
  <c r="S2009" i="1"/>
  <c r="T2009" i="1"/>
  <c r="S2010" i="1"/>
  <c r="T2010" i="1"/>
  <c r="S2011" i="1"/>
  <c r="T2011" i="1"/>
  <c r="S2012" i="1"/>
  <c r="T2012" i="1"/>
  <c r="S2013" i="1"/>
  <c r="T2013" i="1"/>
  <c r="S2014" i="1"/>
  <c r="T2014" i="1"/>
  <c r="S2015" i="1"/>
  <c r="T2015" i="1"/>
  <c r="S2016" i="1"/>
  <c r="T2016" i="1"/>
  <c r="S2017" i="1"/>
  <c r="T2017" i="1"/>
  <c r="S2018" i="1"/>
  <c r="T2018" i="1"/>
  <c r="S2019" i="1"/>
  <c r="T2019" i="1"/>
  <c r="S2020" i="1"/>
  <c r="T2020" i="1"/>
  <c r="S2021" i="1"/>
  <c r="T2021" i="1"/>
  <c r="S2022" i="1"/>
  <c r="T2022" i="1"/>
  <c r="S2023" i="1"/>
  <c r="T2023" i="1"/>
  <c r="S2024" i="1"/>
  <c r="T2024" i="1"/>
  <c r="S2025" i="1"/>
  <c r="T2025" i="1"/>
  <c r="S2026" i="1"/>
  <c r="T2026" i="1"/>
  <c r="S2027" i="1"/>
  <c r="T2027" i="1"/>
  <c r="S2028" i="1"/>
  <c r="T2028" i="1"/>
  <c r="S2029" i="1"/>
  <c r="T2029" i="1"/>
  <c r="S2030" i="1"/>
  <c r="T2030" i="1"/>
  <c r="S2031" i="1"/>
  <c r="T2031" i="1"/>
  <c r="S2032" i="1"/>
  <c r="T2032" i="1"/>
  <c r="S2033" i="1"/>
  <c r="T2033" i="1"/>
  <c r="S2034" i="1"/>
  <c r="T2034" i="1"/>
  <c r="S2035" i="1"/>
  <c r="T2035" i="1"/>
  <c r="S2036" i="1"/>
  <c r="T2036" i="1"/>
  <c r="S2037" i="1"/>
  <c r="T2037" i="1"/>
  <c r="S2038" i="1"/>
  <c r="T2038" i="1"/>
  <c r="S2039" i="1"/>
  <c r="T2039" i="1"/>
  <c r="S2040" i="1"/>
  <c r="T2040" i="1"/>
  <c r="S2041" i="1"/>
  <c r="T2041" i="1"/>
  <c r="S2042" i="1"/>
  <c r="T2042" i="1"/>
  <c r="S2043" i="1"/>
  <c r="T2043" i="1"/>
  <c r="S2044" i="1"/>
  <c r="T2044" i="1"/>
  <c r="S2045" i="1"/>
  <c r="T2045" i="1"/>
  <c r="S2046" i="1"/>
  <c r="T2046" i="1"/>
  <c r="S2047" i="1"/>
  <c r="T2047" i="1"/>
  <c r="S2048" i="1"/>
  <c r="T2048" i="1"/>
  <c r="S2049" i="1"/>
  <c r="T2049" i="1"/>
  <c r="S2050" i="1"/>
  <c r="T2050" i="1"/>
  <c r="S2051" i="1"/>
  <c r="T2051" i="1"/>
  <c r="S2052" i="1"/>
  <c r="T2052" i="1"/>
  <c r="S2053" i="1"/>
  <c r="T2053" i="1"/>
  <c r="S2054" i="1"/>
  <c r="T2054" i="1"/>
  <c r="S2055" i="1"/>
  <c r="T2055" i="1"/>
  <c r="S2056" i="1"/>
  <c r="T2056" i="1"/>
  <c r="S2057" i="1"/>
  <c r="T2057" i="1"/>
  <c r="S2058" i="1"/>
  <c r="T2058" i="1"/>
  <c r="S2059" i="1"/>
  <c r="T2059" i="1"/>
  <c r="S2060" i="1"/>
  <c r="T2060" i="1"/>
  <c r="S2061" i="1"/>
  <c r="T2061" i="1"/>
  <c r="S2062" i="1"/>
  <c r="T2062" i="1"/>
  <c r="S2063" i="1"/>
  <c r="T2063" i="1"/>
  <c r="S2064" i="1"/>
  <c r="T2064" i="1"/>
  <c r="S2065" i="1"/>
  <c r="T2065" i="1"/>
  <c r="S2066" i="1"/>
  <c r="T2066" i="1"/>
  <c r="S2067" i="1"/>
  <c r="T2067" i="1"/>
  <c r="S2068" i="1"/>
  <c r="T2068" i="1"/>
  <c r="S2069" i="1"/>
  <c r="T2069" i="1"/>
  <c r="S2070" i="1"/>
  <c r="T2070" i="1"/>
  <c r="S2071" i="1"/>
  <c r="T2071" i="1"/>
  <c r="S2072" i="1"/>
  <c r="T2072" i="1"/>
  <c r="S2073" i="1"/>
  <c r="T2073" i="1"/>
  <c r="S2074" i="1"/>
  <c r="T2074" i="1"/>
  <c r="S2075" i="1"/>
  <c r="T2075" i="1"/>
  <c r="S2076" i="1"/>
  <c r="T2076" i="1"/>
  <c r="S2077" i="1"/>
  <c r="T2077" i="1"/>
  <c r="S2078" i="1"/>
  <c r="T2078" i="1"/>
  <c r="S2079" i="1"/>
  <c r="T2079" i="1"/>
  <c r="S2080" i="1"/>
  <c r="T2080" i="1"/>
  <c r="S2081" i="1"/>
  <c r="T2081" i="1"/>
  <c r="S2082" i="1"/>
  <c r="T2082" i="1"/>
  <c r="S2083" i="1"/>
  <c r="T2083" i="1"/>
  <c r="S2084" i="1"/>
  <c r="T2084" i="1"/>
  <c r="S2085" i="1"/>
  <c r="T2085" i="1"/>
  <c r="S2086" i="1"/>
  <c r="T2086" i="1"/>
  <c r="S2087" i="1"/>
  <c r="T2087" i="1"/>
  <c r="S2088" i="1"/>
  <c r="T2088" i="1"/>
  <c r="S2089" i="1"/>
  <c r="T2089" i="1"/>
  <c r="S2090" i="1"/>
  <c r="T2090" i="1"/>
  <c r="S2091" i="1"/>
  <c r="T2091" i="1"/>
  <c r="S2092" i="1"/>
  <c r="T2092" i="1"/>
  <c r="S2093" i="1"/>
  <c r="T2093" i="1"/>
  <c r="S2094" i="1"/>
  <c r="T2094" i="1"/>
  <c r="S2095" i="1"/>
  <c r="T2095" i="1"/>
  <c r="S2096" i="1"/>
  <c r="T2096" i="1"/>
  <c r="S2097" i="1"/>
  <c r="T2097" i="1"/>
  <c r="S2098" i="1"/>
  <c r="T2098" i="1"/>
  <c r="S2099" i="1"/>
  <c r="T2099" i="1"/>
  <c r="S2100" i="1"/>
  <c r="T2100" i="1"/>
  <c r="S2101" i="1"/>
  <c r="T2101" i="1"/>
  <c r="S2102" i="1"/>
  <c r="T2102" i="1"/>
  <c r="S2103" i="1"/>
  <c r="T2103" i="1"/>
  <c r="S2104" i="1"/>
  <c r="T2104" i="1"/>
  <c r="S2105" i="1"/>
  <c r="T2105" i="1"/>
  <c r="S2106" i="1"/>
  <c r="T2106" i="1"/>
  <c r="S2107" i="1"/>
  <c r="T2107" i="1"/>
  <c r="S2108" i="1"/>
  <c r="T2108" i="1"/>
  <c r="S2109" i="1"/>
  <c r="T2109" i="1"/>
  <c r="S2110" i="1"/>
  <c r="T2110" i="1"/>
  <c r="S2111" i="1"/>
  <c r="T2111" i="1"/>
  <c r="S2112" i="1"/>
  <c r="T2112" i="1"/>
  <c r="S2113" i="1"/>
  <c r="T2113" i="1"/>
  <c r="S2114" i="1"/>
  <c r="T2114" i="1"/>
  <c r="S2115" i="1"/>
  <c r="T2115" i="1"/>
  <c r="S2116" i="1"/>
  <c r="T2116" i="1"/>
  <c r="S2117" i="1"/>
  <c r="T2117" i="1"/>
  <c r="S2118" i="1"/>
  <c r="T2118" i="1"/>
  <c r="S2119" i="1"/>
  <c r="T2119" i="1"/>
  <c r="S2120" i="1"/>
  <c r="T2120" i="1"/>
  <c r="S2121" i="1"/>
  <c r="T2121" i="1"/>
  <c r="S2122" i="1"/>
  <c r="T2122" i="1"/>
  <c r="S2123" i="1"/>
  <c r="T2123" i="1"/>
  <c r="S2124" i="1"/>
  <c r="T2124" i="1"/>
  <c r="S2125" i="1"/>
  <c r="T2125" i="1"/>
  <c r="S2126" i="1"/>
  <c r="T2126" i="1"/>
  <c r="S2127" i="1"/>
  <c r="T2127" i="1"/>
  <c r="S2128" i="1"/>
  <c r="T2128" i="1"/>
  <c r="S2129" i="1"/>
  <c r="T2129" i="1"/>
  <c r="S2130" i="1"/>
  <c r="T2130" i="1"/>
  <c r="S2131" i="1"/>
  <c r="T2131" i="1"/>
  <c r="S2132" i="1"/>
  <c r="T2132" i="1"/>
  <c r="S2133" i="1"/>
  <c r="T2133" i="1"/>
  <c r="S2134" i="1"/>
  <c r="T2134" i="1"/>
  <c r="S2135" i="1"/>
  <c r="T2135" i="1"/>
  <c r="S2136" i="1"/>
  <c r="T2136" i="1"/>
  <c r="S2137" i="1"/>
  <c r="T2137" i="1"/>
  <c r="S2138" i="1"/>
  <c r="T2138" i="1"/>
  <c r="S2139" i="1"/>
  <c r="T2139" i="1"/>
  <c r="S2140" i="1"/>
  <c r="T2140" i="1"/>
  <c r="S2141" i="1"/>
  <c r="T2141" i="1"/>
  <c r="S2142" i="1"/>
  <c r="T2142" i="1"/>
  <c r="S2143" i="1"/>
  <c r="T2143" i="1"/>
  <c r="S2144" i="1"/>
  <c r="T2144" i="1"/>
  <c r="S2145" i="1"/>
  <c r="T2145" i="1"/>
  <c r="S2146" i="1"/>
  <c r="T2146" i="1"/>
  <c r="S2147" i="1"/>
  <c r="T2147" i="1"/>
  <c r="S2148" i="1"/>
  <c r="T2148" i="1"/>
  <c r="S2149" i="1"/>
  <c r="T2149" i="1"/>
  <c r="S2150" i="1"/>
  <c r="T2150" i="1"/>
  <c r="S2151" i="1"/>
  <c r="T2151" i="1"/>
  <c r="S2152" i="1"/>
  <c r="T2152" i="1"/>
  <c r="S2153" i="1"/>
  <c r="T2153" i="1"/>
  <c r="S2154" i="1"/>
  <c r="T2154" i="1"/>
  <c r="S2155" i="1"/>
  <c r="T2155" i="1"/>
  <c r="S2156" i="1"/>
  <c r="T2156" i="1"/>
  <c r="S2157" i="1"/>
  <c r="T2157" i="1"/>
  <c r="S2158" i="1"/>
  <c r="T2158" i="1"/>
  <c r="S2159" i="1"/>
  <c r="T2159" i="1"/>
  <c r="S2160" i="1"/>
  <c r="T2160" i="1"/>
  <c r="S2161" i="1"/>
  <c r="T2161" i="1"/>
  <c r="S2162" i="1"/>
  <c r="T2162" i="1"/>
  <c r="S2163" i="1"/>
  <c r="T2163" i="1"/>
  <c r="S2164" i="1"/>
  <c r="T2164" i="1"/>
  <c r="S2165" i="1"/>
  <c r="T2165" i="1"/>
  <c r="S2166" i="1"/>
  <c r="T2166" i="1"/>
  <c r="S2167" i="1"/>
  <c r="T2167" i="1"/>
  <c r="S2168" i="1"/>
  <c r="T2168" i="1"/>
  <c r="S2169" i="1"/>
  <c r="T2169" i="1"/>
  <c r="S2170" i="1"/>
  <c r="T2170" i="1"/>
  <c r="S2171" i="1"/>
  <c r="T2171" i="1"/>
  <c r="S2172" i="1"/>
  <c r="T2172" i="1"/>
  <c r="S2173" i="1"/>
  <c r="T2173" i="1"/>
  <c r="S2174" i="1"/>
  <c r="T2174" i="1"/>
  <c r="S2175" i="1"/>
  <c r="T2175" i="1"/>
  <c r="S2176" i="1"/>
  <c r="T2176" i="1"/>
  <c r="S2177" i="1"/>
  <c r="T2177" i="1"/>
  <c r="S2178" i="1"/>
  <c r="T2178" i="1"/>
  <c r="S2179" i="1"/>
  <c r="T2179" i="1"/>
  <c r="S2180" i="1"/>
  <c r="T2180" i="1"/>
  <c r="S2181" i="1"/>
  <c r="T2181" i="1"/>
  <c r="S2182" i="1"/>
  <c r="T2182" i="1"/>
  <c r="S2183" i="1"/>
  <c r="T2183" i="1"/>
  <c r="S2184" i="1"/>
  <c r="T2184" i="1"/>
  <c r="S2185" i="1"/>
  <c r="T2185" i="1"/>
  <c r="S2186" i="1"/>
  <c r="T2186" i="1"/>
  <c r="S2187" i="1"/>
  <c r="T2187" i="1"/>
  <c r="S2188" i="1"/>
  <c r="T2188" i="1"/>
  <c r="S2189" i="1"/>
  <c r="T2189" i="1"/>
  <c r="S2190" i="1"/>
  <c r="T2190" i="1"/>
  <c r="S2191" i="1"/>
  <c r="T2191" i="1"/>
  <c r="S2192" i="1"/>
  <c r="T2192" i="1"/>
  <c r="S2193" i="1"/>
  <c r="T2193" i="1"/>
  <c r="S2194" i="1"/>
  <c r="T2194" i="1"/>
  <c r="S2195" i="1"/>
  <c r="T2195" i="1"/>
  <c r="S2196" i="1"/>
  <c r="T2196" i="1"/>
  <c r="S2197" i="1"/>
  <c r="T2197" i="1"/>
  <c r="S2198" i="1"/>
  <c r="T2198" i="1"/>
  <c r="S2199" i="1"/>
  <c r="T2199" i="1"/>
  <c r="S2200" i="1"/>
  <c r="T2200" i="1"/>
  <c r="S2201" i="1"/>
  <c r="T2201" i="1"/>
  <c r="S2202" i="1"/>
  <c r="T2202" i="1"/>
  <c r="S2203" i="1"/>
  <c r="T2203" i="1"/>
  <c r="S2204" i="1"/>
  <c r="T2204" i="1"/>
  <c r="S2205" i="1"/>
  <c r="T2205" i="1"/>
  <c r="S2206" i="1"/>
  <c r="T2206" i="1"/>
  <c r="S2207" i="1"/>
  <c r="T2207" i="1"/>
  <c r="S2208" i="1"/>
  <c r="T2208" i="1"/>
  <c r="S2209" i="1"/>
  <c r="T2209" i="1"/>
  <c r="S2210" i="1"/>
  <c r="T2210" i="1"/>
  <c r="S2211" i="1"/>
  <c r="T2211" i="1"/>
  <c r="S2212" i="1"/>
  <c r="T2212" i="1"/>
  <c r="S2213" i="1"/>
  <c r="T2213" i="1"/>
  <c r="S2214" i="1"/>
  <c r="T2214" i="1"/>
  <c r="S2215" i="1"/>
  <c r="T2215" i="1"/>
  <c r="S2216" i="1"/>
  <c r="T2216" i="1"/>
  <c r="S2217" i="1"/>
  <c r="T2217" i="1"/>
  <c r="S2218" i="1"/>
  <c r="T2218" i="1"/>
  <c r="S2219" i="1"/>
  <c r="T2219" i="1"/>
  <c r="S2220" i="1"/>
  <c r="T2220" i="1"/>
  <c r="S2221" i="1"/>
  <c r="T2221" i="1"/>
  <c r="S2222" i="1"/>
  <c r="T2222" i="1"/>
  <c r="S2223" i="1"/>
  <c r="T2223" i="1"/>
  <c r="S2224" i="1"/>
  <c r="T2224" i="1"/>
  <c r="S2225" i="1"/>
  <c r="T2225" i="1"/>
  <c r="S2226" i="1"/>
  <c r="T2226" i="1"/>
  <c r="S2227" i="1"/>
  <c r="T2227" i="1"/>
  <c r="S2228" i="1"/>
  <c r="T2228" i="1"/>
  <c r="S2229" i="1"/>
  <c r="T2229" i="1"/>
  <c r="S2230" i="1"/>
  <c r="T2230" i="1"/>
  <c r="S2231" i="1"/>
  <c r="T2231" i="1"/>
  <c r="S2232" i="1"/>
  <c r="T2232" i="1"/>
  <c r="S2233" i="1"/>
  <c r="T2233" i="1"/>
  <c r="S2234" i="1"/>
  <c r="T2234" i="1"/>
  <c r="S2235" i="1"/>
  <c r="T2235" i="1"/>
  <c r="S2236" i="1"/>
  <c r="T2236" i="1"/>
  <c r="S2237" i="1"/>
  <c r="T2237" i="1"/>
  <c r="S2238" i="1"/>
  <c r="T2238" i="1"/>
  <c r="S2239" i="1"/>
  <c r="T2239" i="1"/>
  <c r="S2240" i="1"/>
  <c r="T2240" i="1"/>
  <c r="S2241" i="1"/>
  <c r="T2241" i="1"/>
  <c r="S2242" i="1"/>
  <c r="T2242" i="1"/>
  <c r="S2243" i="1"/>
  <c r="T2243" i="1"/>
  <c r="S2244" i="1"/>
  <c r="T2244" i="1"/>
  <c r="S2245" i="1"/>
  <c r="T2245" i="1"/>
  <c r="S2246" i="1"/>
  <c r="T2246" i="1"/>
  <c r="S2247" i="1"/>
  <c r="T2247" i="1"/>
  <c r="S2248" i="1"/>
  <c r="T2248" i="1"/>
  <c r="S2249" i="1"/>
  <c r="T2249" i="1"/>
  <c r="S2250" i="1"/>
  <c r="T2250" i="1"/>
  <c r="S2251" i="1"/>
  <c r="T2251" i="1"/>
  <c r="S2252" i="1"/>
  <c r="T2252" i="1"/>
  <c r="S2253" i="1"/>
  <c r="T2253" i="1"/>
  <c r="S2254" i="1"/>
  <c r="T2254" i="1"/>
  <c r="S2255" i="1"/>
  <c r="T2255" i="1"/>
  <c r="S2256" i="1"/>
  <c r="T2256" i="1"/>
  <c r="S2257" i="1"/>
  <c r="T2257" i="1"/>
  <c r="S2258" i="1"/>
  <c r="T2258" i="1"/>
  <c r="S2259" i="1"/>
  <c r="T2259" i="1"/>
  <c r="S2260" i="1"/>
  <c r="T2260" i="1"/>
  <c r="S2261" i="1"/>
  <c r="T2261" i="1"/>
  <c r="S2262" i="1"/>
  <c r="T2262" i="1"/>
  <c r="S2263" i="1"/>
  <c r="T2263" i="1"/>
  <c r="S2264" i="1"/>
  <c r="T2264" i="1"/>
  <c r="S2265" i="1"/>
  <c r="T2265" i="1"/>
  <c r="S2266" i="1"/>
  <c r="T2266" i="1"/>
  <c r="S2267" i="1"/>
  <c r="T2267" i="1"/>
  <c r="S2268" i="1"/>
  <c r="T2268" i="1"/>
  <c r="S2269" i="1"/>
  <c r="T2269" i="1"/>
  <c r="S2270" i="1"/>
  <c r="T2270" i="1"/>
  <c r="S2271" i="1"/>
  <c r="T2271" i="1"/>
  <c r="S2272" i="1"/>
  <c r="T2272" i="1"/>
  <c r="S2273" i="1"/>
  <c r="T2273" i="1"/>
  <c r="S2274" i="1"/>
  <c r="T2274" i="1"/>
  <c r="S2275" i="1"/>
  <c r="T2275" i="1"/>
  <c r="S2276" i="1"/>
  <c r="T2276" i="1"/>
  <c r="S2277" i="1"/>
  <c r="T2277" i="1"/>
  <c r="S2278" i="1"/>
  <c r="T2278" i="1"/>
  <c r="S2279" i="1"/>
  <c r="T2279" i="1"/>
  <c r="S2280" i="1"/>
  <c r="T2280" i="1"/>
  <c r="S2281" i="1"/>
  <c r="T2281" i="1"/>
  <c r="S2282" i="1"/>
  <c r="T2282" i="1"/>
  <c r="S2283" i="1"/>
  <c r="T2283" i="1"/>
  <c r="S2284" i="1"/>
  <c r="T2284" i="1"/>
  <c r="S2285" i="1"/>
  <c r="T2285" i="1"/>
  <c r="S2286" i="1"/>
  <c r="T2286" i="1"/>
  <c r="S2287" i="1"/>
  <c r="T2287" i="1"/>
  <c r="S2288" i="1"/>
  <c r="T2288" i="1"/>
  <c r="S2289" i="1"/>
  <c r="T2289" i="1"/>
  <c r="S2290" i="1"/>
  <c r="T2290" i="1"/>
  <c r="S2291" i="1"/>
  <c r="T2291" i="1"/>
  <c r="S2292" i="1"/>
  <c r="T2292" i="1"/>
  <c r="S2293" i="1"/>
  <c r="T2293" i="1"/>
  <c r="S2294" i="1"/>
  <c r="T2294" i="1"/>
  <c r="S2295" i="1"/>
  <c r="T2295" i="1"/>
  <c r="S2296" i="1"/>
  <c r="T2296" i="1"/>
  <c r="S2297" i="1"/>
  <c r="T2297" i="1"/>
  <c r="S2298" i="1"/>
  <c r="T2298" i="1"/>
  <c r="S2299" i="1"/>
  <c r="T2299" i="1"/>
  <c r="S2300" i="1"/>
  <c r="T2300" i="1"/>
  <c r="S2301" i="1"/>
  <c r="T2301" i="1"/>
  <c r="S2302" i="1"/>
  <c r="T2302" i="1"/>
  <c r="S2303" i="1"/>
  <c r="T2303" i="1"/>
  <c r="S2304" i="1"/>
  <c r="T2304" i="1"/>
  <c r="S2305" i="1"/>
  <c r="T2305" i="1"/>
  <c r="S2306" i="1"/>
  <c r="T2306" i="1"/>
  <c r="S2307" i="1"/>
  <c r="T2307" i="1"/>
  <c r="S2308" i="1"/>
  <c r="T2308" i="1"/>
  <c r="S2309" i="1"/>
  <c r="T2309" i="1"/>
  <c r="S2310" i="1"/>
  <c r="T2310" i="1"/>
  <c r="S2311" i="1"/>
  <c r="T2311" i="1"/>
  <c r="S2312" i="1"/>
  <c r="T2312" i="1"/>
  <c r="S2313" i="1"/>
  <c r="T2313" i="1"/>
  <c r="S2314" i="1"/>
  <c r="T2314" i="1"/>
  <c r="S2315" i="1"/>
  <c r="T2315" i="1"/>
  <c r="S2316" i="1"/>
  <c r="T2316" i="1"/>
  <c r="S2317" i="1"/>
  <c r="T2317" i="1"/>
  <c r="S2318" i="1"/>
  <c r="T2318" i="1"/>
  <c r="S2319" i="1"/>
  <c r="T2319" i="1"/>
  <c r="S2320" i="1"/>
  <c r="T2320" i="1"/>
  <c r="S2321" i="1"/>
  <c r="T2321" i="1"/>
  <c r="S2322" i="1"/>
  <c r="T2322" i="1"/>
  <c r="S2323" i="1"/>
  <c r="T2323" i="1"/>
  <c r="S2324" i="1"/>
  <c r="T2324" i="1"/>
  <c r="S2325" i="1"/>
  <c r="T2325" i="1"/>
  <c r="S2326" i="1"/>
  <c r="T2326" i="1"/>
  <c r="S2327" i="1"/>
  <c r="T2327" i="1"/>
  <c r="S2328" i="1"/>
  <c r="T2328" i="1"/>
  <c r="S2329" i="1"/>
  <c r="T2329" i="1"/>
  <c r="S2330" i="1"/>
  <c r="T2330" i="1"/>
  <c r="S2331" i="1"/>
  <c r="T2331" i="1"/>
  <c r="S2332" i="1"/>
  <c r="T2332" i="1"/>
  <c r="S2333" i="1"/>
  <c r="T2333" i="1"/>
  <c r="S2334" i="1"/>
  <c r="T2334" i="1"/>
  <c r="S2335" i="1"/>
  <c r="T2335" i="1"/>
  <c r="S2336" i="1"/>
  <c r="T2336" i="1"/>
  <c r="S2337" i="1"/>
  <c r="T2337" i="1"/>
  <c r="S2338" i="1"/>
  <c r="T2338" i="1"/>
  <c r="S2339" i="1"/>
  <c r="T2339" i="1"/>
  <c r="S2340" i="1"/>
  <c r="T2340" i="1"/>
  <c r="S2341" i="1"/>
  <c r="T2341" i="1"/>
  <c r="S2342" i="1"/>
  <c r="T2342" i="1"/>
  <c r="S2343" i="1"/>
  <c r="T2343" i="1"/>
  <c r="S2344" i="1"/>
  <c r="T2344" i="1"/>
  <c r="S2345" i="1"/>
  <c r="T2345" i="1"/>
  <c r="S2346" i="1"/>
  <c r="T2346" i="1"/>
  <c r="S2347" i="1"/>
  <c r="T2347" i="1"/>
  <c r="S2348" i="1"/>
  <c r="T2348" i="1"/>
  <c r="S2349" i="1"/>
  <c r="T2349" i="1"/>
  <c r="S2350" i="1"/>
  <c r="T2350" i="1"/>
  <c r="S2351" i="1"/>
  <c r="T2351" i="1"/>
  <c r="S2352" i="1"/>
  <c r="T2352" i="1"/>
  <c r="S2353" i="1"/>
  <c r="T2353" i="1"/>
  <c r="S2354" i="1"/>
  <c r="T2354" i="1"/>
  <c r="S2355" i="1"/>
  <c r="T2355" i="1"/>
  <c r="S2356" i="1"/>
  <c r="T2356" i="1"/>
  <c r="S2357" i="1"/>
  <c r="T2357" i="1"/>
  <c r="S2358" i="1"/>
  <c r="T2358" i="1"/>
  <c r="S2359" i="1"/>
  <c r="T2359" i="1"/>
  <c r="S2360" i="1"/>
  <c r="T2360" i="1"/>
  <c r="S2361" i="1"/>
  <c r="T2361" i="1"/>
  <c r="S2362" i="1"/>
  <c r="T2362" i="1"/>
  <c r="S2363" i="1"/>
  <c r="T2363" i="1"/>
  <c r="S2364" i="1"/>
  <c r="T2364" i="1"/>
  <c r="S2365" i="1"/>
  <c r="T2365" i="1"/>
  <c r="S2366" i="1"/>
  <c r="T2366" i="1"/>
  <c r="S2367" i="1"/>
  <c r="T2367" i="1"/>
  <c r="S2368" i="1"/>
  <c r="T2368" i="1"/>
  <c r="S2369" i="1"/>
  <c r="T2369" i="1"/>
  <c r="S2370" i="1"/>
  <c r="T2370" i="1"/>
  <c r="S2371" i="1"/>
  <c r="T2371" i="1"/>
  <c r="S2372" i="1"/>
  <c r="T2372" i="1"/>
  <c r="S2373" i="1"/>
  <c r="T2373" i="1"/>
  <c r="S2374" i="1"/>
  <c r="T2374" i="1"/>
  <c r="S2375" i="1"/>
  <c r="T2375" i="1"/>
  <c r="S2376" i="1"/>
  <c r="T2376" i="1"/>
  <c r="S2377" i="1"/>
  <c r="T2377" i="1"/>
  <c r="S2378" i="1"/>
  <c r="T2378" i="1"/>
  <c r="S2379" i="1"/>
  <c r="T2379" i="1"/>
  <c r="S2380" i="1"/>
  <c r="T2380" i="1"/>
  <c r="S2381" i="1"/>
  <c r="T2381" i="1"/>
  <c r="S2382" i="1"/>
  <c r="T2382" i="1"/>
  <c r="S2383" i="1"/>
  <c r="T2383" i="1"/>
  <c r="S2384" i="1"/>
  <c r="T2384" i="1"/>
  <c r="S2385" i="1"/>
  <c r="T2385" i="1"/>
  <c r="S2386" i="1"/>
  <c r="T2386" i="1"/>
  <c r="S2387" i="1"/>
  <c r="T2387" i="1"/>
  <c r="S2388" i="1"/>
  <c r="T2388" i="1"/>
  <c r="S2389" i="1"/>
  <c r="T2389" i="1"/>
  <c r="S2390" i="1"/>
  <c r="T2390" i="1"/>
  <c r="S2391" i="1"/>
  <c r="T2391" i="1"/>
  <c r="S2392" i="1"/>
  <c r="T2392" i="1"/>
  <c r="S2393" i="1"/>
  <c r="T2393" i="1"/>
  <c r="S2394" i="1"/>
  <c r="T2394" i="1"/>
  <c r="S2395" i="1"/>
  <c r="T2395" i="1"/>
  <c r="S2396" i="1"/>
  <c r="T2396" i="1"/>
  <c r="S2397" i="1"/>
  <c r="T2397" i="1"/>
  <c r="S2398" i="1"/>
  <c r="T2398" i="1"/>
  <c r="S2399" i="1"/>
  <c r="T2399" i="1"/>
  <c r="S2400" i="1"/>
  <c r="T2400" i="1"/>
  <c r="S2401" i="1"/>
  <c r="T2401" i="1"/>
  <c r="S2402" i="1"/>
  <c r="T2402" i="1"/>
  <c r="S2403" i="1"/>
  <c r="T2403" i="1"/>
  <c r="S2404" i="1"/>
  <c r="T2404" i="1"/>
  <c r="S2405" i="1"/>
  <c r="T2405" i="1"/>
  <c r="S2406" i="1"/>
  <c r="T2406" i="1"/>
  <c r="S2407" i="1"/>
  <c r="T2407" i="1"/>
  <c r="S2408" i="1"/>
  <c r="T2408" i="1"/>
  <c r="S2409" i="1"/>
  <c r="T2409" i="1"/>
  <c r="S2410" i="1"/>
  <c r="T2410" i="1"/>
  <c r="S2411" i="1"/>
  <c r="T2411" i="1"/>
  <c r="S2412" i="1"/>
  <c r="T2412" i="1"/>
  <c r="S2413" i="1"/>
  <c r="T2413" i="1"/>
  <c r="S2414" i="1"/>
  <c r="T2414" i="1"/>
  <c r="S2415" i="1"/>
  <c r="T2415" i="1"/>
  <c r="S2416" i="1"/>
  <c r="T2416" i="1"/>
  <c r="S2417" i="1"/>
  <c r="T2417" i="1"/>
  <c r="S2418" i="1"/>
  <c r="T2418" i="1"/>
  <c r="S2419" i="1"/>
  <c r="T2419" i="1"/>
  <c r="S2420" i="1"/>
  <c r="T2420" i="1"/>
  <c r="S2421" i="1"/>
  <c r="T2421" i="1"/>
  <c r="S2422" i="1"/>
  <c r="T2422" i="1"/>
  <c r="S2423" i="1"/>
  <c r="T2423" i="1"/>
  <c r="S2424" i="1"/>
  <c r="T2424" i="1"/>
  <c r="S2425" i="1"/>
  <c r="T2425" i="1"/>
  <c r="S2426" i="1"/>
  <c r="T2426" i="1"/>
  <c r="S2427" i="1"/>
  <c r="T2427" i="1"/>
  <c r="S2428" i="1"/>
  <c r="T2428" i="1"/>
  <c r="S2429" i="1"/>
  <c r="T2429" i="1"/>
  <c r="S2430" i="1"/>
  <c r="T2430" i="1"/>
  <c r="S2431" i="1"/>
  <c r="T2431" i="1"/>
  <c r="S2432" i="1"/>
  <c r="T2432" i="1"/>
  <c r="S2433" i="1"/>
  <c r="T2433" i="1"/>
  <c r="S2434" i="1"/>
  <c r="T2434" i="1"/>
  <c r="S2435" i="1"/>
  <c r="T2435" i="1"/>
  <c r="S2436" i="1"/>
  <c r="T2436" i="1"/>
  <c r="S2437" i="1"/>
  <c r="T2437" i="1"/>
  <c r="S2438" i="1"/>
  <c r="T2438" i="1"/>
  <c r="S2439" i="1"/>
  <c r="T2439" i="1"/>
  <c r="S2440" i="1"/>
  <c r="T2440" i="1"/>
  <c r="S2441" i="1"/>
  <c r="T2441" i="1"/>
  <c r="S2442" i="1"/>
  <c r="T2442" i="1"/>
  <c r="S2443" i="1"/>
  <c r="T2443" i="1"/>
  <c r="S2444" i="1"/>
  <c r="T2444" i="1"/>
  <c r="S2445" i="1"/>
  <c r="T2445" i="1"/>
  <c r="S2446" i="1"/>
  <c r="T2446" i="1"/>
  <c r="S2447" i="1"/>
  <c r="T2447" i="1"/>
  <c r="S2448" i="1"/>
  <c r="T2448" i="1"/>
  <c r="S2449" i="1"/>
  <c r="T2449" i="1"/>
  <c r="S2450" i="1"/>
  <c r="T2450" i="1"/>
  <c r="S2451" i="1"/>
  <c r="T2451" i="1"/>
  <c r="S2452" i="1"/>
  <c r="T2452" i="1"/>
  <c r="S2453" i="1"/>
  <c r="T2453" i="1"/>
  <c r="S2454" i="1"/>
  <c r="T2454" i="1"/>
  <c r="S2455" i="1"/>
  <c r="T2455" i="1"/>
  <c r="S2456" i="1"/>
  <c r="T2456" i="1"/>
  <c r="S2457" i="1"/>
  <c r="T2457" i="1"/>
  <c r="S2458" i="1"/>
  <c r="T2458" i="1"/>
  <c r="S2459" i="1"/>
  <c r="T2459" i="1"/>
  <c r="S2460" i="1"/>
  <c r="T2460" i="1"/>
  <c r="S2461" i="1"/>
  <c r="T2461" i="1"/>
  <c r="S2462" i="1"/>
  <c r="T2462" i="1"/>
  <c r="S2463" i="1"/>
  <c r="T2463" i="1"/>
  <c r="S2464" i="1"/>
  <c r="T2464" i="1"/>
  <c r="S2465" i="1"/>
  <c r="T2465" i="1"/>
  <c r="S2466" i="1"/>
  <c r="T2466" i="1"/>
  <c r="S2467" i="1"/>
  <c r="T2467" i="1"/>
  <c r="S2468" i="1"/>
  <c r="T2468" i="1"/>
  <c r="S2469" i="1"/>
  <c r="T2469" i="1"/>
  <c r="S2470" i="1"/>
  <c r="T2470" i="1"/>
  <c r="S2471" i="1"/>
  <c r="T2471" i="1"/>
  <c r="S2472" i="1"/>
  <c r="T2472" i="1"/>
  <c r="S2473" i="1"/>
  <c r="T2473" i="1"/>
  <c r="S2474" i="1"/>
  <c r="T2474" i="1"/>
  <c r="S2475" i="1"/>
  <c r="T2475" i="1"/>
  <c r="S2476" i="1"/>
  <c r="T2476" i="1"/>
  <c r="S2477" i="1"/>
  <c r="T2477" i="1"/>
  <c r="S2478" i="1"/>
  <c r="T2478" i="1"/>
  <c r="S2479" i="1"/>
  <c r="T2479" i="1"/>
  <c r="S2480" i="1"/>
  <c r="T2480" i="1"/>
  <c r="S2481" i="1"/>
  <c r="T2481" i="1"/>
  <c r="S2482" i="1"/>
  <c r="T2482" i="1"/>
  <c r="S2483" i="1"/>
  <c r="T2483" i="1"/>
  <c r="S2484" i="1"/>
  <c r="T2484" i="1"/>
  <c r="S2485" i="1"/>
  <c r="T2485" i="1"/>
  <c r="S2486" i="1"/>
  <c r="T2486" i="1"/>
  <c r="S2487" i="1"/>
  <c r="T2487" i="1"/>
  <c r="S2488" i="1"/>
  <c r="T2488" i="1"/>
  <c r="S2489" i="1"/>
  <c r="T2489" i="1"/>
  <c r="S2490" i="1"/>
  <c r="T2490" i="1"/>
  <c r="S2491" i="1"/>
  <c r="T2491" i="1"/>
  <c r="S2492" i="1"/>
  <c r="T2492" i="1"/>
  <c r="S2493" i="1"/>
  <c r="T2493" i="1"/>
  <c r="S2494" i="1"/>
  <c r="T2494" i="1"/>
  <c r="S2495" i="1"/>
  <c r="T2495" i="1"/>
  <c r="S2496" i="1"/>
  <c r="T2496" i="1"/>
  <c r="S2497" i="1"/>
  <c r="T2497" i="1"/>
  <c r="S2498" i="1"/>
  <c r="T2498" i="1"/>
  <c r="S2499" i="1"/>
  <c r="T2499" i="1"/>
  <c r="S2500" i="1"/>
  <c r="T2500" i="1"/>
  <c r="S2501" i="1"/>
  <c r="T2501" i="1"/>
  <c r="S2502" i="1"/>
  <c r="T2502" i="1"/>
  <c r="S2503" i="1"/>
  <c r="T2503" i="1"/>
  <c r="S2504" i="1"/>
  <c r="T2504" i="1"/>
  <c r="S2505" i="1"/>
  <c r="T2505" i="1"/>
  <c r="S2506" i="1"/>
  <c r="T2506" i="1"/>
  <c r="S2507" i="1"/>
  <c r="T2507" i="1"/>
  <c r="S2508" i="1"/>
  <c r="T2508" i="1"/>
  <c r="S2509" i="1"/>
  <c r="T2509" i="1"/>
  <c r="S2510" i="1"/>
  <c r="T2510" i="1"/>
  <c r="S2511" i="1"/>
  <c r="T2511" i="1"/>
  <c r="S2512" i="1"/>
  <c r="T2512" i="1"/>
  <c r="S2513" i="1"/>
  <c r="T2513" i="1"/>
  <c r="S2514" i="1"/>
  <c r="T2514" i="1"/>
  <c r="S2515" i="1"/>
  <c r="T2515" i="1"/>
  <c r="S2516" i="1"/>
  <c r="T2516" i="1"/>
  <c r="S2517" i="1"/>
  <c r="T2517" i="1"/>
  <c r="S2518" i="1"/>
  <c r="T2518" i="1"/>
  <c r="S2519" i="1"/>
  <c r="T2519" i="1"/>
  <c r="S2520" i="1"/>
  <c r="T2520" i="1"/>
  <c r="S2521" i="1"/>
  <c r="T2521" i="1"/>
  <c r="S2522" i="1"/>
  <c r="T2522" i="1"/>
  <c r="S2523" i="1"/>
  <c r="T2523" i="1"/>
  <c r="S2524" i="1"/>
  <c r="T2524" i="1"/>
  <c r="S2525" i="1"/>
  <c r="T2525" i="1"/>
  <c r="S2526" i="1"/>
  <c r="T2526" i="1"/>
  <c r="S2527" i="1"/>
  <c r="T2527" i="1"/>
  <c r="S2528" i="1"/>
  <c r="T2528" i="1"/>
  <c r="S2529" i="1"/>
  <c r="T2529" i="1"/>
  <c r="S2530" i="1"/>
  <c r="T2530" i="1"/>
  <c r="S2531" i="1"/>
  <c r="T2531" i="1"/>
  <c r="S2532" i="1"/>
  <c r="T2532" i="1"/>
  <c r="S2533" i="1"/>
  <c r="T2533" i="1"/>
  <c r="S2534" i="1"/>
  <c r="T2534" i="1"/>
  <c r="S2535" i="1"/>
  <c r="T2535" i="1"/>
  <c r="S2536" i="1"/>
  <c r="T2536" i="1"/>
  <c r="S2537" i="1"/>
  <c r="T2537" i="1"/>
  <c r="S2538" i="1"/>
  <c r="T2538" i="1"/>
  <c r="S2539" i="1"/>
  <c r="T2539" i="1"/>
  <c r="S2540" i="1"/>
  <c r="T2540" i="1"/>
  <c r="S2541" i="1"/>
  <c r="T2541" i="1"/>
  <c r="S2542" i="1"/>
  <c r="T2542" i="1"/>
  <c r="S2543" i="1"/>
  <c r="T2543" i="1"/>
  <c r="S2544" i="1"/>
  <c r="T2544" i="1"/>
  <c r="S2545" i="1"/>
  <c r="T2545" i="1"/>
  <c r="S2546" i="1"/>
  <c r="T2546" i="1"/>
  <c r="S2547" i="1"/>
  <c r="T2547" i="1"/>
  <c r="S2548" i="1"/>
  <c r="T2548" i="1"/>
  <c r="S2549" i="1"/>
  <c r="T2549" i="1"/>
  <c r="S2550" i="1"/>
  <c r="T2550" i="1"/>
  <c r="S2551" i="1"/>
  <c r="T2551" i="1"/>
  <c r="S2552" i="1"/>
  <c r="T2552" i="1"/>
  <c r="S2553" i="1"/>
  <c r="T2553" i="1"/>
  <c r="S2554" i="1"/>
  <c r="T2554" i="1"/>
  <c r="S2555" i="1"/>
  <c r="T2555" i="1"/>
  <c r="S2556" i="1"/>
  <c r="T2556" i="1"/>
  <c r="S2557" i="1"/>
  <c r="T2557" i="1"/>
  <c r="S2558" i="1"/>
  <c r="T2558" i="1"/>
  <c r="S2559" i="1"/>
  <c r="T2559" i="1"/>
  <c r="S2560" i="1"/>
  <c r="T2560" i="1"/>
  <c r="S2561" i="1"/>
  <c r="T2561" i="1"/>
  <c r="S2562" i="1"/>
  <c r="T2562" i="1"/>
  <c r="S2563" i="1"/>
  <c r="T2563" i="1"/>
  <c r="S2564" i="1"/>
  <c r="T2564" i="1"/>
  <c r="S2565" i="1"/>
  <c r="T2565" i="1"/>
  <c r="S2566" i="1"/>
  <c r="T2566" i="1"/>
  <c r="S2567" i="1"/>
  <c r="T2567" i="1"/>
  <c r="S2568" i="1"/>
  <c r="T2568" i="1"/>
  <c r="S2569" i="1"/>
  <c r="T2569" i="1"/>
  <c r="S2570" i="1"/>
  <c r="T2570" i="1"/>
  <c r="S2571" i="1"/>
  <c r="T2571" i="1"/>
  <c r="S2572" i="1"/>
  <c r="T2572" i="1"/>
  <c r="S2573" i="1"/>
  <c r="T2573" i="1"/>
  <c r="S2574" i="1"/>
  <c r="T2574" i="1"/>
  <c r="S2575" i="1"/>
  <c r="T2575" i="1"/>
  <c r="S2576" i="1"/>
  <c r="T2576" i="1"/>
  <c r="S2577" i="1"/>
  <c r="T2577" i="1"/>
  <c r="S2578" i="1"/>
  <c r="T2578" i="1"/>
  <c r="S2579" i="1"/>
  <c r="T2579" i="1"/>
  <c r="S2580" i="1"/>
  <c r="T2580" i="1"/>
  <c r="S2581" i="1"/>
  <c r="T2581" i="1"/>
  <c r="S2582" i="1"/>
  <c r="T2582" i="1"/>
  <c r="S2583" i="1"/>
  <c r="T2583" i="1"/>
  <c r="S2584" i="1"/>
  <c r="T2584" i="1"/>
  <c r="S2585" i="1"/>
  <c r="T2585" i="1"/>
  <c r="S2586" i="1"/>
  <c r="T2586" i="1"/>
  <c r="S2587" i="1"/>
  <c r="T2587" i="1"/>
  <c r="S2588" i="1"/>
  <c r="T2588" i="1"/>
  <c r="S2589" i="1"/>
  <c r="T2589" i="1"/>
  <c r="S2590" i="1"/>
  <c r="T2590" i="1"/>
  <c r="S2591" i="1"/>
  <c r="T2591" i="1"/>
  <c r="S2592" i="1"/>
  <c r="T2592" i="1"/>
  <c r="S2593" i="1"/>
  <c r="T2593" i="1"/>
  <c r="S2594" i="1"/>
  <c r="T2594" i="1"/>
  <c r="S2595" i="1"/>
  <c r="T2595" i="1"/>
  <c r="S2596" i="1"/>
  <c r="T2596" i="1"/>
  <c r="S2597" i="1"/>
  <c r="T2597" i="1"/>
  <c r="S2598" i="1"/>
  <c r="T2598" i="1"/>
  <c r="S2599" i="1"/>
  <c r="T2599" i="1"/>
  <c r="S2600" i="1"/>
  <c r="T2600" i="1"/>
  <c r="S2601" i="1"/>
  <c r="T2601" i="1"/>
  <c r="S2602" i="1"/>
  <c r="T2602" i="1"/>
  <c r="S2603" i="1"/>
  <c r="T2603" i="1"/>
  <c r="S2604" i="1"/>
  <c r="T2604" i="1"/>
  <c r="S2605" i="1"/>
  <c r="T2605" i="1"/>
  <c r="S2606" i="1"/>
  <c r="T2606" i="1"/>
  <c r="S2607" i="1"/>
  <c r="T2607" i="1"/>
  <c r="S2608" i="1"/>
  <c r="T2608" i="1"/>
  <c r="S2609" i="1"/>
  <c r="T2609" i="1"/>
  <c r="S2610" i="1"/>
  <c r="T2610" i="1"/>
  <c r="S2611" i="1"/>
  <c r="T2611" i="1"/>
  <c r="S2612" i="1"/>
  <c r="T2612" i="1"/>
  <c r="S2613" i="1"/>
  <c r="T2613" i="1"/>
  <c r="S2614" i="1"/>
  <c r="T2614" i="1"/>
  <c r="S2615" i="1"/>
  <c r="T2615" i="1"/>
  <c r="S2616" i="1"/>
  <c r="T2616" i="1"/>
  <c r="S2617" i="1"/>
  <c r="T2617" i="1"/>
  <c r="S2618" i="1"/>
  <c r="T2618" i="1"/>
  <c r="S2619" i="1"/>
  <c r="T2619" i="1"/>
  <c r="S2620" i="1"/>
  <c r="T2620" i="1"/>
  <c r="S2621" i="1"/>
  <c r="T2621" i="1"/>
  <c r="S2622" i="1"/>
  <c r="T2622" i="1"/>
  <c r="S2623" i="1"/>
  <c r="T2623" i="1"/>
  <c r="S2624" i="1"/>
  <c r="T2624" i="1"/>
  <c r="S2625" i="1"/>
  <c r="T2625" i="1"/>
  <c r="S2626" i="1"/>
  <c r="T2626" i="1"/>
  <c r="S2627" i="1"/>
  <c r="T2627" i="1"/>
  <c r="S2628" i="1"/>
  <c r="T2628" i="1"/>
  <c r="S2629" i="1"/>
  <c r="T2629" i="1"/>
  <c r="S2630" i="1"/>
  <c r="T2630" i="1"/>
  <c r="S2631" i="1"/>
  <c r="T2631" i="1"/>
  <c r="S2632" i="1"/>
  <c r="T2632" i="1"/>
  <c r="S2633" i="1"/>
  <c r="T2633" i="1"/>
  <c r="S2634" i="1"/>
  <c r="T2634" i="1"/>
  <c r="S2635" i="1"/>
  <c r="T2635" i="1"/>
  <c r="S2636" i="1"/>
  <c r="T2636" i="1"/>
  <c r="S2637" i="1"/>
  <c r="T2637" i="1"/>
  <c r="S2638" i="1"/>
  <c r="T2638" i="1"/>
  <c r="S2639" i="1"/>
  <c r="T2639" i="1"/>
  <c r="S2640" i="1"/>
  <c r="T2640" i="1"/>
  <c r="S2641" i="1"/>
  <c r="T2641" i="1"/>
  <c r="S2642" i="1"/>
  <c r="T2642" i="1"/>
  <c r="S2643" i="1"/>
  <c r="T2643" i="1"/>
  <c r="S2644" i="1"/>
  <c r="T2644" i="1"/>
  <c r="S2645" i="1"/>
  <c r="T2645" i="1"/>
  <c r="S2646" i="1"/>
  <c r="T2646" i="1"/>
  <c r="S2647" i="1"/>
  <c r="T2647" i="1"/>
  <c r="S2648" i="1"/>
  <c r="T2648" i="1"/>
  <c r="S2649" i="1"/>
  <c r="T2649" i="1"/>
  <c r="S2650" i="1"/>
  <c r="T2650" i="1"/>
  <c r="S2651" i="1"/>
  <c r="T2651" i="1"/>
  <c r="S2652" i="1"/>
  <c r="T2652" i="1"/>
  <c r="S2653" i="1"/>
  <c r="T2653" i="1"/>
  <c r="S2654" i="1"/>
  <c r="T2654" i="1"/>
  <c r="S2655" i="1"/>
  <c r="T2655" i="1"/>
  <c r="S2656" i="1"/>
  <c r="T2656" i="1"/>
  <c r="S2657" i="1"/>
  <c r="T2657" i="1"/>
  <c r="S2658" i="1"/>
  <c r="T2658" i="1"/>
  <c r="S2659" i="1"/>
  <c r="T2659" i="1"/>
  <c r="S2660" i="1"/>
  <c r="T2660" i="1"/>
  <c r="S2661" i="1"/>
  <c r="T2661" i="1"/>
  <c r="S2662" i="1"/>
  <c r="T2662" i="1"/>
  <c r="S2663" i="1"/>
  <c r="T2663" i="1"/>
  <c r="S2664" i="1"/>
  <c r="T2664" i="1"/>
  <c r="S2665" i="1"/>
  <c r="T2665" i="1"/>
  <c r="S2666" i="1"/>
  <c r="T2666" i="1"/>
  <c r="S2667" i="1"/>
  <c r="T2667" i="1"/>
  <c r="S2668" i="1"/>
  <c r="T2668" i="1"/>
  <c r="S2669" i="1"/>
  <c r="T2669" i="1"/>
  <c r="S2670" i="1"/>
  <c r="T2670" i="1"/>
  <c r="S2671" i="1"/>
  <c r="T2671" i="1"/>
  <c r="S2672" i="1"/>
  <c r="T2672" i="1"/>
  <c r="S2673" i="1"/>
  <c r="T2673" i="1"/>
  <c r="S2674" i="1"/>
  <c r="T2674" i="1"/>
  <c r="S2675" i="1"/>
  <c r="T2675" i="1"/>
  <c r="S2676" i="1"/>
  <c r="T2676" i="1"/>
  <c r="S2677" i="1"/>
  <c r="T2677" i="1"/>
  <c r="S2678" i="1"/>
  <c r="T2678" i="1"/>
  <c r="S2679" i="1"/>
  <c r="T2679" i="1"/>
  <c r="S2680" i="1"/>
  <c r="T2680" i="1"/>
  <c r="S2681" i="1"/>
  <c r="T2681" i="1"/>
  <c r="S2682" i="1"/>
  <c r="T2682" i="1"/>
  <c r="S2683" i="1"/>
  <c r="T2683" i="1"/>
  <c r="S2684" i="1"/>
  <c r="T2684" i="1"/>
  <c r="S2685" i="1"/>
  <c r="T2685" i="1"/>
  <c r="S2686" i="1"/>
  <c r="T2686" i="1"/>
  <c r="S2687" i="1"/>
  <c r="T2687" i="1"/>
  <c r="S2688" i="1"/>
  <c r="T2688" i="1"/>
  <c r="S2689" i="1"/>
  <c r="T2689" i="1"/>
  <c r="S2690" i="1"/>
  <c r="T2690" i="1"/>
  <c r="S2691" i="1"/>
  <c r="T2691" i="1"/>
  <c r="S2692" i="1"/>
  <c r="T2692" i="1"/>
  <c r="S2693" i="1"/>
  <c r="T2693" i="1"/>
  <c r="S2694" i="1"/>
  <c r="T2694" i="1"/>
  <c r="S2695" i="1"/>
  <c r="T2695" i="1"/>
  <c r="S2696" i="1"/>
  <c r="T2696" i="1"/>
  <c r="S2697" i="1"/>
  <c r="T2697" i="1"/>
  <c r="S2698" i="1"/>
  <c r="T2698" i="1"/>
  <c r="S2699" i="1"/>
  <c r="T2699" i="1"/>
  <c r="S2700" i="1"/>
  <c r="T2700" i="1"/>
  <c r="S2701" i="1"/>
  <c r="T2701" i="1"/>
  <c r="S2702" i="1"/>
  <c r="T2702" i="1"/>
  <c r="S2703" i="1"/>
  <c r="T2703" i="1"/>
  <c r="S2704" i="1"/>
  <c r="T2704" i="1"/>
  <c r="S2705" i="1"/>
  <c r="T2705" i="1"/>
  <c r="S2706" i="1"/>
  <c r="T2706" i="1"/>
  <c r="S2707" i="1"/>
  <c r="T2707" i="1"/>
  <c r="S2708" i="1"/>
  <c r="T2708" i="1"/>
  <c r="S2709" i="1"/>
  <c r="T2709" i="1"/>
  <c r="S2710" i="1"/>
  <c r="T2710" i="1"/>
  <c r="S2711" i="1"/>
  <c r="T2711" i="1"/>
  <c r="S2712" i="1"/>
  <c r="T2712" i="1"/>
  <c r="S2713" i="1"/>
  <c r="T2713" i="1"/>
  <c r="S2714" i="1"/>
  <c r="T2714" i="1"/>
  <c r="S2715" i="1"/>
  <c r="T2715" i="1"/>
  <c r="S2716" i="1"/>
  <c r="T2716" i="1"/>
  <c r="S2717" i="1"/>
  <c r="T2717" i="1"/>
  <c r="S2718" i="1"/>
  <c r="T2718" i="1"/>
  <c r="S2719" i="1"/>
  <c r="T2719" i="1"/>
  <c r="S2720" i="1"/>
  <c r="T2720" i="1"/>
  <c r="S2721" i="1"/>
  <c r="T2721" i="1"/>
  <c r="S2722" i="1"/>
  <c r="T2722" i="1"/>
  <c r="S2723" i="1"/>
  <c r="T2723" i="1"/>
  <c r="S2724" i="1"/>
  <c r="T2724" i="1"/>
  <c r="S2725" i="1"/>
  <c r="T2725" i="1"/>
  <c r="S2726" i="1"/>
  <c r="T2726" i="1"/>
  <c r="S2727" i="1"/>
  <c r="T2727" i="1"/>
  <c r="S2728" i="1"/>
  <c r="T2728" i="1"/>
  <c r="S2729" i="1"/>
  <c r="T2729" i="1"/>
  <c r="S2730" i="1"/>
  <c r="T2730" i="1"/>
  <c r="S2731" i="1"/>
  <c r="T2731" i="1"/>
  <c r="S2732" i="1"/>
  <c r="T2732" i="1"/>
  <c r="S2733" i="1"/>
  <c r="T2733" i="1"/>
  <c r="S2734" i="1"/>
  <c r="T2734" i="1"/>
  <c r="S2735" i="1"/>
  <c r="T2735" i="1"/>
  <c r="S2736" i="1"/>
  <c r="T2736" i="1"/>
  <c r="S2737" i="1"/>
  <c r="T2737" i="1"/>
  <c r="S2738" i="1"/>
  <c r="T2738" i="1"/>
  <c r="S2739" i="1"/>
  <c r="T2739" i="1"/>
  <c r="S2740" i="1"/>
  <c r="T2740" i="1"/>
  <c r="S2741" i="1"/>
  <c r="T2741" i="1"/>
  <c r="S2742" i="1"/>
  <c r="T2742" i="1"/>
  <c r="S2743" i="1"/>
  <c r="T2743" i="1"/>
  <c r="S2744" i="1"/>
  <c r="T2744" i="1"/>
  <c r="S2745" i="1"/>
  <c r="T2745" i="1"/>
  <c r="S2746" i="1"/>
  <c r="T2746" i="1"/>
  <c r="S2747" i="1"/>
  <c r="T2747" i="1"/>
  <c r="S2748" i="1"/>
  <c r="T2748" i="1"/>
  <c r="S2749" i="1"/>
  <c r="T2749" i="1"/>
  <c r="S2750" i="1"/>
  <c r="T2750" i="1"/>
  <c r="S2751" i="1"/>
  <c r="T2751" i="1"/>
  <c r="S2752" i="1"/>
  <c r="T2752" i="1"/>
  <c r="S2753" i="1"/>
  <c r="T2753" i="1"/>
  <c r="S2754" i="1"/>
  <c r="T2754" i="1"/>
  <c r="S2755" i="1"/>
  <c r="T2755" i="1"/>
  <c r="S2756" i="1"/>
  <c r="T2756" i="1"/>
  <c r="S2757" i="1"/>
  <c r="T2757" i="1"/>
  <c r="S2758" i="1"/>
  <c r="T2758" i="1"/>
  <c r="S2759" i="1"/>
  <c r="T2759" i="1"/>
  <c r="S2760" i="1"/>
  <c r="T2760" i="1"/>
  <c r="S2761" i="1"/>
  <c r="T2761" i="1"/>
  <c r="S2762" i="1"/>
  <c r="T2762" i="1"/>
  <c r="S2763" i="1"/>
  <c r="T2763" i="1"/>
  <c r="S2764" i="1"/>
  <c r="T2764" i="1"/>
  <c r="S2765" i="1"/>
  <c r="T2765" i="1"/>
  <c r="S2766" i="1"/>
  <c r="T2766" i="1"/>
  <c r="S2767" i="1"/>
  <c r="T2767" i="1"/>
  <c r="S2768" i="1"/>
  <c r="T2768" i="1"/>
  <c r="S2769" i="1"/>
  <c r="T2769" i="1"/>
  <c r="S2770" i="1"/>
  <c r="T2770" i="1"/>
  <c r="S2771" i="1"/>
  <c r="T2771" i="1"/>
  <c r="S2772" i="1"/>
  <c r="T2772" i="1"/>
  <c r="S2773" i="1"/>
  <c r="T2773" i="1"/>
  <c r="S2774" i="1"/>
  <c r="T2774" i="1"/>
  <c r="S2775" i="1"/>
  <c r="T2775" i="1"/>
  <c r="S2776" i="1"/>
  <c r="T2776" i="1"/>
  <c r="S2777" i="1"/>
  <c r="T2777" i="1"/>
  <c r="S2778" i="1"/>
  <c r="T2778" i="1"/>
  <c r="S2779" i="1"/>
  <c r="T2779" i="1"/>
  <c r="S2780" i="1"/>
  <c r="T2780" i="1"/>
  <c r="S2781" i="1"/>
  <c r="T2781" i="1"/>
  <c r="S2782" i="1"/>
  <c r="T2782" i="1"/>
  <c r="S2783" i="1"/>
  <c r="T2783" i="1"/>
  <c r="S2784" i="1"/>
  <c r="T2784" i="1"/>
  <c r="S2785" i="1"/>
  <c r="T2785" i="1"/>
  <c r="S2786" i="1"/>
  <c r="T2786" i="1"/>
  <c r="S2787" i="1"/>
  <c r="T2787" i="1"/>
  <c r="S2788" i="1"/>
  <c r="T2788" i="1"/>
  <c r="S2789" i="1"/>
  <c r="T2789" i="1"/>
  <c r="S2790" i="1"/>
  <c r="T2790" i="1"/>
  <c r="S2791" i="1"/>
  <c r="T2791" i="1"/>
  <c r="S2792" i="1"/>
  <c r="T2792" i="1"/>
  <c r="S2793" i="1"/>
  <c r="T2793" i="1"/>
  <c r="S2794" i="1"/>
  <c r="T2794" i="1"/>
  <c r="S2795" i="1"/>
  <c r="T2795" i="1"/>
  <c r="S2796" i="1"/>
  <c r="T2796" i="1"/>
  <c r="S2797" i="1"/>
  <c r="T2797" i="1"/>
  <c r="S2798" i="1"/>
  <c r="T2798" i="1"/>
  <c r="S2799" i="1"/>
  <c r="T2799" i="1"/>
  <c r="S2800" i="1"/>
  <c r="T2800" i="1"/>
  <c r="S2801" i="1"/>
  <c r="T2801" i="1"/>
  <c r="S2802" i="1"/>
  <c r="T2802" i="1"/>
  <c r="S2803" i="1"/>
  <c r="T2803" i="1"/>
  <c r="S2804" i="1"/>
  <c r="T2804" i="1"/>
  <c r="S2805" i="1"/>
  <c r="T2805" i="1"/>
  <c r="S2806" i="1"/>
  <c r="T2806" i="1"/>
  <c r="S2807" i="1"/>
  <c r="T2807" i="1"/>
  <c r="S2808" i="1"/>
  <c r="T2808" i="1"/>
  <c r="S2809" i="1"/>
  <c r="T2809" i="1"/>
  <c r="S2810" i="1"/>
  <c r="T2810" i="1"/>
  <c r="S2811" i="1"/>
  <c r="T2811" i="1"/>
  <c r="S2812" i="1"/>
  <c r="T2812" i="1"/>
  <c r="S2813" i="1"/>
  <c r="T2813" i="1"/>
  <c r="S2814" i="1"/>
  <c r="T2814" i="1"/>
  <c r="S2815" i="1"/>
  <c r="T2815" i="1"/>
  <c r="S2816" i="1"/>
  <c r="T2816" i="1"/>
  <c r="S2817" i="1"/>
  <c r="T2817" i="1"/>
  <c r="S2818" i="1"/>
  <c r="T2818" i="1"/>
  <c r="S2819" i="1"/>
  <c r="T2819" i="1"/>
  <c r="S2820" i="1"/>
  <c r="T2820" i="1"/>
  <c r="S2821" i="1"/>
  <c r="T2821" i="1"/>
  <c r="S2822" i="1"/>
  <c r="T2822" i="1"/>
  <c r="S2823" i="1"/>
  <c r="T2823" i="1"/>
  <c r="S2824" i="1"/>
  <c r="T2824" i="1"/>
  <c r="S2825" i="1"/>
  <c r="T2825" i="1"/>
  <c r="S2826" i="1"/>
  <c r="T2826" i="1"/>
  <c r="S2827" i="1"/>
  <c r="T2827" i="1"/>
  <c r="S2828" i="1"/>
  <c r="T2828" i="1"/>
  <c r="S2829" i="1"/>
  <c r="T2829" i="1"/>
  <c r="S2830" i="1"/>
  <c r="T2830" i="1"/>
  <c r="S2831" i="1"/>
  <c r="T2831" i="1"/>
  <c r="S2832" i="1"/>
  <c r="T2832" i="1"/>
  <c r="S2833" i="1"/>
  <c r="T2833" i="1"/>
  <c r="S2834" i="1"/>
  <c r="T2834" i="1"/>
  <c r="S2835" i="1"/>
  <c r="T2835" i="1"/>
  <c r="S2836" i="1"/>
  <c r="T2836" i="1"/>
  <c r="S2837" i="1"/>
  <c r="T2837" i="1"/>
  <c r="S2838" i="1"/>
  <c r="T2838" i="1"/>
  <c r="S2839" i="1"/>
  <c r="T2839" i="1"/>
  <c r="S2840" i="1"/>
  <c r="T2840" i="1"/>
  <c r="S2841" i="1"/>
  <c r="T2841" i="1"/>
  <c r="S2842" i="1"/>
  <c r="T2842" i="1"/>
  <c r="S2843" i="1"/>
  <c r="T2843" i="1"/>
  <c r="S2844" i="1"/>
  <c r="T2844" i="1"/>
  <c r="S2845" i="1"/>
  <c r="T2845" i="1"/>
  <c r="S2846" i="1"/>
  <c r="T2846" i="1"/>
  <c r="S2847" i="1"/>
  <c r="T2847" i="1"/>
  <c r="S2848" i="1"/>
  <c r="T2848" i="1"/>
  <c r="S2849" i="1"/>
  <c r="T2849" i="1"/>
  <c r="S2850" i="1"/>
  <c r="T2850" i="1"/>
  <c r="S2851" i="1"/>
  <c r="T2851" i="1"/>
  <c r="S2852" i="1"/>
  <c r="T2852" i="1"/>
  <c r="S2853" i="1"/>
  <c r="T2853" i="1"/>
  <c r="S2854" i="1"/>
  <c r="T2854" i="1"/>
  <c r="S2855" i="1"/>
  <c r="T2855" i="1"/>
  <c r="S2856" i="1"/>
  <c r="T2856" i="1"/>
  <c r="S2857" i="1"/>
  <c r="T2857" i="1"/>
  <c r="S2858" i="1"/>
  <c r="T2858" i="1"/>
  <c r="S2859" i="1"/>
  <c r="T2859" i="1"/>
  <c r="S2860" i="1"/>
  <c r="T2860" i="1"/>
  <c r="S2861" i="1"/>
  <c r="T2861" i="1"/>
  <c r="S2862" i="1"/>
  <c r="T2862" i="1"/>
  <c r="S2863" i="1"/>
  <c r="T2863" i="1"/>
  <c r="S2864" i="1"/>
  <c r="T2864" i="1"/>
  <c r="S2865" i="1"/>
  <c r="T2865" i="1"/>
  <c r="S2866" i="1"/>
  <c r="T2866" i="1"/>
  <c r="S2867" i="1"/>
  <c r="T2867" i="1"/>
  <c r="S2868" i="1"/>
  <c r="T2868" i="1"/>
  <c r="S2869" i="1"/>
  <c r="T2869" i="1"/>
  <c r="S2870" i="1"/>
  <c r="T2870" i="1"/>
  <c r="S2871" i="1"/>
  <c r="T2871" i="1"/>
  <c r="S2872" i="1"/>
  <c r="T2872" i="1"/>
  <c r="S2873" i="1"/>
  <c r="T2873" i="1"/>
  <c r="S2874" i="1"/>
  <c r="T2874" i="1"/>
  <c r="S2875" i="1"/>
  <c r="T2875" i="1"/>
  <c r="S2876" i="1"/>
  <c r="T2876" i="1"/>
  <c r="S2877" i="1"/>
  <c r="T2877" i="1"/>
  <c r="S2878" i="1"/>
  <c r="T2878" i="1"/>
  <c r="S2879" i="1"/>
  <c r="T2879" i="1"/>
  <c r="S2880" i="1"/>
  <c r="T2880" i="1"/>
  <c r="S2881" i="1"/>
  <c r="T2881" i="1"/>
  <c r="S2882" i="1"/>
  <c r="T2882" i="1"/>
  <c r="S2883" i="1"/>
  <c r="T2883" i="1"/>
  <c r="S2884" i="1"/>
  <c r="T2884" i="1"/>
  <c r="S2885" i="1"/>
  <c r="T2885" i="1"/>
  <c r="S2886" i="1"/>
  <c r="T2886" i="1"/>
  <c r="S2887" i="1"/>
  <c r="T2887" i="1"/>
  <c r="S2888" i="1"/>
  <c r="T2888" i="1"/>
  <c r="S2889" i="1"/>
  <c r="T2889" i="1"/>
  <c r="S2890" i="1"/>
  <c r="T2890" i="1"/>
  <c r="S2891" i="1"/>
  <c r="T2891" i="1"/>
  <c r="S2892" i="1"/>
  <c r="T2892" i="1"/>
  <c r="S2893" i="1"/>
  <c r="T2893" i="1"/>
  <c r="S2894" i="1"/>
  <c r="T2894" i="1"/>
  <c r="S2895" i="1"/>
  <c r="T2895" i="1"/>
  <c r="S2896" i="1"/>
  <c r="T2896" i="1"/>
  <c r="S2897" i="1"/>
  <c r="T2897" i="1"/>
  <c r="S2898" i="1"/>
  <c r="T2898" i="1"/>
  <c r="S2899" i="1"/>
  <c r="T2899" i="1"/>
  <c r="S2900" i="1"/>
  <c r="T2900" i="1"/>
  <c r="S2901" i="1"/>
  <c r="T2901" i="1"/>
  <c r="S2902" i="1"/>
  <c r="T2902" i="1"/>
  <c r="S2903" i="1"/>
  <c r="T2903" i="1"/>
  <c r="S2904" i="1"/>
  <c r="T2904" i="1"/>
  <c r="S2905" i="1"/>
  <c r="T2905" i="1"/>
  <c r="S2906" i="1"/>
  <c r="T2906" i="1"/>
  <c r="S2907" i="1"/>
  <c r="T2907" i="1"/>
  <c r="S2908" i="1"/>
  <c r="T2908" i="1"/>
  <c r="S2909" i="1"/>
  <c r="T2909" i="1"/>
  <c r="S2910" i="1"/>
  <c r="T2910" i="1"/>
  <c r="S2911" i="1"/>
  <c r="T2911" i="1"/>
  <c r="S2912" i="1"/>
  <c r="T2912" i="1"/>
  <c r="S2913" i="1"/>
  <c r="T2913" i="1"/>
  <c r="S2914" i="1"/>
  <c r="T2914" i="1"/>
  <c r="S2915" i="1"/>
  <c r="T2915" i="1"/>
  <c r="S2916" i="1"/>
  <c r="T2916" i="1"/>
  <c r="S2917" i="1"/>
  <c r="T2917" i="1"/>
  <c r="S2918" i="1"/>
  <c r="T2918" i="1"/>
  <c r="S2919" i="1"/>
  <c r="T2919" i="1"/>
  <c r="S2920" i="1"/>
  <c r="T2920" i="1"/>
  <c r="S2921" i="1"/>
  <c r="T2921" i="1"/>
  <c r="S2922" i="1"/>
  <c r="T2922" i="1"/>
  <c r="S2923" i="1"/>
  <c r="T2923" i="1"/>
  <c r="S2924" i="1"/>
  <c r="T2924" i="1"/>
  <c r="S2925" i="1"/>
  <c r="T2925" i="1"/>
  <c r="S2926" i="1"/>
  <c r="T2926" i="1"/>
  <c r="S2927" i="1"/>
  <c r="T2927" i="1"/>
  <c r="S2928" i="1"/>
  <c r="T2928" i="1"/>
  <c r="S2929" i="1"/>
  <c r="T2929" i="1"/>
  <c r="S2930" i="1"/>
  <c r="T2930" i="1"/>
  <c r="S2931" i="1"/>
  <c r="T2931" i="1"/>
  <c r="S2932" i="1"/>
  <c r="T2932" i="1"/>
  <c r="S2933" i="1"/>
  <c r="T2933" i="1"/>
  <c r="S2934" i="1"/>
  <c r="T2934" i="1"/>
  <c r="S2935" i="1"/>
  <c r="T2935" i="1"/>
  <c r="S2936" i="1"/>
  <c r="T2936" i="1"/>
  <c r="S2937" i="1"/>
  <c r="T2937" i="1"/>
  <c r="S2938" i="1"/>
  <c r="T2938" i="1"/>
  <c r="S2939" i="1"/>
  <c r="T2939" i="1"/>
  <c r="S2940" i="1"/>
  <c r="T2940" i="1"/>
  <c r="S2941" i="1"/>
  <c r="T2941" i="1"/>
  <c r="S2942" i="1"/>
  <c r="T2942" i="1"/>
  <c r="S2943" i="1"/>
  <c r="T2943" i="1"/>
  <c r="S2944" i="1"/>
  <c r="T2944" i="1"/>
  <c r="S2945" i="1"/>
  <c r="T2945" i="1"/>
  <c r="S2946" i="1"/>
  <c r="T2946" i="1"/>
  <c r="S2947" i="1"/>
  <c r="T2947" i="1"/>
  <c r="S2948" i="1"/>
  <c r="T2948" i="1"/>
  <c r="S2949" i="1"/>
  <c r="T2949" i="1"/>
  <c r="S2950" i="1"/>
  <c r="T2950" i="1"/>
  <c r="S2951" i="1"/>
  <c r="T2951" i="1"/>
  <c r="S2952" i="1"/>
  <c r="T2952" i="1"/>
  <c r="S2953" i="1"/>
  <c r="T2953" i="1"/>
  <c r="S2954" i="1"/>
  <c r="T2954" i="1"/>
  <c r="S2955" i="1"/>
  <c r="T2955" i="1"/>
  <c r="S2956" i="1"/>
  <c r="T2956" i="1"/>
  <c r="S2957" i="1"/>
  <c r="T2957" i="1"/>
  <c r="S2958" i="1"/>
  <c r="T2958" i="1"/>
  <c r="S2959" i="1"/>
  <c r="T2959" i="1"/>
  <c r="S2960" i="1"/>
  <c r="T2960" i="1"/>
  <c r="S2961" i="1"/>
  <c r="T2961" i="1"/>
  <c r="S2962" i="1"/>
  <c r="T2962" i="1"/>
  <c r="S2963" i="1"/>
  <c r="T2963" i="1"/>
  <c r="S2964" i="1"/>
  <c r="T2964" i="1"/>
  <c r="S2965" i="1"/>
  <c r="T2965" i="1"/>
  <c r="S2966" i="1"/>
  <c r="T2966" i="1"/>
  <c r="S2967" i="1"/>
  <c r="T2967" i="1"/>
  <c r="S2968" i="1"/>
  <c r="T2968" i="1"/>
  <c r="S2969" i="1"/>
  <c r="T2969" i="1"/>
  <c r="S2970" i="1"/>
  <c r="T2970" i="1"/>
  <c r="S2971" i="1"/>
  <c r="T2971" i="1"/>
  <c r="S2972" i="1"/>
  <c r="T2972" i="1"/>
  <c r="S2973" i="1"/>
  <c r="T2973" i="1"/>
  <c r="S2974" i="1"/>
  <c r="T2974" i="1"/>
  <c r="S2975" i="1"/>
  <c r="T2975" i="1"/>
  <c r="S2976" i="1"/>
  <c r="T2976" i="1"/>
  <c r="S2977" i="1"/>
  <c r="T2977" i="1"/>
  <c r="S2978" i="1"/>
  <c r="T2978" i="1"/>
  <c r="S2979" i="1"/>
  <c r="T2979" i="1"/>
  <c r="S2980" i="1"/>
  <c r="T2980" i="1"/>
  <c r="S2981" i="1"/>
  <c r="T2981" i="1"/>
  <c r="S2982" i="1"/>
  <c r="T2982" i="1"/>
  <c r="S2983" i="1"/>
  <c r="T2983" i="1"/>
  <c r="S2984" i="1"/>
  <c r="T2984" i="1"/>
  <c r="S2985" i="1"/>
  <c r="T2985" i="1"/>
  <c r="S2986" i="1"/>
  <c r="T2986" i="1"/>
  <c r="S2987" i="1"/>
  <c r="T2987" i="1"/>
  <c r="S2988" i="1"/>
  <c r="T2988" i="1"/>
  <c r="S2989" i="1"/>
  <c r="T2989" i="1"/>
  <c r="S2990" i="1"/>
  <c r="T2990" i="1"/>
  <c r="S2991" i="1"/>
  <c r="T2991" i="1"/>
  <c r="S2992" i="1"/>
  <c r="T2992" i="1"/>
  <c r="S2993" i="1"/>
  <c r="T2993" i="1"/>
  <c r="S2994" i="1"/>
  <c r="T2994" i="1"/>
  <c r="S2995" i="1"/>
  <c r="T2995" i="1"/>
  <c r="S2996" i="1"/>
  <c r="T2996" i="1"/>
  <c r="S2997" i="1"/>
  <c r="T2997" i="1"/>
  <c r="S2998" i="1"/>
  <c r="T2998" i="1"/>
  <c r="S2999" i="1"/>
  <c r="T2999" i="1"/>
  <c r="S3000" i="1"/>
  <c r="T3000" i="1"/>
  <c r="S3001" i="1"/>
  <c r="T3001" i="1"/>
  <c r="S3002" i="1"/>
  <c r="T3002" i="1"/>
  <c r="S3003" i="1"/>
  <c r="T3003" i="1"/>
  <c r="S3004" i="1"/>
  <c r="T3004" i="1"/>
  <c r="S3005" i="1"/>
  <c r="T3005" i="1"/>
  <c r="S3006" i="1"/>
  <c r="T3006" i="1"/>
  <c r="S3007" i="1"/>
  <c r="T3007" i="1"/>
  <c r="S3008" i="1"/>
  <c r="T3008" i="1"/>
  <c r="S3009" i="1"/>
  <c r="T3009" i="1"/>
  <c r="S3010" i="1"/>
  <c r="T3010" i="1"/>
  <c r="S3011" i="1"/>
  <c r="T3011" i="1"/>
  <c r="S3012" i="1"/>
  <c r="T3012" i="1"/>
  <c r="S3013" i="1"/>
  <c r="T3013" i="1"/>
  <c r="S3014" i="1"/>
  <c r="T3014" i="1"/>
  <c r="S3015" i="1"/>
  <c r="T3015" i="1"/>
  <c r="S3016" i="1"/>
  <c r="T3016" i="1"/>
  <c r="S3017" i="1"/>
  <c r="T3017" i="1"/>
  <c r="S3018" i="1"/>
  <c r="T3018" i="1"/>
  <c r="S3019" i="1"/>
  <c r="T3019" i="1"/>
  <c r="S3020" i="1"/>
  <c r="T3020" i="1"/>
  <c r="S3021" i="1"/>
  <c r="T3021" i="1"/>
  <c r="S3022" i="1"/>
  <c r="T3022" i="1"/>
  <c r="S3023" i="1"/>
  <c r="T3023" i="1"/>
  <c r="S3024" i="1"/>
  <c r="T3024" i="1"/>
  <c r="S3025" i="1"/>
  <c r="T3025" i="1"/>
  <c r="S3026" i="1"/>
  <c r="T3026" i="1"/>
  <c r="S3027" i="1"/>
  <c r="T3027" i="1"/>
  <c r="S3028" i="1"/>
  <c r="T3028" i="1"/>
  <c r="S3029" i="1"/>
  <c r="T3029" i="1"/>
  <c r="S3030" i="1"/>
  <c r="T3030" i="1"/>
  <c r="S3031" i="1"/>
  <c r="T3031" i="1"/>
  <c r="S3032" i="1"/>
  <c r="T3032" i="1"/>
  <c r="S3033" i="1"/>
  <c r="T3033" i="1"/>
  <c r="S3034" i="1"/>
  <c r="T3034" i="1"/>
  <c r="S3035" i="1"/>
  <c r="T3035" i="1"/>
  <c r="S3036" i="1"/>
  <c r="T3036" i="1"/>
  <c r="S3037" i="1"/>
  <c r="T3037" i="1"/>
  <c r="S3038" i="1"/>
  <c r="T3038" i="1"/>
  <c r="S3039" i="1"/>
  <c r="T3039" i="1"/>
  <c r="S3040" i="1"/>
  <c r="T3040" i="1"/>
  <c r="S3041" i="1"/>
  <c r="T3041" i="1"/>
  <c r="S3042" i="1"/>
  <c r="T3042" i="1"/>
  <c r="S3043" i="1"/>
  <c r="T3043" i="1"/>
  <c r="S3044" i="1"/>
  <c r="T3044" i="1"/>
  <c r="S3045" i="1"/>
  <c r="T3045" i="1"/>
  <c r="S3046" i="1"/>
  <c r="T3046" i="1"/>
  <c r="S3047" i="1"/>
  <c r="T3047" i="1"/>
  <c r="S3048" i="1"/>
  <c r="T3048" i="1"/>
  <c r="S3049" i="1"/>
  <c r="T3049" i="1"/>
  <c r="S3050" i="1"/>
  <c r="T3050" i="1"/>
  <c r="S3051" i="1"/>
  <c r="T3051" i="1"/>
  <c r="S3052" i="1"/>
  <c r="T3052" i="1"/>
  <c r="S3053" i="1"/>
  <c r="T3053" i="1"/>
  <c r="S3054" i="1"/>
  <c r="T3054" i="1"/>
  <c r="S3055" i="1"/>
  <c r="T3055" i="1"/>
  <c r="S3056" i="1"/>
  <c r="T3056" i="1"/>
  <c r="S3057" i="1"/>
  <c r="T3057" i="1"/>
  <c r="S3058" i="1"/>
  <c r="T3058" i="1"/>
  <c r="S3059" i="1"/>
  <c r="T3059" i="1"/>
  <c r="S3060" i="1"/>
  <c r="T3060" i="1"/>
  <c r="S3061" i="1"/>
  <c r="T3061" i="1"/>
  <c r="S3062" i="1"/>
  <c r="T3062" i="1"/>
  <c r="S3063" i="1"/>
  <c r="T3063" i="1"/>
  <c r="S3064" i="1"/>
  <c r="T3064" i="1"/>
  <c r="S3065" i="1"/>
  <c r="T3065" i="1"/>
  <c r="S3066" i="1"/>
  <c r="T3066" i="1"/>
  <c r="S3067" i="1"/>
  <c r="T3067" i="1"/>
  <c r="S3068" i="1"/>
  <c r="T3068" i="1"/>
  <c r="S3069" i="1"/>
  <c r="T3069" i="1"/>
  <c r="S3070" i="1"/>
  <c r="T3070" i="1"/>
  <c r="S3071" i="1"/>
  <c r="T3071" i="1"/>
  <c r="S3072" i="1"/>
  <c r="T3072" i="1"/>
  <c r="S3073" i="1"/>
  <c r="T3073" i="1"/>
  <c r="S3074" i="1"/>
  <c r="T3074" i="1"/>
  <c r="S3075" i="1"/>
  <c r="T3075" i="1"/>
  <c r="S3076" i="1"/>
  <c r="T3076" i="1"/>
  <c r="S3077" i="1"/>
  <c r="T3077" i="1"/>
  <c r="S3078" i="1"/>
  <c r="T3078" i="1"/>
  <c r="S3079" i="1"/>
  <c r="T3079" i="1"/>
  <c r="S3080" i="1"/>
  <c r="T3080" i="1"/>
  <c r="S3081" i="1"/>
  <c r="T3081" i="1"/>
  <c r="S3082" i="1"/>
  <c r="T3082" i="1"/>
  <c r="S3083" i="1"/>
  <c r="T3083" i="1"/>
  <c r="S3084" i="1"/>
  <c r="T3084" i="1"/>
  <c r="S3085" i="1"/>
  <c r="T3085" i="1"/>
  <c r="S3086" i="1"/>
  <c r="T3086" i="1"/>
  <c r="S3087" i="1"/>
  <c r="T3087" i="1"/>
  <c r="S3088" i="1"/>
  <c r="T3088" i="1"/>
  <c r="S3089" i="1"/>
  <c r="T3089" i="1"/>
  <c r="S3090" i="1"/>
  <c r="T3090" i="1"/>
  <c r="S3091" i="1"/>
  <c r="T3091" i="1"/>
  <c r="S3092" i="1"/>
  <c r="T3092" i="1"/>
  <c r="S3093" i="1"/>
  <c r="T3093" i="1"/>
  <c r="S3094" i="1"/>
  <c r="T3094" i="1"/>
  <c r="S3095" i="1"/>
  <c r="T3095" i="1"/>
  <c r="S3096" i="1"/>
  <c r="T3096" i="1"/>
  <c r="S3097" i="1"/>
  <c r="T3097" i="1"/>
  <c r="S3098" i="1"/>
  <c r="T3098" i="1"/>
  <c r="S3099" i="1"/>
  <c r="T3099" i="1"/>
  <c r="S3100" i="1"/>
  <c r="T3100" i="1"/>
  <c r="S3101" i="1"/>
  <c r="T3101" i="1"/>
  <c r="S3102" i="1"/>
  <c r="T3102" i="1"/>
  <c r="S3103" i="1"/>
  <c r="T3103" i="1"/>
  <c r="S3104" i="1"/>
  <c r="T3104" i="1"/>
  <c r="S3105" i="1"/>
  <c r="T3105" i="1"/>
  <c r="S3106" i="1"/>
  <c r="T3106" i="1"/>
  <c r="S3107" i="1"/>
  <c r="T3107" i="1"/>
  <c r="S3108" i="1"/>
  <c r="T3108" i="1"/>
  <c r="S3109" i="1"/>
  <c r="T3109" i="1"/>
  <c r="S3110" i="1"/>
  <c r="T3110" i="1"/>
  <c r="S3111" i="1"/>
  <c r="T3111" i="1"/>
  <c r="S3112" i="1"/>
  <c r="T3112" i="1"/>
  <c r="S3113" i="1"/>
  <c r="T3113" i="1"/>
  <c r="S3114" i="1"/>
  <c r="T3114" i="1"/>
  <c r="S3115" i="1"/>
  <c r="T3115" i="1"/>
  <c r="S3116" i="1"/>
  <c r="T3116" i="1"/>
  <c r="S3117" i="1"/>
  <c r="T3117" i="1"/>
  <c r="S3118" i="1"/>
  <c r="T3118" i="1"/>
  <c r="S3119" i="1"/>
  <c r="T3119" i="1"/>
  <c r="S3120" i="1"/>
  <c r="T3120" i="1"/>
  <c r="S3121" i="1"/>
  <c r="T3121" i="1"/>
  <c r="S3122" i="1"/>
  <c r="T3122" i="1"/>
  <c r="S3123" i="1"/>
  <c r="T3123" i="1"/>
  <c r="S3124" i="1"/>
  <c r="T3124" i="1"/>
  <c r="S3125" i="1"/>
  <c r="T3125" i="1"/>
  <c r="S3126" i="1"/>
  <c r="T3126" i="1"/>
  <c r="S3127" i="1"/>
  <c r="T3127" i="1"/>
  <c r="S3128" i="1"/>
  <c r="T3128" i="1"/>
  <c r="S3129" i="1"/>
  <c r="T3129" i="1"/>
  <c r="S3130" i="1"/>
  <c r="T3130" i="1"/>
  <c r="S3131" i="1"/>
  <c r="T3131" i="1"/>
  <c r="S3132" i="1"/>
  <c r="T3132" i="1"/>
  <c r="S3133" i="1"/>
  <c r="T3133" i="1"/>
  <c r="S3134" i="1"/>
  <c r="T3134" i="1"/>
  <c r="S3135" i="1"/>
  <c r="T3135" i="1"/>
  <c r="S3136" i="1"/>
  <c r="T3136" i="1"/>
  <c r="S3137" i="1"/>
  <c r="T3137" i="1"/>
  <c r="S3138" i="1"/>
  <c r="T3138" i="1"/>
  <c r="S3139" i="1"/>
  <c r="T3139" i="1"/>
  <c r="S3140" i="1"/>
  <c r="T3140" i="1"/>
  <c r="S3141" i="1"/>
  <c r="T3141" i="1"/>
  <c r="S3142" i="1"/>
  <c r="T3142" i="1"/>
  <c r="S3143" i="1"/>
  <c r="T3143" i="1"/>
  <c r="S3144" i="1"/>
  <c r="T3144" i="1"/>
  <c r="S3145" i="1"/>
  <c r="T3145" i="1"/>
  <c r="S3146" i="1"/>
  <c r="T3146" i="1"/>
  <c r="S3147" i="1"/>
  <c r="T3147" i="1"/>
  <c r="S3148" i="1"/>
  <c r="T3148" i="1"/>
  <c r="S3149" i="1"/>
  <c r="T3149" i="1"/>
  <c r="S3150" i="1"/>
  <c r="T3150" i="1"/>
  <c r="S3151" i="1"/>
  <c r="T3151" i="1"/>
  <c r="S3152" i="1"/>
  <c r="T3152" i="1"/>
  <c r="S3153" i="1"/>
  <c r="T3153" i="1"/>
  <c r="S3154" i="1"/>
  <c r="T3154" i="1"/>
  <c r="S3155" i="1"/>
  <c r="T3155" i="1"/>
  <c r="S3156" i="1"/>
  <c r="T3156" i="1"/>
  <c r="S3157" i="1"/>
  <c r="T3157" i="1"/>
  <c r="S3158" i="1"/>
  <c r="T3158" i="1"/>
  <c r="S3159" i="1"/>
  <c r="T3159" i="1"/>
  <c r="S3160" i="1"/>
  <c r="T3160" i="1"/>
  <c r="S3161" i="1"/>
  <c r="T3161" i="1"/>
  <c r="S3162" i="1"/>
  <c r="T3162" i="1"/>
  <c r="S3163" i="1"/>
  <c r="T3163" i="1"/>
  <c r="S3164" i="1"/>
  <c r="T3164" i="1"/>
  <c r="S3165" i="1"/>
  <c r="T3165" i="1"/>
  <c r="S3166" i="1"/>
  <c r="T3166" i="1"/>
  <c r="S3167" i="1"/>
  <c r="T3167" i="1"/>
  <c r="S3168" i="1"/>
  <c r="T3168" i="1"/>
  <c r="S3169" i="1"/>
  <c r="T3169" i="1"/>
  <c r="S3170" i="1"/>
  <c r="T3170" i="1"/>
  <c r="S3171" i="1"/>
  <c r="T3171" i="1"/>
  <c r="S3172" i="1"/>
  <c r="T3172" i="1"/>
  <c r="S3173" i="1"/>
  <c r="T3173" i="1"/>
  <c r="S3174" i="1"/>
  <c r="T3174" i="1"/>
  <c r="S3175" i="1"/>
  <c r="T3175" i="1"/>
  <c r="S3176" i="1"/>
  <c r="T3176" i="1"/>
  <c r="S3177" i="1"/>
  <c r="T3177" i="1"/>
  <c r="S3178" i="1"/>
  <c r="T3178" i="1"/>
  <c r="S3179" i="1"/>
  <c r="T3179" i="1"/>
  <c r="S3180" i="1"/>
  <c r="T3180" i="1"/>
  <c r="S3181" i="1"/>
  <c r="T3181" i="1"/>
  <c r="S3182" i="1"/>
  <c r="T3182" i="1"/>
  <c r="S3183" i="1"/>
  <c r="T3183" i="1"/>
  <c r="S3184" i="1"/>
  <c r="T3184" i="1"/>
  <c r="S3185" i="1"/>
  <c r="T3185" i="1"/>
  <c r="S3186" i="1"/>
  <c r="T3186" i="1"/>
  <c r="S3187" i="1"/>
  <c r="T3187" i="1"/>
  <c r="S3188" i="1"/>
  <c r="T3188" i="1"/>
  <c r="S3189" i="1"/>
  <c r="T3189" i="1"/>
  <c r="S3190" i="1"/>
  <c r="T3190" i="1"/>
  <c r="S3191" i="1"/>
  <c r="T3191" i="1"/>
  <c r="S3192" i="1"/>
  <c r="T3192" i="1"/>
  <c r="S3193" i="1"/>
  <c r="T3193" i="1"/>
  <c r="S3194" i="1"/>
  <c r="T3194" i="1"/>
  <c r="S3195" i="1"/>
  <c r="T3195" i="1"/>
  <c r="S3196" i="1"/>
  <c r="T3196" i="1"/>
  <c r="S3197" i="1"/>
  <c r="T3197" i="1"/>
  <c r="S3198" i="1"/>
  <c r="T3198" i="1"/>
  <c r="S3199" i="1"/>
  <c r="T3199" i="1"/>
  <c r="S3200" i="1"/>
  <c r="T3200" i="1"/>
  <c r="S3201" i="1"/>
  <c r="T3201" i="1"/>
  <c r="S3202" i="1"/>
  <c r="T3202" i="1"/>
  <c r="S3203" i="1"/>
  <c r="T3203" i="1"/>
  <c r="S3204" i="1"/>
  <c r="T3204" i="1"/>
  <c r="S3205" i="1"/>
  <c r="T3205" i="1"/>
  <c r="S3206" i="1"/>
  <c r="T3206" i="1"/>
  <c r="S3207" i="1"/>
  <c r="T3207" i="1"/>
  <c r="S3208" i="1"/>
  <c r="T3208" i="1"/>
  <c r="S3209" i="1"/>
  <c r="T3209" i="1"/>
  <c r="S3210" i="1"/>
  <c r="T3210" i="1"/>
  <c r="S3211" i="1"/>
  <c r="T3211" i="1"/>
  <c r="S3212" i="1"/>
  <c r="T3212" i="1"/>
  <c r="S3213" i="1"/>
  <c r="T3213" i="1"/>
  <c r="S3214" i="1"/>
  <c r="T3214" i="1"/>
  <c r="S3215" i="1"/>
  <c r="T3215" i="1"/>
  <c r="S3216" i="1"/>
  <c r="T3216" i="1"/>
  <c r="S3217" i="1"/>
  <c r="T3217" i="1"/>
  <c r="S3218" i="1"/>
  <c r="T3218" i="1"/>
  <c r="S3219" i="1"/>
  <c r="T3219" i="1"/>
  <c r="S3220" i="1"/>
  <c r="T3220" i="1"/>
  <c r="S3221" i="1"/>
  <c r="T3221" i="1"/>
  <c r="S3222" i="1"/>
  <c r="T3222" i="1"/>
  <c r="S3223" i="1"/>
  <c r="T3223" i="1"/>
  <c r="S3224" i="1"/>
  <c r="T3224" i="1"/>
  <c r="S3225" i="1"/>
  <c r="T3225" i="1"/>
  <c r="S3226" i="1"/>
  <c r="T3226" i="1"/>
  <c r="S3227" i="1"/>
  <c r="T3227" i="1"/>
  <c r="S3228" i="1"/>
  <c r="T3228" i="1"/>
  <c r="S3229" i="1"/>
  <c r="T3229" i="1"/>
  <c r="S3230" i="1"/>
  <c r="T3230" i="1"/>
  <c r="S3231" i="1"/>
  <c r="T3231" i="1"/>
  <c r="S3232" i="1"/>
  <c r="T3232" i="1"/>
  <c r="S3233" i="1"/>
  <c r="T3233" i="1"/>
  <c r="S3234" i="1"/>
  <c r="T3234" i="1"/>
  <c r="S3235" i="1"/>
  <c r="T3235" i="1"/>
  <c r="S3236" i="1"/>
  <c r="T3236" i="1"/>
  <c r="S3237" i="1"/>
  <c r="T3237" i="1"/>
  <c r="S3238" i="1"/>
  <c r="T3238" i="1"/>
  <c r="S3239" i="1"/>
  <c r="T3239" i="1"/>
  <c r="S3240" i="1"/>
  <c r="T3240" i="1"/>
  <c r="S3241" i="1"/>
  <c r="T3241" i="1"/>
  <c r="S3242" i="1"/>
  <c r="T3242" i="1"/>
  <c r="S3243" i="1"/>
  <c r="T3243" i="1"/>
  <c r="S3244" i="1"/>
  <c r="T3244" i="1"/>
  <c r="S3245" i="1"/>
  <c r="T3245" i="1"/>
  <c r="S3246" i="1"/>
  <c r="T3246" i="1"/>
  <c r="S3247" i="1"/>
  <c r="T3247" i="1"/>
  <c r="S3248" i="1"/>
  <c r="T3248" i="1"/>
  <c r="S3249" i="1"/>
  <c r="T3249" i="1"/>
  <c r="S3250" i="1"/>
  <c r="T3250" i="1"/>
  <c r="S3251" i="1"/>
  <c r="T3251" i="1"/>
  <c r="S3252" i="1"/>
  <c r="T3252" i="1"/>
  <c r="S3253" i="1"/>
  <c r="T3253" i="1"/>
  <c r="S3254" i="1"/>
  <c r="T3254" i="1"/>
  <c r="S3255" i="1"/>
  <c r="T3255" i="1"/>
  <c r="S3256" i="1"/>
  <c r="T3256" i="1"/>
  <c r="S3257" i="1"/>
  <c r="T3257" i="1"/>
  <c r="S3258" i="1"/>
  <c r="T3258" i="1"/>
  <c r="S3259" i="1"/>
  <c r="T3259" i="1"/>
  <c r="S3260" i="1"/>
  <c r="T3260" i="1"/>
  <c r="S3261" i="1"/>
  <c r="T3261" i="1"/>
  <c r="S3262" i="1"/>
  <c r="T3262" i="1"/>
  <c r="S3263" i="1"/>
  <c r="T3263" i="1"/>
  <c r="S3264" i="1"/>
  <c r="T3264" i="1"/>
  <c r="S3265" i="1"/>
  <c r="T3265" i="1"/>
  <c r="S3266" i="1"/>
  <c r="T3266" i="1"/>
  <c r="S3267" i="1"/>
  <c r="T3267" i="1"/>
  <c r="S3268" i="1"/>
  <c r="T3268" i="1"/>
  <c r="S3269" i="1"/>
  <c r="T3269" i="1"/>
  <c r="S3270" i="1"/>
  <c r="T3270" i="1"/>
  <c r="S3271" i="1"/>
  <c r="T3271" i="1"/>
  <c r="S3272" i="1"/>
  <c r="T3272" i="1"/>
  <c r="S3273" i="1"/>
  <c r="T3273" i="1"/>
  <c r="S3274" i="1"/>
  <c r="T3274" i="1"/>
  <c r="S3275" i="1"/>
  <c r="T3275" i="1"/>
  <c r="S3276" i="1"/>
  <c r="T3276" i="1"/>
  <c r="S3277" i="1"/>
  <c r="T3277" i="1"/>
  <c r="S3278" i="1"/>
  <c r="T3278" i="1"/>
  <c r="S3279" i="1"/>
  <c r="T3279" i="1"/>
  <c r="S3280" i="1"/>
  <c r="T3280" i="1"/>
  <c r="S3281" i="1"/>
  <c r="T3281" i="1"/>
  <c r="S3282" i="1"/>
  <c r="T3282" i="1"/>
  <c r="S3283" i="1"/>
  <c r="T3283" i="1"/>
  <c r="S3284" i="1"/>
  <c r="T3284" i="1"/>
  <c r="S3285" i="1"/>
  <c r="T3285" i="1"/>
  <c r="S3286" i="1"/>
  <c r="T3286" i="1"/>
  <c r="S3287" i="1"/>
  <c r="T3287" i="1"/>
  <c r="S3288" i="1"/>
  <c r="T3288" i="1"/>
  <c r="S3289" i="1"/>
  <c r="T3289" i="1"/>
  <c r="S3290" i="1"/>
  <c r="T3290" i="1"/>
  <c r="S3291" i="1"/>
  <c r="T3291" i="1"/>
  <c r="S3292" i="1"/>
  <c r="T3292" i="1"/>
  <c r="S3293" i="1"/>
  <c r="T3293" i="1"/>
  <c r="S3294" i="1"/>
  <c r="T3294" i="1"/>
  <c r="S3295" i="1"/>
  <c r="T3295" i="1"/>
  <c r="S3296" i="1"/>
  <c r="T3296" i="1"/>
  <c r="S3297" i="1"/>
  <c r="T3297" i="1"/>
  <c r="S3298" i="1"/>
  <c r="T3298" i="1"/>
  <c r="S3299" i="1"/>
  <c r="T3299" i="1"/>
  <c r="S3300" i="1"/>
  <c r="T3300" i="1"/>
  <c r="S3301" i="1"/>
  <c r="T3301" i="1"/>
  <c r="S3302" i="1"/>
  <c r="T3302" i="1"/>
  <c r="S3303" i="1"/>
  <c r="T3303" i="1"/>
  <c r="S3304" i="1"/>
  <c r="T3304" i="1"/>
  <c r="S3305" i="1"/>
  <c r="T3305" i="1"/>
  <c r="S3306" i="1"/>
  <c r="T3306" i="1"/>
  <c r="S3307" i="1"/>
  <c r="T3307" i="1"/>
  <c r="S3308" i="1"/>
  <c r="T3308" i="1"/>
  <c r="S3309" i="1"/>
  <c r="T3309" i="1"/>
  <c r="S3310" i="1"/>
  <c r="T3310" i="1"/>
  <c r="S3311" i="1"/>
  <c r="T3311" i="1"/>
  <c r="S3312" i="1"/>
  <c r="T3312" i="1"/>
  <c r="S3313" i="1"/>
  <c r="T3313" i="1"/>
  <c r="S3314" i="1"/>
  <c r="T3314" i="1"/>
  <c r="S3315" i="1"/>
  <c r="T3315" i="1"/>
  <c r="S3316" i="1"/>
  <c r="T3316" i="1"/>
  <c r="S3317" i="1"/>
  <c r="T3317" i="1"/>
  <c r="S3318" i="1"/>
  <c r="T3318" i="1"/>
  <c r="S3319" i="1"/>
  <c r="T3319" i="1"/>
  <c r="S3320" i="1"/>
  <c r="T3320" i="1"/>
  <c r="S3321" i="1"/>
  <c r="T3321" i="1"/>
  <c r="S3322" i="1"/>
  <c r="T3322" i="1"/>
  <c r="S3323" i="1"/>
  <c r="T3323" i="1"/>
  <c r="S3324" i="1"/>
  <c r="T3324" i="1"/>
  <c r="S3325" i="1"/>
  <c r="T3325" i="1"/>
  <c r="S3326" i="1"/>
  <c r="T3326" i="1"/>
  <c r="S3327" i="1"/>
  <c r="T3327" i="1"/>
  <c r="S3328" i="1"/>
  <c r="T3328" i="1"/>
  <c r="S3329" i="1"/>
  <c r="T3329" i="1"/>
  <c r="S3330" i="1"/>
  <c r="T3330" i="1"/>
  <c r="S3331" i="1"/>
  <c r="T3331" i="1"/>
  <c r="S3332" i="1"/>
  <c r="T3332" i="1"/>
  <c r="S3333" i="1"/>
  <c r="T3333" i="1"/>
  <c r="S3334" i="1"/>
  <c r="T3334" i="1"/>
  <c r="S3335" i="1"/>
  <c r="T3335" i="1"/>
  <c r="S3336" i="1"/>
  <c r="T3336" i="1"/>
  <c r="S3337" i="1"/>
  <c r="T3337" i="1"/>
  <c r="S3338" i="1"/>
  <c r="T3338" i="1"/>
  <c r="S3339" i="1"/>
  <c r="T3339" i="1"/>
  <c r="S3340" i="1"/>
  <c r="T3340" i="1"/>
  <c r="S3341" i="1"/>
  <c r="T3341" i="1"/>
  <c r="S3342" i="1"/>
  <c r="T3342" i="1"/>
  <c r="S3343" i="1"/>
  <c r="T3343" i="1"/>
  <c r="S3344" i="1"/>
  <c r="T3344" i="1"/>
  <c r="S3345" i="1"/>
  <c r="T3345" i="1"/>
  <c r="S3346" i="1"/>
  <c r="T3346" i="1"/>
  <c r="S3347" i="1"/>
  <c r="T3347" i="1"/>
  <c r="S3348" i="1"/>
  <c r="T3348" i="1"/>
  <c r="S3349" i="1"/>
  <c r="T3349" i="1"/>
  <c r="S3350" i="1"/>
  <c r="T3350" i="1"/>
  <c r="S3351" i="1"/>
  <c r="T3351" i="1"/>
  <c r="S3352" i="1"/>
  <c r="T3352" i="1"/>
  <c r="S3353" i="1"/>
  <c r="T3353" i="1"/>
  <c r="S3354" i="1"/>
  <c r="T3354" i="1"/>
  <c r="S3355" i="1"/>
  <c r="T3355" i="1"/>
  <c r="S3356" i="1"/>
  <c r="T3356" i="1"/>
  <c r="S3357" i="1"/>
  <c r="T3357" i="1"/>
  <c r="S3358" i="1"/>
  <c r="T3358" i="1"/>
  <c r="S3359" i="1"/>
  <c r="T3359" i="1"/>
  <c r="S3360" i="1"/>
  <c r="T3360" i="1"/>
  <c r="S3361" i="1"/>
  <c r="T3361" i="1"/>
  <c r="S3362" i="1"/>
  <c r="T3362" i="1"/>
  <c r="S3363" i="1"/>
  <c r="T3363" i="1"/>
  <c r="S3364" i="1"/>
  <c r="T3364" i="1"/>
  <c r="S3365" i="1"/>
  <c r="T3365" i="1"/>
  <c r="S3366" i="1"/>
  <c r="T3366" i="1"/>
  <c r="S3367" i="1"/>
  <c r="T3367" i="1"/>
  <c r="S3368" i="1"/>
  <c r="T3368" i="1"/>
  <c r="S3369" i="1"/>
  <c r="T3369" i="1"/>
  <c r="S3370" i="1"/>
  <c r="T3370" i="1"/>
  <c r="S3371" i="1"/>
  <c r="T3371" i="1"/>
  <c r="S3372" i="1"/>
  <c r="T3372" i="1"/>
  <c r="S3373" i="1"/>
  <c r="T3373" i="1"/>
  <c r="S3374" i="1"/>
  <c r="T3374" i="1"/>
  <c r="S3375" i="1"/>
  <c r="T3375" i="1"/>
  <c r="S3376" i="1"/>
  <c r="T3376" i="1"/>
  <c r="S3377" i="1"/>
  <c r="T3377" i="1"/>
  <c r="S3378" i="1"/>
  <c r="T3378" i="1"/>
  <c r="S3379" i="1"/>
  <c r="T3379" i="1"/>
  <c r="S3380" i="1"/>
  <c r="T3380" i="1"/>
  <c r="S3381" i="1"/>
  <c r="T3381" i="1"/>
  <c r="S3382" i="1"/>
  <c r="T3382" i="1"/>
  <c r="S3383" i="1"/>
  <c r="T3383" i="1"/>
  <c r="S3384" i="1"/>
  <c r="T3384" i="1"/>
  <c r="S3385" i="1"/>
  <c r="T3385" i="1"/>
  <c r="S3386" i="1"/>
  <c r="T3386" i="1"/>
  <c r="S3387" i="1"/>
  <c r="T3387" i="1"/>
  <c r="S3388" i="1"/>
  <c r="T3388" i="1"/>
  <c r="S3389" i="1"/>
  <c r="T3389" i="1"/>
  <c r="S3390" i="1"/>
  <c r="T3390" i="1"/>
  <c r="S3391" i="1"/>
  <c r="T3391" i="1"/>
  <c r="S3392" i="1"/>
  <c r="T3392" i="1"/>
  <c r="S3393" i="1"/>
  <c r="T3393" i="1"/>
  <c r="S3394" i="1"/>
  <c r="T3394" i="1"/>
  <c r="S3395" i="1"/>
  <c r="T3395" i="1"/>
  <c r="S3396" i="1"/>
  <c r="T3396" i="1"/>
  <c r="S3397" i="1"/>
  <c r="T3397" i="1"/>
  <c r="S3398" i="1"/>
  <c r="T3398" i="1"/>
  <c r="S3399" i="1"/>
  <c r="T3399" i="1"/>
  <c r="S3400" i="1"/>
  <c r="T3400" i="1"/>
  <c r="S3401" i="1"/>
  <c r="T3401" i="1"/>
  <c r="S3402" i="1"/>
  <c r="T3402" i="1"/>
  <c r="S3403" i="1"/>
  <c r="T3403" i="1"/>
  <c r="S3404" i="1"/>
  <c r="T3404" i="1"/>
  <c r="S3405" i="1"/>
  <c r="T3405" i="1"/>
  <c r="S3406" i="1"/>
  <c r="T3406" i="1"/>
  <c r="S3407" i="1"/>
  <c r="T3407" i="1"/>
  <c r="S3408" i="1"/>
  <c r="T3408" i="1"/>
  <c r="S3409" i="1"/>
  <c r="T3409" i="1"/>
  <c r="S3410" i="1"/>
  <c r="T3410" i="1"/>
  <c r="S3411" i="1"/>
  <c r="T3411" i="1"/>
  <c r="S3412" i="1"/>
  <c r="T3412" i="1"/>
  <c r="S3413" i="1"/>
  <c r="T3413" i="1"/>
  <c r="S3414" i="1"/>
  <c r="T3414" i="1"/>
  <c r="S3415" i="1"/>
  <c r="T3415" i="1"/>
  <c r="S3416" i="1"/>
  <c r="T3416" i="1"/>
  <c r="S3417" i="1"/>
  <c r="T3417" i="1"/>
  <c r="S3418" i="1"/>
  <c r="T3418" i="1"/>
  <c r="S3419" i="1"/>
  <c r="T3419" i="1"/>
  <c r="S3420" i="1"/>
  <c r="T3420" i="1"/>
  <c r="S3421" i="1"/>
  <c r="T3421" i="1"/>
  <c r="S3422" i="1"/>
  <c r="T3422" i="1"/>
  <c r="S3423" i="1"/>
  <c r="T3423" i="1"/>
  <c r="S3424" i="1"/>
  <c r="T3424" i="1"/>
  <c r="S3425" i="1"/>
  <c r="T3425" i="1"/>
  <c r="S3426" i="1"/>
  <c r="T3426" i="1"/>
  <c r="S3427" i="1"/>
  <c r="T3427" i="1"/>
  <c r="S3428" i="1"/>
  <c r="T3428" i="1"/>
  <c r="S3429" i="1"/>
  <c r="T3429" i="1"/>
  <c r="S3430" i="1"/>
  <c r="T3430" i="1"/>
  <c r="S3431" i="1"/>
  <c r="T3431" i="1"/>
  <c r="S3432" i="1"/>
  <c r="T3432" i="1"/>
  <c r="S3433" i="1"/>
  <c r="T3433" i="1"/>
  <c r="S3434" i="1"/>
  <c r="T3434" i="1"/>
  <c r="S3435" i="1"/>
  <c r="T3435" i="1"/>
  <c r="S3436" i="1"/>
  <c r="T3436" i="1"/>
  <c r="S3437" i="1"/>
  <c r="T3437" i="1"/>
  <c r="S3438" i="1"/>
  <c r="T3438" i="1"/>
  <c r="S3439" i="1"/>
  <c r="T3439" i="1"/>
  <c r="S3440" i="1"/>
  <c r="T3440" i="1"/>
  <c r="S3441" i="1"/>
  <c r="T3441" i="1"/>
  <c r="S3442" i="1"/>
  <c r="T3442" i="1"/>
  <c r="S3443" i="1"/>
  <c r="T3443" i="1"/>
  <c r="S3444" i="1"/>
  <c r="T3444" i="1"/>
  <c r="S3445" i="1"/>
  <c r="T3445" i="1"/>
  <c r="S3446" i="1"/>
  <c r="T3446" i="1"/>
  <c r="S3447" i="1"/>
  <c r="T3447" i="1"/>
  <c r="S3448" i="1"/>
  <c r="T3448" i="1"/>
  <c r="S3449" i="1"/>
  <c r="T3449" i="1"/>
  <c r="S3450" i="1"/>
  <c r="T3450" i="1"/>
  <c r="S3451" i="1"/>
  <c r="T3451" i="1"/>
  <c r="S3452" i="1"/>
  <c r="T3452" i="1"/>
  <c r="S3453" i="1"/>
  <c r="T3453" i="1"/>
  <c r="S3454" i="1"/>
  <c r="T3454" i="1"/>
  <c r="S3455" i="1"/>
  <c r="T3455" i="1"/>
  <c r="S3456" i="1"/>
  <c r="T3456" i="1"/>
  <c r="S3457" i="1"/>
  <c r="T3457" i="1"/>
  <c r="S3458" i="1"/>
  <c r="T3458" i="1"/>
  <c r="S3459" i="1"/>
  <c r="T3459" i="1"/>
  <c r="S3460" i="1"/>
  <c r="T3460" i="1"/>
  <c r="S3461" i="1"/>
  <c r="T3461" i="1"/>
  <c r="S3462" i="1"/>
  <c r="T3462" i="1"/>
  <c r="S3463" i="1"/>
  <c r="T3463" i="1"/>
  <c r="S3464" i="1"/>
  <c r="T3464" i="1"/>
  <c r="S3465" i="1"/>
  <c r="T3465" i="1"/>
  <c r="S3466" i="1"/>
  <c r="T3466" i="1"/>
  <c r="S3467" i="1"/>
  <c r="T3467" i="1"/>
  <c r="S3468" i="1"/>
  <c r="T3468" i="1"/>
  <c r="S3469" i="1"/>
  <c r="T3469" i="1"/>
  <c r="S3470" i="1"/>
  <c r="T3470" i="1"/>
  <c r="S3471" i="1"/>
  <c r="T3471" i="1"/>
  <c r="S3472" i="1"/>
  <c r="T3472" i="1"/>
  <c r="S3473" i="1"/>
  <c r="T3473" i="1"/>
  <c r="S3474" i="1"/>
  <c r="T3474" i="1"/>
  <c r="S3475" i="1"/>
  <c r="T3475" i="1"/>
  <c r="S3476" i="1"/>
  <c r="T3476" i="1"/>
  <c r="S3477" i="1"/>
  <c r="T3477" i="1"/>
  <c r="S3478" i="1"/>
  <c r="T3478" i="1"/>
  <c r="S3479" i="1"/>
  <c r="T3479" i="1"/>
  <c r="S3480" i="1"/>
  <c r="T3480" i="1"/>
  <c r="S3481" i="1"/>
  <c r="T3481" i="1"/>
  <c r="S3482" i="1"/>
  <c r="T3482" i="1"/>
  <c r="S3483" i="1"/>
  <c r="T3483" i="1"/>
  <c r="S3484" i="1"/>
  <c r="T3484" i="1"/>
  <c r="S3485" i="1"/>
  <c r="T3485" i="1"/>
  <c r="S3486" i="1"/>
  <c r="T3486" i="1"/>
  <c r="S3487" i="1"/>
  <c r="T3487" i="1"/>
  <c r="S3488" i="1"/>
  <c r="T3488" i="1"/>
  <c r="S3489" i="1"/>
  <c r="T3489" i="1"/>
  <c r="S3490" i="1"/>
  <c r="T3490" i="1"/>
  <c r="S3491" i="1"/>
  <c r="T3491" i="1"/>
  <c r="S3492" i="1"/>
  <c r="T3492" i="1"/>
  <c r="S3493" i="1"/>
  <c r="T3493" i="1"/>
  <c r="S3494" i="1"/>
  <c r="T3494" i="1"/>
  <c r="S3495" i="1"/>
  <c r="T3495" i="1"/>
  <c r="S3496" i="1"/>
  <c r="T3496" i="1"/>
  <c r="S3497" i="1"/>
  <c r="T3497" i="1"/>
  <c r="S3498" i="1"/>
  <c r="T3498" i="1"/>
  <c r="S3499" i="1"/>
  <c r="T3499" i="1"/>
  <c r="S3500" i="1"/>
  <c r="T3500" i="1"/>
  <c r="S3501" i="1"/>
  <c r="T3501" i="1"/>
  <c r="S3502" i="1"/>
  <c r="T3502" i="1"/>
  <c r="S3503" i="1"/>
  <c r="T3503" i="1"/>
  <c r="S3504" i="1"/>
  <c r="T3504" i="1"/>
  <c r="S3505" i="1"/>
  <c r="T3505" i="1"/>
  <c r="S3506" i="1"/>
  <c r="T3506" i="1"/>
  <c r="S3507" i="1"/>
  <c r="T3507" i="1"/>
  <c r="S3508" i="1"/>
  <c r="T3508" i="1"/>
  <c r="S3509" i="1"/>
  <c r="T3509" i="1"/>
  <c r="S3510" i="1"/>
  <c r="T3510" i="1"/>
  <c r="S3511" i="1"/>
  <c r="T3511" i="1"/>
  <c r="S3512" i="1"/>
  <c r="T3512" i="1"/>
  <c r="S3513" i="1"/>
  <c r="T3513" i="1"/>
  <c r="S3514" i="1"/>
  <c r="T3514" i="1"/>
  <c r="S3515" i="1"/>
  <c r="T3515" i="1"/>
  <c r="S3516" i="1"/>
  <c r="T3516" i="1"/>
  <c r="S3517" i="1"/>
  <c r="T3517" i="1"/>
  <c r="S3518" i="1"/>
  <c r="T3518" i="1"/>
  <c r="S3519" i="1"/>
  <c r="T3519" i="1"/>
  <c r="S3520" i="1"/>
  <c r="T3520" i="1"/>
  <c r="S3521" i="1"/>
  <c r="T3521" i="1"/>
  <c r="S3522" i="1"/>
  <c r="T3522" i="1"/>
  <c r="S3523" i="1"/>
  <c r="T3523" i="1"/>
  <c r="S3524" i="1"/>
  <c r="T3524" i="1"/>
  <c r="S3525" i="1"/>
  <c r="T3525" i="1"/>
  <c r="S3526" i="1"/>
  <c r="T3526" i="1"/>
  <c r="S3527" i="1"/>
  <c r="T3527" i="1"/>
  <c r="S3528" i="1"/>
  <c r="T3528" i="1"/>
  <c r="S3529" i="1"/>
  <c r="T3529" i="1"/>
  <c r="S3530" i="1"/>
  <c r="T3530" i="1"/>
  <c r="S3531" i="1"/>
  <c r="T3531" i="1"/>
  <c r="S3532" i="1"/>
  <c r="T3532" i="1"/>
  <c r="S3533" i="1"/>
  <c r="T3533" i="1"/>
  <c r="S3534" i="1"/>
  <c r="T3534" i="1"/>
  <c r="S3535" i="1"/>
  <c r="T3535" i="1"/>
  <c r="S3536" i="1"/>
  <c r="T3536" i="1"/>
  <c r="S3537" i="1"/>
  <c r="T3537" i="1"/>
  <c r="S3538" i="1"/>
  <c r="T3538" i="1"/>
  <c r="S3539" i="1"/>
  <c r="T3539" i="1"/>
  <c r="S3540" i="1"/>
  <c r="T3540" i="1"/>
  <c r="S3541" i="1"/>
  <c r="T3541" i="1"/>
  <c r="S3542" i="1"/>
  <c r="T3542" i="1"/>
  <c r="S3543" i="1"/>
  <c r="T3543" i="1"/>
  <c r="S3544" i="1"/>
  <c r="T3544" i="1"/>
  <c r="S3545" i="1"/>
  <c r="T3545" i="1"/>
  <c r="S3546" i="1"/>
  <c r="T3546" i="1"/>
  <c r="S3547" i="1"/>
  <c r="T3547" i="1"/>
  <c r="S3548" i="1"/>
  <c r="T3548" i="1"/>
  <c r="S3549" i="1"/>
  <c r="T3549" i="1"/>
  <c r="S3550" i="1"/>
  <c r="T3550" i="1"/>
  <c r="S3551" i="1"/>
  <c r="T3551" i="1"/>
  <c r="S3552" i="1"/>
  <c r="T3552" i="1"/>
  <c r="S3553" i="1"/>
  <c r="T3553" i="1"/>
  <c r="S3554" i="1"/>
  <c r="T3554" i="1"/>
  <c r="S3555" i="1"/>
  <c r="T3555" i="1"/>
  <c r="S3556" i="1"/>
  <c r="T3556" i="1"/>
  <c r="S3557" i="1"/>
  <c r="T3557" i="1"/>
  <c r="S3558" i="1"/>
  <c r="T3558" i="1"/>
  <c r="S3559" i="1"/>
  <c r="T3559" i="1"/>
  <c r="S3560" i="1"/>
  <c r="T3560" i="1"/>
  <c r="S3561" i="1"/>
  <c r="T3561" i="1"/>
  <c r="S3562" i="1"/>
  <c r="T3562" i="1"/>
  <c r="S3563" i="1"/>
  <c r="T3563" i="1"/>
  <c r="S3564" i="1"/>
  <c r="T3564" i="1"/>
  <c r="S3565" i="1"/>
  <c r="T3565" i="1"/>
  <c r="S3566" i="1"/>
  <c r="T3566" i="1"/>
  <c r="S3567" i="1"/>
  <c r="T3567" i="1"/>
  <c r="S3568" i="1"/>
  <c r="T3568" i="1"/>
  <c r="S3569" i="1"/>
  <c r="T3569" i="1"/>
  <c r="S3570" i="1"/>
  <c r="T3570" i="1"/>
  <c r="S3571" i="1"/>
  <c r="T3571" i="1"/>
  <c r="S3572" i="1"/>
  <c r="T3572" i="1"/>
  <c r="S3573" i="1"/>
  <c r="T3573" i="1"/>
  <c r="S3574" i="1"/>
  <c r="T3574" i="1"/>
  <c r="S3575" i="1"/>
  <c r="T3575" i="1"/>
  <c r="S3576" i="1"/>
  <c r="T3576" i="1"/>
  <c r="S3577" i="1"/>
  <c r="T3577" i="1"/>
  <c r="S3578" i="1"/>
  <c r="T3578" i="1"/>
  <c r="S3579" i="1"/>
  <c r="T3579" i="1"/>
  <c r="S3580" i="1"/>
  <c r="T3580" i="1"/>
  <c r="S3581" i="1"/>
  <c r="T3581" i="1"/>
  <c r="S3582" i="1"/>
  <c r="T3582" i="1"/>
  <c r="S3583" i="1"/>
  <c r="T3583" i="1"/>
  <c r="S3584" i="1"/>
  <c r="T3584" i="1"/>
  <c r="S3585" i="1"/>
  <c r="T3585" i="1"/>
  <c r="S3586" i="1"/>
  <c r="T3586" i="1"/>
  <c r="S3587" i="1"/>
  <c r="T3587" i="1"/>
  <c r="S3588" i="1"/>
  <c r="T3588" i="1"/>
  <c r="S3589" i="1"/>
  <c r="T3589" i="1"/>
  <c r="S3590" i="1"/>
  <c r="T3590" i="1"/>
  <c r="S3591" i="1"/>
  <c r="T3591" i="1"/>
  <c r="S3592" i="1"/>
  <c r="T3592" i="1"/>
  <c r="S3593" i="1"/>
  <c r="T3593" i="1"/>
  <c r="S3594" i="1"/>
  <c r="T3594" i="1"/>
  <c r="S3595" i="1"/>
  <c r="T3595" i="1"/>
  <c r="S3596" i="1"/>
  <c r="T3596" i="1"/>
  <c r="S3597" i="1"/>
  <c r="T3597" i="1"/>
  <c r="S3598" i="1"/>
  <c r="T3598" i="1"/>
  <c r="S3599" i="1"/>
  <c r="T3599" i="1"/>
  <c r="S3600" i="1"/>
  <c r="T3600" i="1"/>
  <c r="S3601" i="1"/>
  <c r="T3601" i="1"/>
  <c r="S3602" i="1"/>
  <c r="T3602" i="1"/>
  <c r="S3603" i="1"/>
  <c r="T3603" i="1"/>
  <c r="S3604" i="1"/>
  <c r="T3604" i="1"/>
  <c r="S3605" i="1"/>
  <c r="T3605" i="1"/>
  <c r="S3606" i="1"/>
  <c r="T3606" i="1"/>
  <c r="S3607" i="1"/>
  <c r="T3607" i="1"/>
  <c r="S3608" i="1"/>
  <c r="T3608" i="1"/>
  <c r="S3609" i="1"/>
  <c r="T3609" i="1"/>
  <c r="S3610" i="1"/>
  <c r="T3610" i="1"/>
  <c r="S3611" i="1"/>
  <c r="T3611" i="1"/>
  <c r="S3612" i="1"/>
  <c r="T3612" i="1"/>
  <c r="S3613" i="1"/>
  <c r="T3613" i="1"/>
  <c r="S3614" i="1"/>
  <c r="T3614" i="1"/>
  <c r="S3615" i="1"/>
  <c r="T3615" i="1"/>
  <c r="S3616" i="1"/>
  <c r="T3616" i="1"/>
  <c r="S3617" i="1"/>
  <c r="T3617" i="1"/>
  <c r="S3618" i="1"/>
  <c r="T3618" i="1"/>
  <c r="S3619" i="1"/>
  <c r="T3619" i="1"/>
  <c r="S3620" i="1"/>
  <c r="T3620" i="1"/>
  <c r="S3621" i="1"/>
  <c r="T3621" i="1"/>
  <c r="S3622" i="1"/>
  <c r="T3622" i="1"/>
  <c r="S3623" i="1"/>
  <c r="T3623" i="1"/>
  <c r="S3624" i="1"/>
  <c r="T3624" i="1"/>
  <c r="S3625" i="1"/>
  <c r="T3625" i="1"/>
  <c r="S3626" i="1"/>
  <c r="T3626" i="1"/>
  <c r="S3627" i="1"/>
  <c r="T3627" i="1"/>
  <c r="S3628" i="1"/>
  <c r="T3628" i="1"/>
  <c r="S3629" i="1"/>
  <c r="T3629" i="1"/>
  <c r="S3630" i="1"/>
  <c r="T3630" i="1"/>
  <c r="S3631" i="1"/>
  <c r="T3631" i="1"/>
  <c r="S3632" i="1"/>
  <c r="T3632" i="1"/>
  <c r="S3633" i="1"/>
  <c r="T3633" i="1"/>
  <c r="S3634" i="1"/>
  <c r="T3634" i="1"/>
  <c r="S3635" i="1"/>
  <c r="T3635" i="1"/>
  <c r="S3636" i="1"/>
  <c r="T3636" i="1"/>
  <c r="S3637" i="1"/>
  <c r="T3637" i="1"/>
  <c r="S3638" i="1"/>
  <c r="T3638" i="1"/>
  <c r="S3639" i="1"/>
  <c r="T3639" i="1"/>
  <c r="S3640" i="1"/>
  <c r="T3640" i="1"/>
  <c r="S3641" i="1"/>
  <c r="T3641" i="1"/>
  <c r="S3642" i="1"/>
  <c r="T3642" i="1"/>
  <c r="S3643" i="1"/>
  <c r="T3643" i="1"/>
  <c r="S3644" i="1"/>
  <c r="T3644" i="1"/>
  <c r="S3645" i="1"/>
  <c r="T3645" i="1"/>
  <c r="S3646" i="1"/>
  <c r="T3646" i="1"/>
  <c r="S3647" i="1"/>
  <c r="T3647" i="1"/>
  <c r="S3648" i="1"/>
  <c r="T3648" i="1"/>
  <c r="S3649" i="1"/>
  <c r="T3649" i="1"/>
  <c r="S3650" i="1"/>
  <c r="T3650" i="1"/>
  <c r="S3651" i="1"/>
  <c r="T3651" i="1"/>
  <c r="S3652" i="1"/>
  <c r="T3652" i="1"/>
  <c r="S3653" i="1"/>
  <c r="T3653" i="1"/>
  <c r="S3654" i="1"/>
  <c r="T3654" i="1"/>
  <c r="S3655" i="1"/>
  <c r="T3655" i="1"/>
  <c r="S3656" i="1"/>
  <c r="T3656" i="1"/>
  <c r="S3657" i="1"/>
  <c r="T3657" i="1"/>
  <c r="S3658" i="1"/>
  <c r="T3658" i="1"/>
  <c r="S3659" i="1"/>
  <c r="T3659" i="1"/>
  <c r="S3660" i="1"/>
  <c r="T3660" i="1"/>
  <c r="S3661" i="1"/>
  <c r="T3661" i="1"/>
  <c r="S3662" i="1"/>
  <c r="T3662" i="1"/>
  <c r="S3663" i="1"/>
  <c r="T3663" i="1"/>
  <c r="S3664" i="1"/>
  <c r="T3664" i="1"/>
  <c r="S3665" i="1"/>
  <c r="T3665" i="1"/>
  <c r="S3666" i="1"/>
  <c r="T3666" i="1"/>
  <c r="S3667" i="1"/>
  <c r="T3667" i="1"/>
  <c r="S3668" i="1"/>
  <c r="T3668" i="1"/>
  <c r="S3669" i="1"/>
  <c r="T3669" i="1"/>
  <c r="S3670" i="1"/>
  <c r="T3670" i="1"/>
  <c r="S3671" i="1"/>
  <c r="T3671" i="1"/>
  <c r="S3672" i="1"/>
  <c r="T3672" i="1"/>
  <c r="S3673" i="1"/>
  <c r="T3673" i="1"/>
  <c r="S3674" i="1"/>
  <c r="T3674" i="1"/>
  <c r="S3675" i="1"/>
  <c r="T3675" i="1"/>
  <c r="S3676" i="1"/>
  <c r="T3676" i="1"/>
  <c r="S3677" i="1"/>
  <c r="T3677" i="1"/>
  <c r="S3678" i="1"/>
  <c r="T3678" i="1"/>
  <c r="S3679" i="1"/>
  <c r="T3679" i="1"/>
  <c r="S3680" i="1"/>
  <c r="T3680" i="1"/>
  <c r="S3681" i="1"/>
  <c r="T3681" i="1"/>
  <c r="S3682" i="1"/>
  <c r="T3682" i="1"/>
  <c r="S3683" i="1"/>
  <c r="T3683" i="1"/>
  <c r="S3684" i="1"/>
  <c r="T3684" i="1"/>
  <c r="S3685" i="1"/>
  <c r="T3685" i="1"/>
  <c r="S3686" i="1"/>
  <c r="T3686" i="1"/>
  <c r="S3687" i="1"/>
  <c r="T3687" i="1"/>
  <c r="S3688" i="1"/>
  <c r="T3688" i="1"/>
  <c r="S3689" i="1"/>
  <c r="T3689" i="1"/>
  <c r="S3690" i="1"/>
  <c r="T3690" i="1"/>
  <c r="S3691" i="1"/>
  <c r="T3691" i="1"/>
  <c r="S3692" i="1"/>
  <c r="T3692" i="1"/>
  <c r="S3693" i="1"/>
  <c r="T3693" i="1"/>
  <c r="S3694" i="1"/>
  <c r="T3694" i="1"/>
  <c r="S3695" i="1"/>
  <c r="T3695" i="1"/>
  <c r="S3696" i="1"/>
  <c r="T3696" i="1"/>
  <c r="S3697" i="1"/>
  <c r="T3697" i="1"/>
  <c r="S3698" i="1"/>
  <c r="T3698" i="1"/>
  <c r="S3699" i="1"/>
  <c r="T3699" i="1"/>
  <c r="S3700" i="1"/>
  <c r="T3700" i="1"/>
  <c r="S3701" i="1"/>
  <c r="T3701" i="1"/>
  <c r="S3702" i="1"/>
  <c r="T3702" i="1"/>
  <c r="S3703" i="1"/>
  <c r="T3703" i="1"/>
  <c r="S3704" i="1"/>
  <c r="T3704" i="1"/>
  <c r="S3705" i="1"/>
  <c r="T3705" i="1"/>
  <c r="S3706" i="1"/>
  <c r="T3706" i="1"/>
  <c r="S3707" i="1"/>
  <c r="T3707" i="1"/>
  <c r="S3708" i="1"/>
  <c r="T3708" i="1"/>
  <c r="S3709" i="1"/>
  <c r="T3709" i="1"/>
  <c r="S3710" i="1"/>
  <c r="T3710" i="1"/>
  <c r="S3711" i="1"/>
  <c r="T3711" i="1"/>
  <c r="S3712" i="1"/>
  <c r="T3712" i="1"/>
  <c r="S3713" i="1"/>
  <c r="T3713" i="1"/>
  <c r="S3714" i="1"/>
  <c r="T3714" i="1"/>
  <c r="S3715" i="1"/>
  <c r="T3715" i="1"/>
  <c r="S3716" i="1"/>
  <c r="T3716" i="1"/>
  <c r="S3717" i="1"/>
  <c r="T3717" i="1"/>
  <c r="S3718" i="1"/>
  <c r="T3718" i="1"/>
  <c r="S3719" i="1"/>
  <c r="T3719" i="1"/>
  <c r="S3720" i="1"/>
  <c r="T3720" i="1"/>
  <c r="S3721" i="1"/>
  <c r="T3721" i="1"/>
  <c r="S3722" i="1"/>
  <c r="T3722" i="1"/>
  <c r="S3723" i="1"/>
  <c r="T3723" i="1"/>
  <c r="S3724" i="1"/>
  <c r="T3724" i="1"/>
  <c r="S3725" i="1"/>
  <c r="T3725" i="1"/>
  <c r="S3726" i="1"/>
  <c r="T3726" i="1"/>
  <c r="S3727" i="1"/>
  <c r="T3727" i="1"/>
  <c r="S3728" i="1"/>
  <c r="T3728" i="1"/>
  <c r="S3729" i="1"/>
  <c r="T3729" i="1"/>
  <c r="S3730" i="1"/>
  <c r="T3730" i="1"/>
  <c r="S3731" i="1"/>
  <c r="T3731" i="1"/>
  <c r="S3732" i="1"/>
  <c r="T3732" i="1"/>
  <c r="S3733" i="1"/>
  <c r="T3733" i="1"/>
  <c r="S3734" i="1"/>
  <c r="T3734" i="1"/>
  <c r="S3735" i="1"/>
  <c r="T3735" i="1"/>
  <c r="S3736" i="1"/>
  <c r="T3736" i="1"/>
  <c r="S3737" i="1"/>
  <c r="T3737" i="1"/>
  <c r="S3738" i="1"/>
  <c r="T3738" i="1"/>
  <c r="S3739" i="1"/>
  <c r="T3739" i="1"/>
  <c r="S3740" i="1"/>
  <c r="T3740" i="1"/>
  <c r="S3741" i="1"/>
  <c r="T3741" i="1"/>
  <c r="S3742" i="1"/>
  <c r="T3742" i="1"/>
  <c r="S3743" i="1"/>
  <c r="T3743" i="1"/>
  <c r="S3744" i="1"/>
  <c r="T3744" i="1"/>
  <c r="S3745" i="1"/>
  <c r="T3745" i="1"/>
  <c r="S3746" i="1"/>
  <c r="T3746" i="1"/>
  <c r="S3747" i="1"/>
  <c r="T3747" i="1"/>
  <c r="S3748" i="1"/>
  <c r="T3748" i="1"/>
  <c r="S3749" i="1"/>
  <c r="T3749" i="1"/>
  <c r="S3750" i="1"/>
  <c r="T3750" i="1"/>
  <c r="S3751" i="1"/>
  <c r="T3751" i="1"/>
  <c r="S3752" i="1"/>
  <c r="T3752" i="1"/>
  <c r="S3753" i="1"/>
  <c r="T3753" i="1"/>
  <c r="S3754" i="1"/>
  <c r="T3754" i="1"/>
  <c r="S3755" i="1"/>
  <c r="T3755" i="1"/>
  <c r="S3756" i="1"/>
  <c r="T3756" i="1"/>
  <c r="S3757" i="1"/>
  <c r="T3757" i="1"/>
  <c r="S3758" i="1"/>
  <c r="T3758" i="1"/>
  <c r="S3759" i="1"/>
  <c r="T3759" i="1"/>
  <c r="S3760" i="1"/>
  <c r="T3760" i="1"/>
  <c r="S3761" i="1"/>
  <c r="T3761" i="1"/>
  <c r="S3762" i="1"/>
  <c r="T3762" i="1"/>
  <c r="S3763" i="1"/>
  <c r="T3763" i="1"/>
  <c r="S3764" i="1"/>
  <c r="T3764" i="1"/>
  <c r="S3765" i="1"/>
  <c r="T3765" i="1"/>
  <c r="S3766" i="1"/>
  <c r="T3766" i="1"/>
  <c r="S3767" i="1"/>
  <c r="T3767" i="1"/>
  <c r="S3768" i="1"/>
  <c r="T3768" i="1"/>
  <c r="S3769" i="1"/>
  <c r="T3769" i="1"/>
  <c r="S3770" i="1"/>
  <c r="T3770" i="1"/>
  <c r="S3771" i="1"/>
  <c r="T3771" i="1"/>
  <c r="S3772" i="1"/>
  <c r="T3772" i="1"/>
  <c r="S3773" i="1"/>
  <c r="T3773" i="1"/>
  <c r="S3774" i="1"/>
  <c r="T3774" i="1"/>
  <c r="S3775" i="1"/>
  <c r="T3775" i="1"/>
  <c r="S3776" i="1"/>
  <c r="T3776" i="1"/>
  <c r="S3777" i="1"/>
  <c r="T3777" i="1"/>
  <c r="S3778" i="1"/>
  <c r="T3778" i="1"/>
  <c r="S3779" i="1"/>
  <c r="T3779" i="1"/>
  <c r="S3780" i="1"/>
  <c r="T3780" i="1"/>
  <c r="S3781" i="1"/>
  <c r="T3781" i="1"/>
  <c r="S3782" i="1"/>
  <c r="T3782" i="1"/>
  <c r="S3783" i="1"/>
  <c r="T3783" i="1"/>
  <c r="S3784" i="1"/>
  <c r="T3784" i="1"/>
  <c r="S3785" i="1"/>
  <c r="T3785" i="1"/>
  <c r="S3786" i="1"/>
  <c r="T3786" i="1"/>
  <c r="S3787" i="1"/>
  <c r="T3787" i="1"/>
  <c r="S3788" i="1"/>
  <c r="T3788" i="1"/>
  <c r="S3789" i="1"/>
  <c r="T3789" i="1"/>
  <c r="S3790" i="1"/>
  <c r="T3790" i="1"/>
  <c r="S3791" i="1"/>
  <c r="T3791" i="1"/>
  <c r="S3792" i="1"/>
  <c r="T3792" i="1"/>
  <c r="S3793" i="1"/>
  <c r="T3793" i="1"/>
  <c r="S3794" i="1"/>
  <c r="T3794" i="1"/>
  <c r="S3795" i="1"/>
  <c r="T3795" i="1"/>
  <c r="S3796" i="1"/>
  <c r="T3796" i="1"/>
  <c r="S3797" i="1"/>
  <c r="T3797" i="1"/>
  <c r="S3798" i="1"/>
  <c r="T3798" i="1"/>
  <c r="S3799" i="1"/>
  <c r="T3799" i="1"/>
  <c r="S3800" i="1"/>
  <c r="T3800" i="1"/>
  <c r="S3801" i="1"/>
  <c r="T3801" i="1"/>
  <c r="S3802" i="1"/>
  <c r="T3802" i="1"/>
  <c r="S3803" i="1"/>
  <c r="T3803" i="1"/>
  <c r="S3804" i="1"/>
  <c r="T3804" i="1"/>
  <c r="S3805" i="1"/>
  <c r="T3805" i="1"/>
  <c r="S3806" i="1"/>
  <c r="T3806" i="1"/>
  <c r="S3807" i="1"/>
  <c r="T3807" i="1"/>
  <c r="S3808" i="1"/>
  <c r="T3808" i="1"/>
  <c r="S3809" i="1"/>
  <c r="T3809" i="1"/>
  <c r="S3810" i="1"/>
  <c r="T3810" i="1"/>
  <c r="S3811" i="1"/>
  <c r="T3811" i="1"/>
  <c r="S3812" i="1"/>
  <c r="T3812" i="1"/>
  <c r="S3813" i="1"/>
  <c r="T3813" i="1"/>
  <c r="S3814" i="1"/>
  <c r="T3814" i="1"/>
  <c r="S3815" i="1"/>
  <c r="T3815" i="1"/>
  <c r="S3816" i="1"/>
  <c r="T3816" i="1"/>
  <c r="S3817" i="1"/>
  <c r="T3817" i="1"/>
  <c r="S3818" i="1"/>
  <c r="T3818" i="1"/>
  <c r="S3819" i="1"/>
  <c r="T3819" i="1"/>
  <c r="S3820" i="1"/>
  <c r="T3820" i="1"/>
  <c r="S3821" i="1"/>
  <c r="T3821" i="1"/>
  <c r="S3822" i="1"/>
  <c r="T3822" i="1"/>
  <c r="S3823" i="1"/>
  <c r="T3823" i="1"/>
  <c r="S3824" i="1"/>
  <c r="T3824" i="1"/>
  <c r="S3825" i="1"/>
  <c r="T3825" i="1"/>
  <c r="S3826" i="1"/>
  <c r="T3826" i="1"/>
  <c r="S3827" i="1"/>
  <c r="T3827" i="1"/>
  <c r="S3828" i="1"/>
  <c r="T3828" i="1"/>
  <c r="S3829" i="1"/>
  <c r="T3829" i="1"/>
  <c r="S3830" i="1"/>
  <c r="T3830" i="1"/>
  <c r="S3831" i="1"/>
  <c r="T3831" i="1"/>
  <c r="S3832" i="1"/>
  <c r="T3832" i="1"/>
  <c r="S3833" i="1"/>
  <c r="T3833" i="1"/>
  <c r="S3834" i="1"/>
  <c r="T3834" i="1"/>
  <c r="S3835" i="1"/>
  <c r="T3835" i="1"/>
  <c r="S3836" i="1"/>
  <c r="T3836" i="1"/>
  <c r="S3837" i="1"/>
  <c r="T3837" i="1"/>
  <c r="S3838" i="1"/>
  <c r="T3838" i="1"/>
  <c r="S3839" i="1"/>
  <c r="T3839" i="1"/>
  <c r="S3840" i="1"/>
  <c r="T3840" i="1"/>
  <c r="S3841" i="1"/>
  <c r="T3841" i="1"/>
  <c r="S3842" i="1"/>
  <c r="T3842" i="1"/>
  <c r="S3843" i="1"/>
  <c r="T3843" i="1"/>
  <c r="S3844" i="1"/>
  <c r="T3844" i="1"/>
  <c r="S3845" i="1"/>
  <c r="T3845" i="1"/>
  <c r="S3846" i="1"/>
  <c r="T3846" i="1"/>
  <c r="S3847" i="1"/>
  <c r="T3847" i="1"/>
  <c r="S3848" i="1"/>
  <c r="T3848" i="1"/>
  <c r="S3849" i="1"/>
  <c r="T3849" i="1"/>
  <c r="S3850" i="1"/>
  <c r="T3850" i="1"/>
  <c r="S3851" i="1"/>
  <c r="T3851" i="1"/>
  <c r="S3852" i="1"/>
  <c r="T3852" i="1"/>
  <c r="S3853" i="1"/>
  <c r="T3853" i="1"/>
  <c r="S3854" i="1"/>
  <c r="T3854" i="1"/>
  <c r="S3855" i="1"/>
  <c r="T3855" i="1"/>
  <c r="S3856" i="1"/>
  <c r="T3856" i="1"/>
  <c r="S3857" i="1"/>
  <c r="T3857" i="1"/>
  <c r="S3858" i="1"/>
  <c r="T3858" i="1"/>
  <c r="S3859" i="1"/>
  <c r="T3859" i="1"/>
  <c r="S3860" i="1"/>
  <c r="T3860" i="1"/>
  <c r="S3861" i="1"/>
  <c r="T3861" i="1"/>
  <c r="S3862" i="1"/>
  <c r="T3862" i="1"/>
  <c r="S3863" i="1"/>
  <c r="T3863" i="1"/>
  <c r="S3864" i="1"/>
  <c r="T3864" i="1"/>
  <c r="S3865" i="1"/>
  <c r="T3865" i="1"/>
  <c r="S3866" i="1"/>
  <c r="T3866" i="1"/>
  <c r="S3867" i="1"/>
  <c r="T3867" i="1"/>
  <c r="S3868" i="1"/>
  <c r="T3868" i="1"/>
  <c r="S3869" i="1"/>
  <c r="T3869" i="1"/>
  <c r="S3870" i="1"/>
  <c r="T3870" i="1"/>
  <c r="S3871" i="1"/>
  <c r="T3871" i="1"/>
  <c r="S3872" i="1"/>
  <c r="T3872" i="1"/>
  <c r="S3873" i="1"/>
  <c r="T3873" i="1"/>
  <c r="S3874" i="1"/>
  <c r="T3874" i="1"/>
  <c r="S3875" i="1"/>
  <c r="T3875" i="1"/>
  <c r="S3876" i="1"/>
  <c r="T3876" i="1"/>
  <c r="S3877" i="1"/>
  <c r="T3877" i="1"/>
  <c r="S3878" i="1"/>
  <c r="T3878" i="1"/>
  <c r="S3879" i="1"/>
  <c r="T3879" i="1"/>
  <c r="S3880" i="1"/>
  <c r="T3880" i="1"/>
  <c r="S3881" i="1"/>
  <c r="T3881" i="1"/>
  <c r="S3882" i="1"/>
  <c r="T3882" i="1"/>
  <c r="S3883" i="1"/>
  <c r="T3883" i="1"/>
  <c r="S3884" i="1"/>
  <c r="T3884" i="1"/>
  <c r="S3885" i="1"/>
  <c r="T3885" i="1"/>
  <c r="S3886" i="1"/>
  <c r="T3886" i="1"/>
  <c r="S3887" i="1"/>
  <c r="T3887" i="1"/>
  <c r="S3888" i="1"/>
  <c r="T3888" i="1"/>
  <c r="S3889" i="1"/>
  <c r="T3889" i="1"/>
  <c r="S3890" i="1"/>
  <c r="T3890" i="1"/>
  <c r="S3891" i="1"/>
  <c r="T3891" i="1"/>
  <c r="S3892" i="1"/>
  <c r="T3892" i="1"/>
  <c r="S3893" i="1"/>
  <c r="T3893" i="1"/>
  <c r="S3894" i="1"/>
  <c r="T3894" i="1"/>
  <c r="S3895" i="1"/>
  <c r="T3895" i="1"/>
  <c r="S3896" i="1"/>
  <c r="T3896" i="1"/>
  <c r="S3897" i="1"/>
  <c r="T3897" i="1"/>
  <c r="S3898" i="1"/>
  <c r="T3898" i="1"/>
  <c r="S3899" i="1"/>
  <c r="T3899" i="1"/>
  <c r="S3900" i="1"/>
  <c r="T3900" i="1"/>
  <c r="S3901" i="1"/>
  <c r="T3901" i="1"/>
  <c r="S3902" i="1"/>
  <c r="T3902" i="1"/>
  <c r="S3903" i="1"/>
  <c r="T3903" i="1"/>
  <c r="S3904" i="1"/>
  <c r="T3904" i="1"/>
  <c r="S3905" i="1"/>
  <c r="T3905" i="1"/>
  <c r="S3906" i="1"/>
  <c r="T3906" i="1"/>
  <c r="S3907" i="1"/>
  <c r="T3907" i="1"/>
  <c r="S3908" i="1"/>
  <c r="T3908" i="1"/>
  <c r="S3909" i="1"/>
  <c r="T3909" i="1"/>
  <c r="S3910" i="1"/>
  <c r="T3910" i="1"/>
  <c r="S3911" i="1"/>
  <c r="T3911" i="1"/>
  <c r="S3912" i="1"/>
  <c r="T3912" i="1"/>
  <c r="S3913" i="1"/>
  <c r="T3913" i="1"/>
  <c r="S3914" i="1"/>
  <c r="T3914" i="1"/>
  <c r="S3915" i="1"/>
  <c r="T3915" i="1"/>
  <c r="S3916" i="1"/>
  <c r="T3916" i="1"/>
  <c r="S3917" i="1"/>
  <c r="T3917" i="1"/>
  <c r="S3918" i="1"/>
  <c r="T3918" i="1"/>
  <c r="S3919" i="1"/>
  <c r="T3919" i="1"/>
  <c r="S3920" i="1"/>
  <c r="T3920" i="1"/>
  <c r="S3921" i="1"/>
  <c r="T3921" i="1"/>
  <c r="S3922" i="1"/>
  <c r="T3922" i="1"/>
  <c r="S3923" i="1"/>
  <c r="T3923" i="1"/>
  <c r="S3924" i="1"/>
  <c r="T3924" i="1"/>
  <c r="S3925" i="1"/>
  <c r="T3925" i="1"/>
  <c r="S3926" i="1"/>
  <c r="T3926" i="1"/>
  <c r="S3927" i="1"/>
  <c r="T3927" i="1"/>
  <c r="S3928" i="1"/>
  <c r="T3928" i="1"/>
  <c r="S3929" i="1"/>
  <c r="T3929" i="1"/>
  <c r="S3930" i="1"/>
  <c r="T3930" i="1"/>
  <c r="S3931" i="1"/>
  <c r="T3931" i="1"/>
  <c r="S3932" i="1"/>
  <c r="T3932" i="1"/>
  <c r="S3933" i="1"/>
  <c r="T3933" i="1"/>
  <c r="S3934" i="1"/>
  <c r="T3934" i="1"/>
  <c r="S3935" i="1"/>
  <c r="T3935" i="1"/>
  <c r="S3936" i="1"/>
  <c r="T3936" i="1"/>
  <c r="S3937" i="1"/>
  <c r="T3937" i="1"/>
  <c r="S3938" i="1"/>
  <c r="T3938" i="1"/>
  <c r="S3939" i="1"/>
  <c r="T3939" i="1"/>
  <c r="S3940" i="1"/>
  <c r="T3940" i="1"/>
  <c r="S3941" i="1"/>
  <c r="T3941" i="1"/>
  <c r="S3942" i="1"/>
  <c r="T3942" i="1"/>
  <c r="S3943" i="1"/>
  <c r="T3943" i="1"/>
  <c r="S3944" i="1"/>
  <c r="T3944" i="1"/>
  <c r="S3945" i="1"/>
  <c r="T3945" i="1"/>
  <c r="S3946" i="1"/>
  <c r="T3946" i="1"/>
  <c r="S3947" i="1"/>
  <c r="T3947" i="1"/>
  <c r="S3948" i="1"/>
  <c r="T3948" i="1"/>
  <c r="S3949" i="1"/>
  <c r="T3949" i="1"/>
  <c r="S3950" i="1"/>
  <c r="T3950" i="1"/>
  <c r="S3951" i="1"/>
  <c r="T3951" i="1"/>
  <c r="S3952" i="1"/>
  <c r="T3952" i="1"/>
  <c r="S3953" i="1"/>
  <c r="T3953" i="1"/>
  <c r="S3954" i="1"/>
  <c r="T3954" i="1"/>
  <c r="S3955" i="1"/>
  <c r="T3955" i="1"/>
  <c r="S3956" i="1"/>
  <c r="T3956" i="1"/>
  <c r="S3957" i="1"/>
  <c r="T3957" i="1"/>
  <c r="S3958" i="1"/>
  <c r="T3958" i="1"/>
  <c r="S3959" i="1"/>
  <c r="T3959" i="1"/>
  <c r="S3960" i="1"/>
  <c r="T3960" i="1"/>
  <c r="S3961" i="1"/>
  <c r="T3961" i="1"/>
  <c r="S3962" i="1"/>
  <c r="T3962" i="1"/>
  <c r="S3963" i="1"/>
  <c r="T3963" i="1"/>
  <c r="S3964" i="1"/>
  <c r="T3964" i="1"/>
  <c r="S3965" i="1"/>
  <c r="T3965" i="1"/>
  <c r="S3966" i="1"/>
  <c r="T3966" i="1"/>
  <c r="S3967" i="1"/>
  <c r="T3967" i="1"/>
  <c r="S3968" i="1"/>
  <c r="T3968" i="1"/>
  <c r="S3969" i="1"/>
  <c r="T3969" i="1"/>
  <c r="S3970" i="1"/>
  <c r="T3970" i="1"/>
  <c r="S3971" i="1"/>
  <c r="T3971" i="1"/>
  <c r="S3972" i="1"/>
  <c r="T3972" i="1"/>
  <c r="S3973" i="1"/>
  <c r="T3973" i="1"/>
  <c r="S3974" i="1"/>
  <c r="T3974" i="1"/>
  <c r="S3975" i="1"/>
  <c r="T3975" i="1"/>
  <c r="S3976" i="1"/>
  <c r="T3976" i="1"/>
  <c r="S3977" i="1"/>
  <c r="T3977" i="1"/>
  <c r="S3978" i="1"/>
  <c r="T3978" i="1"/>
  <c r="S3979" i="1"/>
  <c r="T3979" i="1"/>
  <c r="S3980" i="1"/>
  <c r="T3980" i="1"/>
  <c r="S3981" i="1"/>
  <c r="T3981" i="1"/>
  <c r="S3982" i="1"/>
  <c r="T3982" i="1"/>
  <c r="S3983" i="1"/>
  <c r="T3983" i="1"/>
  <c r="S3984" i="1"/>
  <c r="T3984" i="1"/>
  <c r="S3985" i="1"/>
  <c r="T3985" i="1"/>
  <c r="S3986" i="1"/>
  <c r="T3986" i="1"/>
  <c r="S3987" i="1"/>
  <c r="T3987" i="1"/>
  <c r="S3988" i="1"/>
  <c r="T3988" i="1"/>
  <c r="S3989" i="1"/>
  <c r="T3989" i="1"/>
  <c r="S3990" i="1"/>
  <c r="T3990" i="1"/>
  <c r="S3991" i="1"/>
  <c r="T3991" i="1"/>
  <c r="S3992" i="1"/>
  <c r="T3992" i="1"/>
  <c r="S3993" i="1"/>
  <c r="T3993" i="1"/>
  <c r="S3994" i="1"/>
  <c r="T3994" i="1"/>
  <c r="S3995" i="1"/>
  <c r="T3995" i="1"/>
  <c r="S3996" i="1"/>
  <c r="T3996" i="1"/>
  <c r="S3997" i="1"/>
  <c r="T3997" i="1"/>
  <c r="S3998" i="1"/>
  <c r="T3998" i="1"/>
  <c r="S3999" i="1"/>
  <c r="T3999" i="1"/>
  <c r="S4000" i="1"/>
  <c r="T4000" i="1"/>
  <c r="S4001" i="1"/>
  <c r="T4001" i="1"/>
  <c r="S4002" i="1"/>
  <c r="T4002" i="1"/>
  <c r="S4003" i="1"/>
  <c r="T4003" i="1"/>
  <c r="S4004" i="1"/>
  <c r="T4004" i="1"/>
  <c r="S4005" i="1"/>
  <c r="T4005" i="1"/>
  <c r="S4006" i="1"/>
  <c r="T4006" i="1"/>
  <c r="S4007" i="1"/>
  <c r="T4007" i="1"/>
  <c r="S4008" i="1"/>
  <c r="T4008" i="1"/>
  <c r="S4009" i="1"/>
  <c r="T4009" i="1"/>
  <c r="S4010" i="1"/>
  <c r="T4010" i="1"/>
  <c r="S4011" i="1"/>
  <c r="T4011" i="1"/>
  <c r="S4012" i="1"/>
  <c r="T4012" i="1"/>
  <c r="S4013" i="1"/>
  <c r="T4013" i="1"/>
  <c r="S4014" i="1"/>
  <c r="T4014" i="1"/>
  <c r="S4015" i="1"/>
  <c r="T4015" i="1"/>
  <c r="S4016" i="1"/>
  <c r="T4016" i="1"/>
  <c r="S4017" i="1"/>
  <c r="T4017" i="1"/>
  <c r="S4018" i="1"/>
  <c r="T4018" i="1"/>
  <c r="S4019" i="1"/>
  <c r="T4019" i="1"/>
  <c r="S4020" i="1"/>
  <c r="T4020" i="1"/>
  <c r="S4021" i="1"/>
  <c r="T4021" i="1"/>
  <c r="S4022" i="1"/>
  <c r="T4022" i="1"/>
  <c r="S4023" i="1"/>
  <c r="T4023" i="1"/>
  <c r="S4024" i="1"/>
  <c r="T4024" i="1"/>
  <c r="S4025" i="1"/>
  <c r="T4025" i="1"/>
  <c r="S4026" i="1"/>
  <c r="T4026" i="1"/>
  <c r="S4027" i="1"/>
  <c r="T4027" i="1"/>
  <c r="S4028" i="1"/>
  <c r="T4028" i="1"/>
  <c r="S4029" i="1"/>
  <c r="T4029" i="1"/>
  <c r="S4030" i="1"/>
  <c r="T4030" i="1"/>
  <c r="S4031" i="1"/>
  <c r="T4031" i="1"/>
  <c r="S4032" i="1"/>
  <c r="T4032" i="1"/>
  <c r="S4033" i="1"/>
  <c r="T4033" i="1"/>
  <c r="S4034" i="1"/>
  <c r="T4034" i="1"/>
  <c r="S4035" i="1"/>
  <c r="T4035" i="1"/>
  <c r="S4036" i="1"/>
  <c r="T4036" i="1"/>
  <c r="S4037" i="1"/>
  <c r="T4037" i="1"/>
  <c r="S4038" i="1"/>
  <c r="T4038" i="1"/>
  <c r="S4039" i="1"/>
  <c r="T4039" i="1"/>
  <c r="S4040" i="1"/>
  <c r="T4040" i="1"/>
  <c r="S4041" i="1"/>
  <c r="T4041" i="1"/>
  <c r="S4042" i="1"/>
  <c r="T4042" i="1"/>
  <c r="S4043" i="1"/>
  <c r="T4043" i="1"/>
  <c r="S4044" i="1"/>
  <c r="T4044" i="1"/>
  <c r="S4045" i="1"/>
  <c r="T4045" i="1"/>
  <c r="S4046" i="1"/>
  <c r="T4046" i="1"/>
  <c r="S4047" i="1"/>
  <c r="T4047" i="1"/>
  <c r="S4048" i="1"/>
  <c r="T4048" i="1"/>
  <c r="S4049" i="1"/>
  <c r="T4049" i="1"/>
  <c r="S4050" i="1"/>
  <c r="T4050" i="1"/>
  <c r="S4051" i="1"/>
  <c r="T4051" i="1"/>
  <c r="S4052" i="1"/>
  <c r="T4052" i="1"/>
  <c r="S4053" i="1"/>
  <c r="T4053" i="1"/>
  <c r="S4054" i="1"/>
  <c r="T4054" i="1"/>
  <c r="S4055" i="1"/>
  <c r="T4055" i="1"/>
  <c r="S4056" i="1"/>
  <c r="T4056" i="1"/>
  <c r="S4057" i="1"/>
  <c r="T4057" i="1"/>
  <c r="S4058" i="1"/>
  <c r="T4058" i="1"/>
  <c r="S4059" i="1"/>
  <c r="T4059" i="1"/>
  <c r="S4060" i="1"/>
  <c r="T4060" i="1"/>
  <c r="S4061" i="1"/>
  <c r="T4061" i="1"/>
  <c r="S4062" i="1"/>
  <c r="T4062" i="1"/>
  <c r="S4063" i="1"/>
  <c r="T4063" i="1"/>
  <c r="S4064" i="1"/>
  <c r="T4064" i="1"/>
  <c r="S4065" i="1"/>
  <c r="T4065" i="1"/>
  <c r="S4066" i="1"/>
  <c r="T4066" i="1"/>
  <c r="S4067" i="1"/>
  <c r="T4067" i="1"/>
  <c r="S4068" i="1"/>
  <c r="T4068" i="1"/>
  <c r="S4069" i="1"/>
  <c r="T4069" i="1"/>
  <c r="S4070" i="1"/>
  <c r="T4070" i="1"/>
  <c r="S4071" i="1"/>
  <c r="T4071" i="1"/>
  <c r="S4072" i="1"/>
  <c r="T4072" i="1"/>
  <c r="S4073" i="1"/>
  <c r="T4073" i="1"/>
  <c r="S4074" i="1"/>
  <c r="T4074" i="1"/>
  <c r="S4075" i="1"/>
  <c r="T4075" i="1"/>
  <c r="S4076" i="1"/>
  <c r="T4076" i="1"/>
  <c r="S4077" i="1"/>
  <c r="T4077" i="1"/>
  <c r="S4078" i="1"/>
  <c r="T4078" i="1"/>
  <c r="S4079" i="1"/>
  <c r="T4079" i="1"/>
  <c r="S4080" i="1"/>
  <c r="T4080" i="1"/>
  <c r="S4081" i="1"/>
  <c r="T4081" i="1"/>
  <c r="S4082" i="1"/>
  <c r="T4082" i="1"/>
  <c r="S4083" i="1"/>
  <c r="T4083" i="1"/>
  <c r="S4084" i="1"/>
  <c r="T4084" i="1"/>
  <c r="S4085" i="1"/>
  <c r="T4085" i="1"/>
  <c r="S4086" i="1"/>
  <c r="T4086" i="1"/>
  <c r="S4087" i="1"/>
  <c r="T4087" i="1"/>
  <c r="S4088" i="1"/>
  <c r="T4088" i="1"/>
  <c r="S4089" i="1"/>
  <c r="T4089" i="1"/>
  <c r="S4090" i="1"/>
  <c r="T4090" i="1"/>
  <c r="S4091" i="1"/>
  <c r="T4091" i="1"/>
  <c r="S4092" i="1"/>
  <c r="T4092" i="1"/>
  <c r="S4093" i="1"/>
  <c r="T4093" i="1"/>
  <c r="S4094" i="1"/>
  <c r="T4094" i="1"/>
  <c r="S4095" i="1"/>
  <c r="T4095" i="1"/>
  <c r="S4096" i="1"/>
  <c r="T4096" i="1"/>
  <c r="S4097" i="1"/>
  <c r="T4097" i="1"/>
  <c r="S4098" i="1"/>
  <c r="T4098" i="1"/>
  <c r="S4099" i="1"/>
  <c r="T4099" i="1"/>
  <c r="S4100" i="1"/>
  <c r="T4100" i="1"/>
  <c r="S4101" i="1"/>
  <c r="T4101" i="1"/>
  <c r="S4102" i="1"/>
  <c r="T4102" i="1"/>
  <c r="S4103" i="1"/>
  <c r="T4103" i="1"/>
  <c r="S4104" i="1"/>
  <c r="T4104" i="1"/>
  <c r="S4105" i="1"/>
  <c r="T4105" i="1"/>
  <c r="S4106" i="1"/>
  <c r="T4106" i="1"/>
  <c r="S4107" i="1"/>
  <c r="T4107" i="1"/>
  <c r="S4108" i="1"/>
  <c r="T4108" i="1"/>
  <c r="S4109" i="1"/>
  <c r="T4109" i="1"/>
  <c r="S4110" i="1"/>
  <c r="T4110" i="1"/>
  <c r="S4111" i="1"/>
  <c r="T4111" i="1"/>
  <c r="S4112" i="1"/>
  <c r="T4112" i="1"/>
  <c r="S4113" i="1"/>
  <c r="T4113" i="1"/>
  <c r="S4114" i="1"/>
  <c r="T4114" i="1"/>
  <c r="S4115" i="1"/>
  <c r="T4115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R2" i="1"/>
  <c r="Q2" i="1"/>
  <c r="P2" i="1"/>
  <c r="O2" i="1"/>
</calcChain>
</file>

<file path=xl/sharedStrings.xml><?xml version="1.0" encoding="utf-8"?>
<sst xmlns="http://schemas.openxmlformats.org/spreadsheetml/2006/main" count="24803" uniqueCount="8387">
  <si>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</si>
  <si>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</si>
  <si>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</si>
  <si>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</si>
  <si>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</si>
  <si>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</si>
  <si>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</si>
  <si>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</si>
  <si>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</si>
  <si>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</si>
  <si>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</si>
  <si>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</si>
  <si>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</si>
  <si>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</si>
  <si>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</si>
  <si>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</si>
  <si>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</si>
  <si>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</si>
  <si>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</si>
  <si>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</si>
  <si>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</si>
  <si>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</si>
  <si>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</si>
  <si>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</si>
  <si>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</si>
  <si>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</si>
  <si>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</si>
  <si>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</si>
  <si>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</si>
  <si>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</si>
  <si>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</si>
  <si>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</si>
  <si>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</si>
  <si>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</si>
  <si>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</si>
  <si>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</si>
  <si>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</si>
  <si>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</si>
  <si>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</si>
  <si>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</si>
  <si>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</si>
  <si>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</si>
  <si>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</si>
  <si>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</si>
  <si>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</si>
  <si>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</si>
  <si>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</si>
  <si>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</si>
  <si>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</si>
  <si>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</si>
  <si>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</si>
  <si>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</si>
  <si>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</si>
  <si>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</si>
  <si>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</si>
  <si>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</si>
  <si>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</si>
  <si>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</si>
  <si>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</si>
  <si>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</si>
  <si>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</si>
  <si>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</si>
  <si>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</si>
  <si>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</si>
  <si>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</si>
  <si>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</si>
  <si>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</si>
  <si>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</si>
  <si>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</si>
  <si>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</si>
  <si>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</si>
  <si>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</si>
  <si>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</si>
  <si>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</si>
  <si>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</si>
  <si>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</si>
  <si>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</si>
  <si>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</si>
  <si>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</si>
  <si>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</si>
  <si>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</si>
  <si>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</si>
  <si>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</si>
  <si>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</si>
  <si>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</si>
  <si>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</si>
  <si>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</si>
  <si>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</si>
  <si>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</si>
  <si>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</si>
  <si>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</si>
  <si>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</si>
  <si>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</si>
  <si>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</si>
  <si>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</si>
  <si>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</si>
  <si>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</si>
  <si>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</si>
  <si>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</si>
  <si>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</si>
  <si>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</si>
  <si>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</si>
  <si>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</si>
  <si>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</si>
  <si>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</si>
  <si>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</si>
  <si>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</si>
  <si>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</si>
  <si>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</si>
  <si>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</si>
  <si>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</si>
  <si>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</si>
  <si>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</si>
  <si>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</si>
  <si>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</si>
  <si>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</si>
  <si>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</si>
  <si>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</si>
  <si>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</si>
  <si>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</si>
  <si>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</si>
  <si>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</si>
  <si>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</si>
  <si>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</si>
  <si>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</si>
  <si>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</si>
  <si>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</si>
  <si>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</si>
  <si>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</si>
  <si>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</si>
  <si>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</si>
  <si>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</si>
  <si>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</si>
  <si>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</si>
  <si>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</si>
  <si>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</si>
  <si>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</si>
  <si>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</si>
  <si>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</si>
  <si>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</si>
  <si>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</si>
  <si>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</si>
  <si>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</si>
  <si>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</si>
  <si>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</si>
  <si>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</si>
  <si>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</si>
  <si>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</si>
  <si>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</si>
  <si>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</si>
  <si>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</si>
  <si>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</si>
  <si>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</si>
  <si>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</si>
  <si>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</si>
  <si>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</si>
  <si>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</si>
  <si>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</si>
  <si>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</si>
  <si>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</si>
  <si>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</si>
  <si>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</si>
  <si>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</si>
  <si>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</si>
  <si>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</si>
  <si>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</si>
  <si>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</si>
  <si>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</si>
  <si>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</si>
  <si>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</si>
  <si>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</si>
  <si>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</si>
  <si>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</si>
  <si>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</si>
  <si>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</si>
  <si>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</si>
  <si>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</si>
  <si>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</si>
  <si>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</si>
  <si>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</si>
  <si>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</si>
  <si>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</si>
  <si>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</si>
  <si>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</si>
  <si>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</si>
  <si>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</si>
  <si>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</si>
  <si>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</si>
  <si>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</si>
  <si>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</si>
  <si>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</si>
  <si>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</si>
  <si>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</si>
  <si>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</si>
  <si>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</si>
  <si>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</si>
  <si>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</si>
  <si>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</si>
  <si>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</si>
  <si>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</si>
  <si>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</si>
  <si>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</si>
  <si>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</si>
  <si>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</si>
  <si>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</si>
  <si>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</si>
  <si>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</si>
  <si>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</si>
  <si>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</si>
  <si>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</si>
  <si>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</si>
  <si>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</si>
  <si>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</si>
  <si>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</si>
  <si>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</si>
  <si>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</si>
  <si>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</si>
  <si>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</si>
  <si>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</si>
  <si>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</si>
  <si>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</si>
  <si>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</si>
  <si>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</si>
  <si>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</si>
  <si>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</si>
  <si>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</si>
  <si>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</si>
  <si>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</si>
  <si>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</si>
  <si>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</si>
  <si>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</si>
  <si>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</si>
  <si>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</si>
  <si>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</si>
  <si>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</si>
  <si>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</si>
  <si>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</si>
  <si>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</si>
  <si>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</si>
  <si>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</si>
  <si>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</si>
  <si>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</si>
  <si>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</si>
  <si>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</si>
  <si>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</si>
  <si>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</si>
  <si>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</si>
  <si>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</si>
  <si>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</si>
  <si>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</si>
  <si>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</si>
  <si>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</si>
  <si>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</si>
  <si>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</si>
  <si>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</si>
  <si>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</si>
  <si>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</si>
  <si>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</si>
  <si>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</si>
  <si>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</si>
  <si>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</si>
  <si>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</si>
  <si>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</si>
  <si>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</si>
  <si>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</si>
  <si>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</si>
  <si>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</si>
  <si>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</si>
  <si>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</si>
  <si>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</si>
  <si>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</si>
  <si>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</si>
  <si>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</si>
  <si>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</si>
  <si>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</si>
  <si>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</si>
  <si>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</si>
  <si>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</si>
  <si>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</si>
  <si>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</si>
  <si>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</si>
  <si>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</si>
  <si>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</si>
  <si>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</si>
  <si>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</si>
  <si>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</si>
  <si>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</si>
  <si>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</si>
  <si>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</si>
  <si>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</si>
  <si>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</si>
  <si>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</si>
  <si>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</si>
  <si>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</si>
  <si>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</si>
  <si>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</si>
  <si>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</si>
  <si>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</si>
  <si>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</si>
  <si>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</si>
  <si>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</si>
  <si>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</si>
  <si>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</si>
  <si>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</si>
  <si>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</si>
  <si>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</si>
  <si>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</si>
  <si>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</si>
  <si>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</si>
  <si>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</si>
  <si>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</si>
  <si>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</si>
  <si>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</si>
  <si>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</si>
  <si>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</si>
  <si>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</si>
  <si>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</si>
  <si>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</si>
  <si>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</si>
  <si>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</si>
  <si>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</si>
  <si>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</si>
  <si>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</si>
  <si>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</si>
  <si>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</si>
  <si>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</si>
  <si>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</si>
  <si>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</si>
  <si>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</si>
  <si>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</si>
  <si>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</si>
  <si>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</si>
  <si>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</si>
  <si>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</si>
  <si>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</si>
  <si>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</si>
  <si>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</si>
  <si>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</si>
  <si>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</si>
  <si>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</si>
  <si>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</si>
  <si>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</si>
  <si>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</si>
  <si>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</si>
  <si>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</si>
  <si>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</si>
  <si>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</si>
  <si>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</si>
  <si>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</si>
  <si>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</si>
  <si>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</si>
  <si>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</si>
  <si>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</si>
  <si>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</si>
  <si>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</si>
  <si>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</si>
  <si>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</si>
  <si>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</si>
  <si>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</si>
  <si>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</si>
  <si>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</si>
  <si>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</si>
  <si>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</si>
  <si>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</si>
  <si>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</si>
  <si>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</si>
  <si>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</si>
  <si>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</si>
  <si>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</si>
  <si>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</si>
  <si>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</si>
  <si>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</si>
  <si>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</si>
  <si>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</si>
  <si>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</si>
  <si>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</si>
  <si>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</si>
  <si>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</si>
  <si>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</si>
  <si>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</si>
  <si>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</si>
  <si>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</si>
  <si>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</si>
  <si>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</si>
  <si>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</si>
  <si>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</si>
  <si>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</si>
  <si>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</si>
  <si>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</si>
  <si>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</si>
  <si>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</si>
  <si>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</si>
  <si>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</si>
  <si>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</si>
  <si>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</si>
  <si>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</si>
  <si>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</si>
  <si>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</si>
  <si>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</si>
  <si>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</si>
  <si>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</si>
  <si>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</si>
  <si>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</si>
  <si>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</si>
  <si>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</si>
  <si>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</si>
  <si>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</si>
  <si>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</si>
  <si>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</si>
  <si>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</si>
  <si>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</si>
  <si>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</si>
  <si>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</si>
  <si>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</si>
  <si>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</si>
  <si>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</si>
  <si>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</si>
  <si>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</si>
  <si>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</si>
  <si>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</si>
  <si>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</si>
  <si>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</si>
  <si>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</si>
  <si>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</si>
  <si>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</si>
  <si>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</si>
  <si>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</si>
  <si>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</si>
  <si>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</si>
  <si>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</si>
  <si>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</si>
  <si>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</si>
  <si>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</si>
  <si>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</si>
  <si>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</si>
  <si>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</si>
  <si>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</si>
  <si>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</si>
  <si>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</si>
  <si>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</si>
  <si>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</si>
  <si>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</si>
  <si>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</si>
  <si>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</si>
  <si>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</si>
  <si>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</si>
  <si>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</si>
  <si>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</si>
  <si>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</si>
  <si>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</si>
  <si>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</si>
  <si>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</si>
  <si>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</si>
  <si>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</si>
  <si>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</si>
  <si>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</si>
  <si>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</si>
  <si>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</si>
  <si>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</si>
  <si>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</si>
  <si>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</si>
  <si>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</si>
  <si>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</si>
  <si>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</si>
  <si>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</si>
  <si>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</si>
  <si>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</si>
  <si>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</si>
  <si>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</si>
  <si>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</si>
  <si>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</si>
  <si>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</si>
  <si>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</si>
  <si>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</si>
  <si>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</si>
  <si>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</si>
  <si>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</si>
  <si>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</si>
  <si>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</si>
  <si>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</si>
  <si>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</si>
  <si>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</si>
  <si>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</si>
  <si>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</si>
  <si>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</si>
  <si>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</si>
  <si>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</si>
  <si>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</si>
  <si>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</si>
  <si>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</si>
  <si>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</si>
  <si>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</si>
  <si>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</si>
  <si>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</si>
  <si>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</si>
  <si>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</si>
  <si>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</si>
  <si>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</si>
  <si>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</si>
  <si>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</si>
  <si>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</si>
  <si>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</si>
  <si>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</si>
  <si>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</si>
  <si>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</si>
  <si>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</si>
  <si>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</si>
  <si>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</si>
  <si>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</si>
  <si>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</si>
  <si>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</si>
  <si>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</si>
  <si>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</si>
  <si>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</si>
  <si>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</si>
  <si>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</si>
  <si>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</si>
  <si>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</si>
  <si>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</si>
  <si>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</si>
  <si>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</si>
  <si>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</si>
  <si>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</si>
  <si>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</si>
  <si>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</si>
  <si>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</si>
  <si>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</si>
  <si>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</si>
  <si>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</si>
  <si>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</si>
  <si>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</si>
  <si>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</si>
  <si>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</si>
  <si>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</si>
  <si>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</si>
  <si>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</si>
  <si>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</si>
  <si>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</si>
  <si>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</si>
  <si>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</si>
  <si>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</si>
  <si>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</si>
  <si>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</si>
  <si>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</si>
  <si>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</si>
  <si>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</si>
  <si>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</si>
  <si>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</si>
  <si>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</si>
  <si>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</si>
  <si>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</si>
  <si>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</si>
  <si>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</si>
  <si>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</si>
  <si>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</si>
  <si>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</si>
  <si>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</si>
  <si>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</si>
  <si>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</si>
  <si>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</si>
  <si>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</si>
  <si>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</si>
  <si>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</si>
  <si>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</si>
  <si>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</si>
  <si>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</si>
  <si>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</si>
  <si>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</si>
  <si>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</si>
  <si>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</si>
  <si>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</si>
  <si>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</si>
  <si>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</si>
  <si>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</si>
  <si>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</si>
  <si>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</si>
  <si>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</si>
  <si>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</si>
  <si>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</si>
  <si>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</si>
  <si>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</si>
  <si>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</si>
  <si>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</si>
  <si>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</si>
  <si>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</si>
  <si>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</si>
  <si>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</si>
  <si>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</si>
  <si>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</si>
  <si>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</si>
  <si>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</si>
  <si>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</si>
  <si>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</si>
  <si>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</si>
  <si>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</si>
  <si>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</si>
  <si>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</si>
  <si>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</si>
  <si>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</si>
  <si>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</si>
  <si>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</si>
  <si>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</si>
  <si>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</si>
  <si>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</si>
  <si>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</si>
  <si>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</si>
  <si>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</si>
  <si>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</si>
  <si>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</si>
  <si>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</si>
  <si>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</si>
  <si>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</si>
  <si>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</si>
  <si>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</si>
  <si>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</si>
  <si>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</si>
  <si>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</si>
  <si>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</si>
  <si>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</si>
  <si>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</si>
  <si>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</si>
  <si>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</si>
  <si>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</si>
  <si>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</si>
  <si>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</si>
  <si>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</si>
  <si>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</si>
  <si>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</si>
  <si>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</si>
  <si>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</si>
  <si>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</si>
  <si>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</si>
  <si>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</si>
  <si>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</si>
  <si>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</si>
  <si>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</si>
  <si>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</si>
  <si>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</si>
  <si>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</si>
  <si>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</si>
  <si>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</si>
  <si>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</si>
  <si>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</si>
  <si>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</si>
  <si>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</si>
  <si>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</si>
  <si>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</si>
  <si>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</si>
  <si>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</si>
  <si>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</si>
  <si>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</si>
  <si>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</si>
  <si>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</si>
  <si>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</si>
  <si>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</si>
  <si>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</si>
  <si>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</si>
  <si>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</si>
  <si>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</si>
  <si>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</si>
  <si>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</si>
  <si>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</si>
  <si>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</si>
  <si>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</si>
  <si>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</si>
  <si>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</si>
  <si>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</si>
  <si>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</si>
  <si>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</si>
  <si>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</si>
  <si>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</si>
  <si>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</si>
  <si>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</si>
  <si>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</si>
  <si>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</si>
  <si>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</si>
  <si>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</si>
  <si>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</si>
  <si>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</si>
  <si>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</si>
  <si>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</si>
  <si>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</si>
  <si>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</si>
  <si>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</si>
  <si>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</si>
  <si>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</si>
  <si>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</si>
  <si>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</si>
  <si>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</si>
  <si>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</si>
  <si>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</si>
  <si>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</si>
  <si>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</si>
  <si>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</si>
  <si>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</si>
  <si>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</si>
  <si>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</si>
  <si>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</si>
  <si>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</si>
  <si>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</si>
  <si>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</si>
  <si>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</si>
  <si>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</si>
  <si>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</si>
  <si>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</si>
  <si>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</si>
  <si>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</si>
  <si>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</si>
  <si>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</si>
  <si>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</si>
  <si>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</si>
  <si>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</si>
  <si>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</si>
  <si>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</si>
  <si>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</si>
  <si>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</si>
  <si>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</si>
  <si>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</si>
  <si>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</si>
  <si>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</si>
  <si>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</si>
  <si>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</si>
  <si>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</si>
  <si>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</si>
  <si>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</si>
  <si>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</si>
  <si>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</si>
  <si>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</si>
  <si>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</si>
  <si>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</si>
  <si>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</si>
  <si>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</si>
  <si>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</si>
  <si>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</si>
  <si>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</si>
  <si>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</si>
  <si>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</si>
  <si>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</si>
  <si>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</si>
  <si>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</si>
  <si>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</si>
  <si>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</si>
  <si>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</si>
  <si>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</si>
  <si>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</si>
  <si>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</si>
  <si>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</si>
  <si>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</si>
  <si>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</si>
  <si>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</si>
  <si>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</si>
  <si>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</si>
  <si>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</si>
  <si>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</si>
  <si>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</si>
  <si>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</si>
  <si>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</si>
  <si>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</si>
  <si>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</si>
  <si>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</si>
  <si>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</si>
  <si>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</si>
  <si>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</si>
  <si>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</si>
  <si>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</si>
  <si>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</si>
  <si>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</si>
  <si>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</si>
  <si>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</si>
  <si>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</si>
  <si>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</si>
  <si>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</si>
  <si>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</si>
  <si>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</si>
  <si>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</si>
  <si>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</si>
  <si>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</si>
  <si>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</si>
  <si>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</si>
  <si>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</si>
  <si>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</si>
  <si>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</si>
  <si>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</si>
  <si>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</si>
  <si>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</si>
  <si>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</si>
  <si>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</si>
  <si>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</si>
  <si>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</si>
  <si>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</si>
  <si>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</si>
  <si>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</si>
  <si>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</si>
  <si>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</si>
  <si>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</si>
  <si>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</si>
  <si>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</si>
  <si>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</si>
  <si>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</si>
  <si>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</si>
  <si>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</si>
  <si>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</si>
  <si>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</si>
  <si>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</si>
  <si>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</si>
  <si>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</si>
  <si>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</si>
  <si>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</si>
  <si>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</si>
  <si>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</si>
  <si>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</si>
  <si>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</si>
  <si>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</si>
  <si>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</si>
  <si>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</si>
  <si>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</si>
  <si>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</si>
  <si>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</si>
  <si>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</si>
  <si>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</si>
  <si>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</si>
  <si>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</si>
  <si>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</si>
  <si>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</si>
  <si>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</si>
  <si>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</si>
  <si>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</si>
  <si>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</si>
  <si>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</si>
  <si>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</si>
  <si>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</si>
  <si>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</si>
  <si>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</si>
  <si>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</si>
  <si>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</si>
  <si>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</si>
  <si>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</si>
  <si>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</si>
  <si>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</si>
  <si>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</si>
  <si>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</si>
  <si>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</si>
  <si>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</si>
  <si>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</si>
  <si>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</si>
  <si>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</si>
  <si>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</si>
  <si>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</si>
  <si>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</si>
  <si>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</si>
  <si>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</si>
  <si>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</si>
  <si>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</si>
  <si>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</si>
  <si>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</si>
  <si>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</si>
  <si>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</si>
  <si>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</si>
  <si>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</si>
  <si>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</si>
  <si>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</si>
  <si>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</si>
  <si>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</si>
  <si>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</si>
  <si>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</si>
  <si>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</si>
  <si>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</si>
  <si>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</si>
  <si>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</si>
  <si>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</si>
  <si>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</si>
  <si>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</si>
  <si>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</si>
  <si>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</si>
  <si>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</si>
  <si>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</si>
  <si>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</si>
  <si>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</si>
  <si>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</si>
  <si>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</si>
  <si>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</si>
  <si>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</si>
  <si>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</si>
  <si>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</si>
  <si>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</si>
  <si>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</si>
  <si>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</si>
  <si>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</si>
  <si>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</si>
  <si>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</si>
  <si>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</si>
  <si>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</si>
  <si>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</si>
  <si>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</si>
  <si>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</si>
  <si>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</si>
  <si>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</si>
  <si>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</si>
  <si>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</si>
  <si>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</si>
  <si>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</si>
  <si>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</si>
  <si>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</si>
  <si>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</si>
  <si>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</si>
  <si>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</si>
  <si>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</si>
  <si>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</si>
  <si>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</si>
  <si>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</si>
  <si>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</si>
  <si>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</si>
  <si>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</si>
  <si>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</si>
  <si>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</si>
  <si>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</si>
  <si>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</si>
  <si>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</si>
  <si>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</si>
  <si>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</si>
  <si>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</si>
  <si>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</si>
  <si>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</si>
  <si>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</si>
  <si>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</si>
  <si>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</si>
  <si>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</si>
  <si>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</si>
  <si>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</si>
  <si>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</si>
  <si>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</si>
  <si>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</si>
  <si>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</si>
  <si>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</si>
  <si>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</si>
  <si>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</si>
  <si>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</si>
  <si>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</si>
  <si>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</si>
  <si>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</si>
  <si>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</si>
  <si>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</si>
  <si>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</si>
  <si>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</si>
  <si>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</si>
  <si>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</si>
  <si>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</si>
  <si>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</si>
  <si>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</si>
  <si>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</si>
  <si>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</si>
  <si>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</si>
  <si>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</si>
  <si>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</si>
  <si>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</si>
  <si>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</si>
  <si>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</si>
  <si>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</si>
  <si>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</si>
  <si>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</si>
  <si>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</si>
  <si>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</si>
  <si>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</si>
  <si>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</si>
  <si>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</si>
  <si>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</si>
  <si>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</si>
  <si>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</si>
  <si>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</si>
  <si>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</si>
  <si>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</si>
  <si>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</si>
  <si>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</si>
  <si>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</si>
  <si>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</si>
  <si>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</si>
  <si>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</si>
  <si>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</si>
  <si>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</si>
  <si>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</si>
  <si>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</si>
  <si>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</si>
  <si>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</si>
  <si>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</si>
  <si>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</si>
  <si>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</si>
  <si>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</si>
  <si>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</si>
  <si>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</si>
  <si>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</si>
  <si>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</si>
  <si>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</si>
  <si>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</si>
  <si>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</si>
  <si>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</si>
  <si>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</si>
  <si>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</si>
  <si>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</si>
  <si>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</si>
  <si>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</si>
  <si>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</si>
  <si>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</si>
  <si>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</si>
  <si>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</si>
  <si>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</si>
  <si>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</si>
  <si>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</si>
  <si>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</si>
  <si>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</si>
  <si>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</si>
  <si>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</si>
  <si>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</si>
  <si>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</si>
  <si>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</si>
  <si>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</si>
  <si>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</si>
  <si>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</si>
  <si>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</si>
  <si>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</si>
  <si>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</si>
  <si>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</si>
  <si>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</si>
  <si>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</si>
  <si>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</si>
  <si>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</si>
  <si>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</si>
  <si>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</si>
  <si>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</si>
  <si>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</si>
  <si>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</si>
  <si>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</si>
  <si>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</si>
  <si>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</si>
  <si>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</si>
  <si>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</si>
  <si>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</si>
  <si>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</si>
  <si>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</si>
  <si>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</si>
  <si>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</si>
  <si>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</si>
  <si>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</si>
  <si>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</si>
  <si>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</si>
  <si>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</si>
  <si>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</si>
  <si>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</si>
  <si>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</si>
  <si>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</si>
  <si>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</si>
  <si>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</si>
  <si>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</si>
  <si>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</si>
  <si>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</si>
  <si>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</si>
  <si>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</si>
  <si>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</si>
  <si>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</si>
  <si>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</si>
  <si>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</si>
  <si>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</si>
  <si>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</si>
  <si>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</si>
  <si>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</si>
  <si>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</si>
  <si>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</si>
  <si>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</si>
  <si>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</si>
  <si>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</si>
  <si>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</si>
  <si>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</si>
  <si>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</si>
  <si>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</si>
  <si>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</si>
  <si>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</si>
  <si>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</si>
  <si>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</si>
  <si>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</si>
  <si>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</si>
  <si>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</si>
  <si>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</si>
  <si>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</si>
  <si>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</si>
  <si>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</si>
  <si>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</si>
  <si>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</si>
  <si>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</si>
  <si>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</si>
  <si>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</si>
  <si>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</si>
  <si>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</si>
  <si>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</si>
  <si>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</si>
  <si>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</si>
  <si>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</si>
  <si>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</si>
  <si>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</si>
  <si>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</si>
  <si>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</si>
  <si>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</si>
  <si>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</si>
  <si>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</si>
  <si>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</si>
  <si>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</si>
  <si>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</si>
  <si>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</si>
  <si>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</si>
  <si>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</si>
  <si>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</si>
  <si>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</si>
  <si>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</si>
  <si>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</si>
  <si>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</si>
  <si>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</si>
  <si>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</si>
  <si>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</si>
  <si>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</si>
  <si>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</si>
  <si>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</si>
  <si>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</si>
  <si>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</si>
  <si>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</si>
  <si>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</si>
  <si>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</si>
  <si>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</si>
  <si>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</si>
  <si>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</si>
  <si>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</si>
  <si>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</si>
  <si>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</si>
  <si>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</si>
  <si>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</si>
  <si>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</si>
  <si>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</si>
  <si>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</si>
  <si>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</si>
  <si>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</si>
  <si>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</si>
  <si>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</si>
  <si>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</si>
  <si>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</si>
  <si>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</si>
  <si>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</si>
  <si>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</si>
  <si>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</si>
  <si>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</si>
  <si>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</si>
  <si>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</si>
  <si>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</si>
  <si>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</si>
  <si>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</si>
  <si>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</si>
  <si>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</si>
  <si>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</si>
  <si>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</si>
  <si>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</si>
  <si>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</si>
  <si>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</si>
  <si>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</si>
  <si>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</si>
  <si>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</si>
  <si>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</si>
  <si>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</si>
  <si>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</si>
  <si>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</si>
  <si>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</si>
  <si>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</si>
  <si>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</si>
  <si>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</si>
  <si>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</si>
  <si>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</si>
  <si>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</si>
  <si>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</si>
  <si>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</si>
  <si>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</si>
  <si>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</si>
  <si>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</si>
  <si>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</si>
  <si>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</si>
  <si>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</si>
  <si>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</si>
  <si>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</si>
  <si>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</si>
  <si>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</si>
  <si>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</si>
  <si>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</si>
  <si>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</si>
  <si>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</si>
  <si>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</si>
  <si>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</si>
  <si>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</si>
  <si>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</si>
  <si>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</si>
  <si>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</si>
  <si>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</si>
  <si>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</si>
  <si>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</si>
  <si>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</si>
  <si>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</si>
  <si>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</si>
  <si>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</si>
  <si>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</si>
  <si>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</si>
  <si>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</si>
  <si>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</si>
  <si>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</si>
  <si>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</si>
  <si>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</si>
  <si>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</si>
  <si>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</si>
  <si>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</si>
  <si>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</si>
  <si>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</si>
  <si>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</si>
  <si>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</si>
  <si>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</si>
  <si>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</si>
  <si>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</si>
  <si>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</si>
  <si>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</si>
  <si>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</si>
  <si>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</si>
  <si>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</si>
  <si>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</si>
  <si>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</si>
  <si>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</si>
  <si>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</si>
  <si>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</si>
  <si>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</si>
  <si>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</si>
  <si>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</si>
  <si>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</si>
  <si>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</si>
  <si>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</si>
  <si>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</si>
  <si>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</si>
  <si>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</si>
  <si>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</si>
  <si>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</si>
  <si>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</si>
  <si>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</si>
  <si>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</si>
  <si>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</si>
  <si>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</si>
  <si>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</si>
  <si>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</si>
  <si>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</si>
  <si>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</si>
  <si>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</si>
  <si>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</si>
  <si>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</si>
  <si>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</si>
  <si>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</si>
  <si>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</si>
  <si>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</si>
  <si>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</si>
  <si>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</si>
  <si>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</si>
  <si>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</si>
  <si>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</si>
  <si>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</si>
  <si>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</si>
  <si>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</si>
  <si>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</si>
  <si>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</si>
  <si>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</si>
  <si>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</si>
  <si>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</si>
  <si>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</si>
  <si>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</si>
  <si>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</si>
  <si>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</si>
  <si>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</si>
  <si>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</si>
  <si>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</si>
  <si>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</si>
  <si>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</si>
  <si>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</si>
  <si>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</si>
  <si>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</si>
  <si>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</si>
  <si>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</si>
  <si>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</si>
  <si>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</si>
  <si>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</si>
  <si>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</si>
  <si>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</si>
  <si>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</si>
  <si>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</si>
  <si>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</si>
  <si>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</si>
  <si>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</si>
  <si>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</si>
  <si>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</si>
  <si>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</si>
  <si>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</si>
  <si>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</si>
  <si>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</si>
  <si>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</si>
  <si>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</si>
  <si>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</si>
  <si>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</si>
  <si>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</si>
  <si>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</si>
  <si>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</si>
  <si>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</si>
  <si>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</si>
  <si>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</si>
  <si>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</si>
  <si>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</si>
  <si>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</si>
  <si>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</si>
  <si>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</si>
  <si>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</si>
  <si>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</si>
  <si>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</si>
  <si>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</si>
  <si>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</si>
  <si>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</si>
  <si>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</si>
  <si>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</si>
  <si>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</si>
  <si>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</si>
  <si>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</si>
  <si>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</si>
  <si>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</si>
  <si>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</si>
  <si>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</si>
  <si>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</si>
  <si>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</si>
  <si>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</si>
  <si>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</si>
  <si>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</si>
  <si>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</si>
  <si>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</si>
  <si>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</si>
  <si>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</si>
  <si>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</si>
  <si>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</si>
  <si>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</si>
  <si>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</si>
  <si>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</si>
  <si>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</si>
  <si>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</si>
  <si>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</si>
  <si>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</si>
  <si>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</si>
  <si>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</si>
  <si>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</si>
  <si>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</si>
  <si>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</si>
  <si>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</si>
  <si>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</si>
  <si>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</si>
  <si>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</si>
  <si>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</si>
  <si>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</si>
  <si>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</si>
  <si>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</si>
  <si>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</si>
  <si>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</si>
  <si>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</si>
  <si>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</si>
  <si>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</si>
  <si>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</si>
  <si>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</si>
  <si>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</si>
  <si>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</si>
  <si>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</si>
  <si>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</si>
  <si>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</si>
  <si>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</si>
  <si>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</si>
  <si>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</si>
  <si>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</si>
  <si>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</si>
  <si>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</si>
  <si>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</si>
  <si>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</si>
  <si>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</si>
  <si>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</si>
  <si>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</si>
  <si>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</si>
  <si>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</si>
  <si>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</si>
  <si>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</si>
  <si>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</si>
  <si>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</si>
  <si>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</si>
  <si>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</si>
  <si>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</si>
  <si>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</si>
  <si>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</si>
  <si>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</si>
  <si>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</si>
  <si>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</si>
  <si>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</si>
  <si>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</si>
  <si>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</si>
  <si>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</si>
  <si>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</si>
  <si>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</si>
  <si>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</si>
  <si>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</si>
  <si>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</si>
  <si>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</si>
  <si>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</si>
  <si>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</si>
  <si>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</si>
  <si>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</si>
  <si>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</si>
  <si>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</si>
  <si>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</si>
  <si>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</si>
  <si>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</si>
  <si>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</si>
  <si>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</si>
  <si>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</si>
  <si>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</si>
  <si>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</si>
  <si>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</si>
  <si>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</si>
  <si>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</si>
  <si>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</si>
  <si>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</si>
  <si>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</si>
  <si>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</si>
  <si>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</si>
  <si>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</si>
  <si>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</si>
  <si>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</si>
  <si>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</si>
  <si>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</si>
  <si>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</si>
  <si>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</si>
  <si>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</si>
  <si>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</si>
  <si>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</si>
  <si>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</si>
  <si>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</si>
  <si>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</si>
  <si>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</si>
  <si>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</si>
  <si>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</si>
  <si>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</si>
  <si>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</si>
  <si>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</si>
  <si>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</si>
  <si>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</si>
  <si>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</si>
  <si>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</si>
  <si>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</si>
  <si>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</si>
  <si>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</si>
  <si>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</si>
  <si>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</si>
  <si>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</si>
  <si>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</si>
  <si>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</si>
  <si>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</si>
  <si>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</si>
  <si>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</si>
  <si>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</si>
  <si>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</si>
  <si>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</si>
  <si>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</si>
  <si>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</si>
  <si>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</si>
  <si>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</si>
  <si>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</si>
  <si>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</si>
  <si>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</si>
  <si>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</si>
  <si>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</si>
  <si>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</si>
  <si>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</si>
  <si>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</si>
  <si>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</si>
  <si>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</si>
  <si>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</si>
  <si>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</si>
  <si>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</si>
  <si>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</si>
  <si>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</si>
  <si>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</si>
  <si>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</si>
  <si>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</si>
  <si>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</si>
  <si>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</si>
  <si>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</si>
  <si>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</si>
  <si>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</si>
  <si>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</si>
  <si>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</si>
  <si>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</si>
  <si>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</si>
  <si>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</si>
  <si>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</si>
  <si>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</si>
  <si>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</si>
  <si>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</si>
  <si>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</si>
  <si>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</si>
  <si>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</si>
  <si>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</si>
  <si>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</si>
  <si>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</si>
  <si>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</si>
  <si>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</si>
  <si>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</si>
  <si>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</si>
  <si>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</si>
  <si>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</si>
  <si>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</si>
  <si>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</si>
  <si>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</si>
  <si>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</si>
  <si>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</si>
  <si>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</si>
  <si>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</si>
  <si>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</si>
  <si>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</si>
  <si>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</si>
  <si>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</si>
  <si>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</si>
  <si>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</si>
  <si>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</si>
  <si>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</si>
  <si>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</si>
  <si>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</si>
  <si>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</si>
  <si>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</si>
  <si>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</si>
  <si>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</si>
  <si>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</si>
  <si>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</si>
  <si>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</si>
  <si>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</si>
  <si>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</si>
  <si>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</si>
  <si>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</si>
  <si>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</si>
  <si>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</si>
  <si>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</si>
  <si>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</si>
  <si>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</si>
  <si>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</si>
  <si>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</si>
  <si>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</si>
  <si>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</si>
  <si>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</si>
  <si>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</si>
  <si>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</si>
  <si>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</si>
  <si>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</si>
  <si>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</si>
  <si>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</si>
  <si>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</si>
  <si>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</si>
  <si>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</si>
  <si>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</si>
  <si>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</si>
  <si>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</si>
  <si>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</si>
  <si>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</si>
  <si>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</si>
  <si>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</si>
  <si>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</si>
  <si>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</si>
  <si>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</si>
  <si>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</si>
  <si>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</si>
  <si>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</si>
  <si>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</si>
  <si>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</si>
  <si>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</si>
  <si>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</si>
  <si>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</si>
  <si>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</si>
  <si>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</si>
  <si>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</si>
  <si>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</si>
  <si>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</si>
  <si>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</si>
  <si>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</si>
  <si>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</si>
  <si>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</si>
  <si>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</si>
  <si>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</si>
  <si>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</si>
  <si>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</si>
  <si>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</si>
  <si>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</si>
  <si>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</si>
  <si>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</si>
  <si>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</si>
  <si>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</si>
  <si>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</si>
  <si>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</si>
  <si>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</si>
  <si>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</si>
  <si>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</si>
  <si>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</si>
  <si>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</si>
  <si>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</si>
  <si>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</si>
  <si>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</si>
  <si>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</si>
  <si>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</si>
  <si>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</si>
  <si>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</si>
  <si>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</si>
  <si>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</si>
  <si>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</si>
  <si>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</si>
  <si>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</si>
  <si>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</si>
  <si>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</si>
  <si>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</si>
  <si>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</si>
  <si>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</si>
  <si>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</si>
  <si>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</si>
  <si>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</si>
  <si>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</si>
  <si>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</si>
  <si>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</si>
  <si>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</si>
  <si>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</si>
  <si>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</si>
  <si>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</si>
  <si>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</si>
  <si>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</si>
  <si>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</si>
  <si>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</si>
  <si>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</si>
  <si>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</si>
  <si>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</si>
  <si>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</si>
  <si>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</si>
  <si>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</si>
  <si>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</si>
  <si>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</si>
  <si>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</si>
  <si>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</si>
  <si>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</si>
  <si>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</si>
  <si>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</si>
  <si>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</si>
  <si>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</si>
  <si>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</si>
  <si>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</si>
  <si>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</si>
  <si>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</si>
  <si>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</si>
  <si>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</si>
  <si>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</si>
  <si>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</si>
  <si>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</si>
  <si>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</si>
  <si>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</si>
  <si>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</si>
  <si>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</si>
  <si>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</si>
  <si>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</si>
  <si>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</si>
  <si>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</si>
  <si>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</si>
  <si>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</si>
  <si>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</si>
  <si>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</si>
  <si>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</si>
  <si>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</si>
  <si>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</si>
  <si>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</si>
  <si>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</si>
  <si>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</si>
  <si>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</si>
  <si>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</si>
  <si>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</si>
  <si>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</si>
  <si>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</si>
  <si>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</si>
  <si>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</si>
  <si>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</si>
  <si>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</si>
  <si>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</si>
  <si>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</si>
  <si>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</si>
  <si>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</si>
  <si>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</si>
  <si>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</si>
  <si>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</si>
  <si>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</si>
  <si>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</si>
  <si>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</si>
  <si>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</si>
  <si>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</si>
  <si>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</si>
  <si>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</si>
  <si>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</si>
  <si>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</si>
  <si>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</si>
  <si>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</si>
  <si>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</si>
  <si>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</si>
  <si>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</si>
  <si>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</si>
  <si>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</si>
  <si>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</si>
  <si>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</si>
  <si>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</si>
  <si>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</si>
  <si>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</si>
  <si>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</si>
  <si>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</si>
  <si>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</si>
  <si>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</si>
  <si>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</si>
  <si>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</si>
  <si>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</si>
  <si>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</si>
  <si>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</si>
  <si>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</si>
  <si>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</si>
  <si>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</si>
  <si>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</si>
  <si>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</si>
  <si>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</si>
  <si>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</si>
  <si>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</si>
  <si>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</si>
  <si>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</si>
  <si>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</si>
  <si>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</si>
  <si>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</si>
  <si>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</si>
  <si>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</si>
  <si>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</si>
  <si>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</si>
  <si>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</si>
  <si>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</si>
  <si>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</si>
  <si>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</si>
  <si>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</si>
  <si>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</si>
  <si>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</si>
  <si>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</si>
  <si>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</si>
  <si>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</si>
  <si>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</si>
  <si>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</si>
  <si>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</si>
  <si>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</si>
  <si>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</si>
  <si>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</si>
  <si>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</si>
  <si>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</si>
  <si>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</si>
  <si>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</si>
  <si>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</si>
  <si>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</si>
  <si>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</si>
  <si>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</si>
  <si>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</si>
  <si>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</si>
  <si>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</si>
  <si>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</si>
  <si>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</si>
  <si>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</si>
  <si>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</si>
  <si>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</si>
  <si>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</si>
  <si>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</si>
  <si>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</si>
  <si>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</si>
  <si>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</si>
  <si>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</si>
  <si>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</si>
  <si>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</si>
  <si>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</si>
  <si>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</si>
  <si>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</si>
  <si>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</si>
  <si>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</si>
  <si>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</si>
  <si>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</si>
  <si>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</si>
  <si>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</si>
  <si>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</si>
  <si>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</si>
  <si>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</si>
  <si>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</si>
  <si>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</si>
  <si>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</si>
  <si>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</si>
  <si>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</si>
  <si>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</si>
  <si>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</si>
  <si>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</si>
  <si>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</si>
  <si>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</si>
  <si>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</si>
  <si>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</si>
  <si>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</si>
  <si>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</si>
  <si>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</si>
  <si>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</si>
  <si>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</si>
  <si>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</si>
  <si>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</si>
  <si>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</si>
  <si>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</si>
  <si>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</si>
  <si>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</si>
  <si>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</si>
  <si>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</si>
  <si>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</si>
  <si>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</si>
  <si>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</si>
  <si>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</si>
  <si>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</si>
  <si>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</si>
  <si>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</si>
  <si>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</si>
  <si>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</si>
  <si>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</si>
  <si>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</si>
  <si>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</si>
  <si>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</si>
  <si>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</si>
  <si>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</si>
  <si>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</si>
  <si>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</si>
  <si>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</si>
  <si>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</si>
  <si>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</si>
  <si>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</si>
  <si>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</si>
  <si>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</si>
  <si>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</si>
  <si>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</si>
  <si>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</si>
  <si>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</si>
  <si>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</si>
  <si>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</si>
  <si>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</si>
  <si>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</si>
  <si>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</si>
  <si>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</si>
  <si>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</si>
  <si>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</si>
  <si>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</si>
  <si>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</si>
  <si>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</si>
  <si>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</si>
  <si>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</si>
  <si>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</si>
  <si>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</si>
  <si>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</si>
  <si>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</si>
  <si>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</si>
  <si>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</si>
  <si>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</si>
  <si>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</si>
  <si>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</si>
  <si>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</si>
  <si>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</si>
  <si>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</si>
  <si>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</si>
  <si>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</si>
  <si>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</si>
  <si>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</si>
  <si>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</si>
  <si>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</si>
  <si>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</si>
  <si>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</si>
  <si>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</si>
  <si>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</si>
  <si>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</si>
  <si>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</si>
  <si>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</si>
  <si>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</si>
  <si>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</si>
  <si>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</si>
  <si>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</si>
  <si>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</si>
  <si>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</si>
  <si>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</si>
  <si>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</si>
  <si>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</si>
  <si>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</si>
  <si>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</si>
  <si>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</si>
  <si>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</si>
  <si>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</si>
  <si>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</si>
  <si>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</si>
  <si>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</si>
  <si>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</si>
  <si>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</si>
  <si>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</si>
  <si>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</si>
  <si>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</si>
  <si>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</si>
  <si>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</si>
  <si>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</si>
  <si>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</si>
  <si>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</si>
  <si>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</si>
  <si>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</si>
  <si>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</si>
  <si>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</si>
  <si>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</si>
  <si>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</si>
  <si>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</si>
  <si>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</si>
  <si>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</si>
  <si>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</si>
  <si>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</si>
  <si>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</si>
  <si>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</si>
  <si>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</si>
  <si>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</si>
  <si>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</si>
  <si>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</si>
  <si>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</si>
  <si>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</si>
  <si>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</si>
  <si>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</si>
  <si>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</si>
  <si>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</si>
  <si>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</si>
  <si>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</si>
  <si>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</si>
  <si>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</si>
  <si>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</si>
  <si>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</si>
  <si>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</si>
  <si>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</si>
  <si>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</si>
  <si>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</si>
  <si>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</si>
  <si>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</si>
  <si>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</si>
  <si>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</si>
  <si>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</si>
  <si>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</si>
  <si>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</si>
  <si>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</si>
  <si>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</si>
  <si>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</si>
  <si>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</si>
  <si>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</si>
  <si>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</si>
  <si>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</si>
  <si>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</si>
  <si>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</si>
  <si>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</si>
  <si>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</si>
  <si>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</si>
  <si>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</si>
  <si>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</si>
  <si>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</si>
  <si>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</si>
  <si>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</si>
  <si>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</si>
  <si>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</si>
  <si>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</si>
  <si>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</si>
  <si>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</si>
  <si>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</si>
  <si>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</si>
  <si>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</si>
  <si>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</si>
  <si>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</si>
  <si>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</si>
  <si>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</si>
  <si>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</si>
  <si>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</si>
  <si>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</si>
  <si>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</si>
  <si>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</si>
  <si>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</si>
  <si>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</si>
  <si>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</si>
  <si>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</si>
  <si>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</si>
  <si>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</si>
  <si>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</si>
  <si>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</si>
  <si>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</si>
  <si>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</si>
  <si>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</si>
  <si>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</si>
  <si>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</si>
  <si>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</si>
  <si>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</si>
  <si>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</si>
  <si>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</si>
  <si>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</si>
  <si>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</si>
  <si>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</si>
  <si>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</si>
  <si>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</si>
  <si>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</si>
  <si>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</si>
  <si>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</si>
  <si>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</si>
  <si>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</si>
  <si>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</si>
  <si>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</si>
  <si>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</si>
  <si>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</si>
  <si>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</si>
  <si>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</si>
  <si>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</si>
  <si>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</si>
  <si>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</si>
  <si>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</si>
  <si>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</si>
  <si>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</si>
  <si>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</si>
  <si>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</si>
  <si>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</si>
  <si>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</si>
  <si>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</si>
  <si>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</si>
  <si>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</si>
  <si>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</si>
  <si>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</si>
  <si>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</si>
  <si>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</si>
  <si>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</si>
  <si>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</si>
  <si>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</si>
  <si>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</si>
  <si>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</si>
  <si>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</si>
  <si>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</si>
  <si>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</si>
  <si>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</si>
  <si>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</si>
  <si>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</si>
  <si>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</si>
  <si>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</si>
  <si>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</si>
  <si>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</si>
  <si>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</si>
  <si>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</si>
  <si>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</si>
  <si>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</si>
  <si>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</si>
  <si>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</si>
  <si>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</si>
  <si>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</si>
  <si>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</si>
  <si>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</si>
  <si>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</si>
  <si>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</si>
  <si>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</si>
  <si>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</si>
  <si>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</si>
  <si>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</si>
  <si>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</si>
  <si>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</si>
  <si>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</si>
  <si>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</si>
  <si>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</si>
  <si>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</si>
  <si>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</si>
  <si>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</si>
  <si>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</si>
  <si>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</si>
  <si>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</si>
  <si>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</si>
  <si>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</si>
  <si>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</si>
  <si>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</si>
  <si>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</si>
  <si>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</si>
  <si>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</si>
  <si>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</si>
  <si>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</si>
  <si>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</si>
  <si>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</si>
  <si>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</si>
  <si>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</si>
  <si>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</si>
  <si>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</si>
  <si>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</si>
  <si>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</si>
  <si>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</si>
  <si>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</si>
  <si>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</si>
  <si>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</si>
  <si>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</si>
  <si>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</si>
  <si>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</si>
  <si>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</si>
  <si>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</si>
  <si>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</si>
  <si>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</si>
  <si>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</si>
  <si>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</si>
  <si>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</si>
  <si>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</si>
  <si>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</si>
  <si>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</si>
  <si>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</si>
  <si>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</si>
  <si>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</si>
  <si>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</si>
  <si>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</si>
  <si>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</si>
  <si>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</si>
  <si>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</si>
  <si>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</si>
  <si>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</si>
  <si>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</si>
  <si>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</si>
  <si>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</si>
  <si>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</si>
  <si>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</si>
  <si>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</si>
  <si>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</si>
  <si>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</si>
  <si>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</si>
  <si>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</si>
  <si>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</si>
  <si>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</si>
  <si>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</si>
  <si>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</si>
  <si>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</si>
  <si>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</si>
  <si>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</si>
  <si>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</si>
  <si>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</si>
  <si>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</si>
  <si>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</si>
  <si>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</si>
  <si>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</si>
  <si>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</si>
  <si>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</si>
  <si>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</si>
  <si>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</si>
  <si>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</si>
  <si>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</si>
  <si>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</si>
  <si>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</si>
  <si>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</si>
  <si>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</si>
  <si>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</si>
  <si>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</si>
  <si>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</si>
  <si>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</si>
  <si>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</si>
  <si>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</si>
  <si>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</si>
  <si>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</si>
  <si>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</si>
  <si>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</si>
  <si>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</si>
  <si>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</si>
  <si>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</si>
  <si>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</si>
  <si>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</si>
  <si>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</si>
  <si>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</si>
  <si>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</si>
  <si>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</si>
  <si>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</si>
  <si>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</si>
  <si>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</si>
  <si>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</si>
  <si>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</si>
  <si>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</si>
  <si>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</si>
  <si>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</si>
  <si>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</si>
  <si>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</si>
  <si>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</si>
  <si>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</si>
  <si>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</si>
  <si>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</si>
  <si>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</si>
  <si>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</si>
  <si>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</si>
  <si>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</si>
  <si>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</si>
  <si>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</si>
  <si>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</si>
  <si>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</si>
  <si>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</si>
  <si>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</si>
  <si>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</si>
  <si>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</si>
  <si>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</si>
  <si>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</si>
  <si>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</si>
  <si>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</si>
  <si>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</si>
  <si>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</si>
  <si>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</si>
  <si>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</si>
  <si>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</si>
  <si>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</si>
  <si>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</si>
  <si>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</si>
  <si>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</si>
  <si>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</si>
  <si>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</si>
  <si>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</si>
  <si>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</si>
  <si>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</si>
  <si>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</si>
  <si>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</si>
  <si>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</si>
  <si>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</si>
  <si>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</si>
  <si>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</si>
  <si>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</si>
  <si>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</si>
  <si>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</si>
  <si>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</si>
  <si>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</si>
  <si>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</si>
  <si>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</si>
  <si>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</si>
  <si>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</si>
  <si>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</si>
  <si>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</si>
  <si>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</si>
  <si>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</si>
  <si>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</si>
  <si>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</si>
  <si>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</si>
  <si>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</si>
  <si>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</si>
  <si>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</si>
  <si>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</si>
  <si>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</si>
  <si>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</si>
  <si>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</si>
  <si>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</si>
  <si>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</si>
  <si>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</si>
  <si>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</si>
  <si>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</si>
  <si>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</si>
  <si>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</si>
  <si>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</si>
  <si>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</si>
  <si>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</si>
  <si>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</si>
  <si>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</si>
  <si>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</si>
  <si>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</si>
  <si>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</si>
  <si>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</si>
  <si>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</si>
  <si>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</si>
  <si>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</si>
  <si>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</si>
  <si>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</si>
  <si>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</si>
  <si>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</si>
  <si>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</si>
  <si>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</si>
  <si>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</si>
  <si>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</si>
  <si>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</si>
  <si>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</si>
  <si>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</si>
  <si>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</si>
  <si>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</si>
  <si>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</si>
  <si>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</si>
  <si>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</si>
  <si>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</si>
  <si>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</si>
  <si>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</si>
  <si>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</si>
  <si>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</si>
  <si>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</si>
  <si>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</si>
  <si>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</si>
  <si>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</si>
  <si>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</si>
  <si>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</si>
  <si>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</si>
  <si>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</si>
  <si>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</si>
  <si>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</si>
  <si>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</si>
  <si>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</si>
  <si>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</si>
  <si>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</si>
  <si>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</si>
  <si>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</si>
  <si>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</si>
  <si>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</si>
  <si>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</si>
  <si>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</si>
  <si>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</si>
  <si>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</si>
  <si>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</si>
  <si>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</si>
  <si>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</si>
  <si>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</si>
  <si>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</si>
  <si>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</si>
  <si>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</si>
  <si>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</si>
  <si>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</si>
  <si>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</si>
  <si>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</si>
  <si>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</si>
  <si>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</si>
  <si>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</si>
  <si>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</si>
  <si>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</si>
  <si>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</si>
  <si>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</si>
  <si>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</si>
  <si>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</si>
  <si>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</si>
  <si>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</si>
  <si>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</si>
  <si>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</si>
  <si>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</si>
  <si>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</si>
  <si>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</si>
  <si>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</si>
  <si>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</si>
  <si>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</si>
  <si>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</si>
  <si>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</si>
  <si>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</si>
  <si>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</si>
  <si>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</si>
  <si>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</si>
  <si>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</si>
  <si>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</si>
  <si>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</si>
  <si>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</si>
  <si>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</si>
  <si>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</si>
  <si>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</si>
  <si>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</si>
  <si>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</si>
  <si>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</si>
  <si>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</si>
  <si>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</si>
  <si>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</si>
  <si>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</si>
  <si>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</si>
  <si>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</si>
  <si>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</si>
  <si>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</si>
  <si>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</si>
  <si>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</si>
  <si>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</si>
  <si>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</si>
  <si>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</si>
  <si>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</si>
  <si>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</si>
  <si>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</si>
  <si>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</si>
  <si>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</si>
  <si>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</si>
  <si>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</si>
  <si>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</si>
  <si>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</si>
  <si>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</si>
  <si>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</si>
  <si>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</si>
  <si>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</si>
  <si>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</si>
  <si>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</si>
  <si>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</si>
  <si>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</si>
  <si>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</si>
  <si>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</si>
  <si>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</si>
  <si>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</si>
  <si>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</si>
  <si>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</si>
  <si>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</si>
  <si>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</si>
  <si>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</si>
  <si>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</si>
  <si>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</si>
  <si>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</si>
  <si>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</si>
  <si>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</si>
  <si>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</si>
  <si>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</si>
  <si>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</si>
  <si>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</si>
  <si>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</si>
  <si>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</si>
  <si>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</si>
  <si>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</si>
  <si>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</si>
  <si>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</si>
  <si>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</si>
  <si>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</si>
  <si>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</si>
  <si>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</si>
  <si>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</si>
  <si>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</si>
  <si>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</si>
  <si>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</si>
  <si>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</si>
  <si>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</si>
  <si>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</si>
  <si>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</si>
  <si>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</si>
  <si>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</si>
  <si>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</si>
  <si>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</si>
  <si>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</si>
  <si>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</si>
  <si>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</si>
  <si>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</si>
  <si>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</si>
  <si>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</si>
  <si>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</si>
  <si>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</si>
  <si>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</si>
  <si>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</si>
  <si>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</si>
  <si>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</si>
  <si>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</si>
  <si>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</si>
  <si>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</si>
  <si>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</si>
  <si>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</si>
  <si>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</si>
  <si>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</si>
  <si>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</si>
  <si>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</si>
  <si>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</si>
  <si>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</si>
  <si>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</si>
  <si>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</si>
  <si>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</si>
  <si>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</si>
  <si>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</si>
  <si>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</si>
  <si>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</si>
  <si>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</si>
  <si>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</si>
  <si>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</si>
  <si>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</si>
  <si>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</si>
  <si>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</si>
  <si>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</si>
  <si>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</si>
  <si>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</si>
  <si>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</si>
  <si>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</si>
  <si>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</si>
  <si>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</si>
  <si>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</si>
  <si>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</si>
  <si>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</si>
  <si>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</si>
  <si>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</si>
  <si>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</si>
  <si>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</si>
  <si>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</si>
  <si>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</si>
  <si>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</si>
  <si>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</si>
  <si>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</si>
  <si>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</si>
  <si>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</si>
  <si>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</si>
  <si>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</si>
  <si>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</si>
  <si>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</si>
  <si>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</si>
  <si>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</si>
  <si>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</si>
  <si>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</si>
  <si>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</si>
  <si>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</si>
  <si>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</si>
  <si>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</si>
  <si>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</si>
  <si>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</si>
  <si>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</si>
  <si>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</si>
  <si>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</si>
  <si>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</si>
  <si>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</si>
  <si>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</si>
  <si>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</si>
  <si>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</si>
  <si>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</si>
  <si>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</si>
  <si>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</si>
  <si>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</si>
  <si>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</si>
  <si>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</si>
  <si>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</si>
  <si>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</si>
  <si>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</si>
  <si>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</si>
  <si>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</si>
  <si>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</si>
  <si>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</si>
  <si>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</si>
  <si>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</si>
  <si>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</si>
  <si>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</si>
  <si>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</si>
  <si>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</si>
  <si>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</si>
  <si>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</si>
  <si>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</si>
  <si>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</si>
  <si>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</si>
  <si>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</si>
  <si>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</si>
  <si>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</si>
  <si>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</si>
  <si>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</si>
  <si>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</si>
  <si>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</si>
  <si>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</si>
  <si>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</si>
  <si>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</si>
  <si>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</si>
  <si>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</si>
  <si>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</si>
  <si>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</si>
  <si>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</si>
  <si>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</si>
  <si>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</si>
  <si>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</si>
  <si>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</si>
  <si>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</si>
  <si>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</si>
  <si>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</si>
  <si>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</si>
  <si>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</si>
  <si>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</si>
  <si>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</si>
  <si>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</si>
  <si>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</si>
  <si>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</si>
  <si>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</si>
  <si>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</si>
  <si>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</si>
  <si>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</si>
  <si>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</si>
  <si>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</si>
  <si>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</si>
  <si>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</si>
  <si>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</si>
  <si>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</si>
  <si>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</si>
  <si>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</si>
  <si>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</si>
  <si>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</si>
  <si>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</si>
  <si>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</si>
  <si>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</si>
  <si>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</si>
  <si>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</si>
  <si>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</si>
  <si>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</si>
  <si>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</si>
  <si>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</si>
  <si>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</si>
  <si>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</si>
  <si>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</si>
  <si>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</si>
  <si>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</si>
  <si>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</si>
  <si>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</si>
  <si>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</si>
  <si>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</si>
  <si>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</si>
  <si>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</si>
  <si>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</si>
  <si>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</si>
  <si>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</si>
  <si>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</si>
  <si>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</si>
  <si>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</si>
  <si>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</si>
  <si>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</si>
  <si>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</si>
  <si>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</si>
  <si>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</si>
  <si>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</si>
  <si>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</si>
  <si>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</si>
  <si>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</si>
  <si>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</si>
  <si>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</si>
  <si>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</si>
  <si>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</si>
  <si>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</si>
  <si>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</si>
  <si>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</si>
  <si>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</si>
  <si>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</si>
  <si>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</si>
  <si>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</si>
  <si>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</si>
  <si>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</si>
  <si>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</si>
  <si>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</si>
  <si>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</si>
  <si>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</si>
  <si>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</si>
  <si>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</si>
  <si>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</si>
  <si>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</si>
  <si>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</si>
  <si>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</si>
  <si>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</si>
  <si>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</si>
  <si>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</si>
  <si>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</si>
  <si>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</si>
  <si>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</si>
  <si>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</si>
  <si>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</si>
  <si>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</si>
  <si>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</si>
  <si>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</si>
  <si>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</si>
  <si>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</si>
  <si>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</si>
  <si>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</si>
  <si>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</si>
  <si>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</si>
  <si>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</si>
  <si>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</si>
  <si>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</si>
  <si>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</si>
  <si>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</si>
  <si>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</si>
  <si>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</si>
  <si>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</si>
  <si>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</si>
  <si>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</si>
  <si>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</si>
  <si>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</si>
  <si>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</si>
  <si>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</si>
  <si>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</si>
  <si>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</si>
  <si>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</si>
  <si>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</si>
  <si>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</si>
  <si>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</si>
  <si>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</si>
  <si>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</si>
  <si>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</si>
  <si>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</si>
  <si>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</si>
  <si>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</si>
  <si>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</si>
  <si>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</si>
  <si>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</si>
  <si>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</si>
  <si>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</si>
  <si>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</si>
  <si>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</si>
  <si>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</si>
  <si>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</si>
  <si>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</si>
  <si>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</si>
  <si>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</si>
  <si>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</si>
  <si>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</si>
  <si>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</si>
  <si>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</si>
  <si>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</si>
  <si>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</si>
  <si>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</si>
  <si>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</si>
  <si>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</si>
  <si>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</si>
  <si>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</si>
  <si>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</si>
  <si>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</si>
  <si>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</si>
  <si>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</si>
  <si>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</si>
  <si>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</si>
  <si>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</si>
  <si>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</si>
  <si>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</si>
  <si>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</si>
  <si>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</si>
  <si>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</si>
  <si>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</si>
  <si>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</si>
  <si>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</si>
  <si>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</si>
  <si>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</si>
  <si>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</si>
  <si>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</si>
  <si>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</si>
  <si>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</si>
  <si>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</si>
  <si>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</si>
  <si>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</si>
  <si>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</si>
  <si>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</si>
  <si>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</si>
  <si>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</si>
  <si>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</si>
  <si>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</si>
  <si>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</si>
  <si>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</si>
  <si>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</si>
  <si>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</si>
  <si>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</si>
  <si>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</si>
  <si>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</si>
  <si>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</si>
  <si>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</si>
  <si>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</si>
  <si>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</si>
  <si>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</si>
  <si>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</si>
  <si>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</si>
  <si>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</si>
  <si>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</si>
  <si>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</si>
  <si>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</si>
  <si>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</si>
  <si>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</si>
  <si>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</si>
  <si>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</si>
  <si>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</si>
  <si>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</si>
  <si>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</si>
  <si>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</si>
  <si>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</si>
  <si>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</si>
  <si>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</si>
  <si>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</si>
  <si>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</si>
  <si>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</si>
  <si>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</si>
  <si>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</si>
  <si>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</si>
  <si>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</si>
  <si>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</si>
  <si>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</si>
  <si>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</si>
  <si>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</si>
  <si>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</si>
  <si>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</si>
  <si>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</si>
  <si>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</si>
  <si>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</si>
  <si>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</si>
  <si>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</si>
  <si>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</si>
  <si>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</si>
  <si>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</si>
  <si>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</si>
  <si>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</si>
  <si>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</si>
  <si>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</si>
  <si>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</si>
  <si>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</si>
  <si>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</si>
  <si>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</si>
  <si>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</si>
  <si>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</si>
  <si>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</si>
  <si>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</si>
  <si>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</si>
  <si>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</si>
  <si>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</si>
  <si>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</si>
  <si>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</si>
  <si>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</si>
  <si>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</si>
  <si>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</si>
  <si>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</si>
  <si>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</si>
  <si>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</si>
  <si>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</si>
  <si>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</si>
  <si>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</si>
  <si>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</si>
  <si>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</si>
  <si>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</si>
  <si>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</si>
  <si>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</si>
  <si>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</si>
  <si>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</si>
  <si>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</si>
  <si>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</si>
  <si>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</si>
  <si>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</si>
  <si>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</si>
  <si>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</si>
  <si>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</si>
  <si>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</si>
  <si>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</si>
  <si>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</si>
  <si>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</si>
  <si>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</si>
  <si>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</si>
  <si>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</si>
  <si>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</si>
  <si>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</si>
  <si>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</si>
  <si>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</si>
  <si>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</si>
  <si>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</si>
  <si>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</si>
  <si>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</si>
  <si>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</si>
  <si>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</si>
  <si>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</si>
  <si>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</si>
  <si>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</si>
  <si>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</si>
  <si>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</si>
  <si>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</si>
  <si>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</si>
  <si>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</si>
  <si>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</si>
  <si>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</si>
  <si>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</si>
  <si>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</si>
  <si>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</si>
  <si>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</si>
  <si>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</si>
  <si>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</si>
  <si>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</si>
  <si>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</si>
  <si>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</si>
  <si>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</si>
  <si>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</si>
  <si>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</si>
  <si>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</si>
  <si>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</si>
  <si>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</si>
  <si>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</si>
  <si>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</si>
  <si>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</si>
  <si>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</si>
  <si>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</si>
  <si>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</si>
  <si>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</si>
  <si>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</si>
  <si>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</si>
  <si>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</si>
  <si>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</si>
  <si>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</si>
  <si>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</si>
  <si>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</si>
  <si>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</si>
  <si>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</si>
  <si>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</si>
  <si>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</si>
  <si>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</si>
  <si>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</si>
  <si>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</si>
  <si>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</si>
  <si>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</si>
  <si>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</si>
  <si>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</si>
  <si>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</si>
  <si>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</si>
  <si>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</si>
  <si>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</si>
  <si>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</si>
  <si>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</si>
  <si>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</si>
  <si>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</si>
  <si>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</si>
  <si>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</si>
  <si>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</si>
  <si>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</si>
  <si>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</si>
  <si>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</si>
  <si>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</si>
  <si>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</si>
  <si>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</si>
  <si>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</si>
  <si>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</si>
  <si>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</si>
  <si>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</si>
  <si>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</si>
  <si>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</si>
  <si>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</si>
  <si>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</si>
  <si>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</si>
  <si>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</si>
  <si>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</si>
  <si>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</si>
  <si>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</si>
  <si>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</si>
  <si>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</si>
  <si>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</si>
  <si>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</si>
  <si>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</si>
  <si>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</si>
  <si>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</si>
  <si>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</si>
  <si>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</si>
  <si>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</si>
  <si>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</si>
  <si>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</si>
  <si>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</si>
  <si>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</si>
  <si>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</si>
  <si>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</si>
  <si>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</si>
  <si>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</si>
  <si>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</si>
  <si>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</si>
  <si>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</si>
  <si>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</si>
  <si>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</si>
  <si>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</si>
  <si>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</si>
  <si>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</si>
  <si>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</si>
  <si>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</si>
  <si>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</si>
  <si>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</si>
  <si>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</si>
  <si>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</si>
  <si>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</si>
  <si>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</si>
  <si>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</si>
  <si>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</si>
  <si>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</si>
  <si>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</si>
  <si>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</si>
  <si>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</si>
  <si>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</si>
  <si>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</si>
  <si>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</si>
  <si>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</si>
  <si>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</si>
  <si>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</si>
  <si>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</si>
  <si>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</si>
  <si>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</si>
  <si>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</si>
  <si>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</si>
  <si>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</si>
  <si>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</si>
  <si>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</si>
  <si>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</si>
  <si>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</si>
  <si>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</si>
  <si>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</si>
  <si>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</si>
  <si>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</si>
  <si>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</si>
  <si>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</si>
  <si>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</si>
  <si>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</si>
  <si>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</si>
  <si>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</si>
  <si>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</si>
  <si>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</si>
  <si>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</si>
  <si>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</si>
  <si>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</si>
  <si>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</si>
  <si>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</si>
  <si>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</si>
  <si>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</si>
  <si>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</si>
  <si>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</si>
  <si>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</si>
  <si>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</si>
  <si>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</si>
  <si>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</si>
  <si>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</si>
  <si>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</si>
  <si>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</si>
  <si>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</si>
  <si>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</si>
  <si>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</si>
  <si>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</si>
  <si>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</si>
  <si>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</si>
  <si>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</si>
  <si>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</si>
  <si>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</si>
  <si>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</si>
  <si>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</si>
  <si>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</si>
  <si>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</si>
  <si>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</si>
  <si>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</si>
  <si>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</si>
  <si>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</si>
  <si>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</si>
  <si>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</si>
  <si>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</si>
  <si>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</si>
  <si>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</si>
  <si>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</si>
  <si>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</si>
  <si>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</si>
  <si>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</si>
  <si>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</si>
  <si>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</si>
  <si>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</si>
  <si>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</si>
  <si>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</si>
  <si>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</si>
  <si>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</si>
  <si>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</si>
  <si>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</si>
  <si>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</si>
  <si>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</si>
  <si>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</si>
  <si>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</si>
  <si>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</si>
  <si>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</si>
  <si>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</si>
  <si>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</si>
  <si>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</si>
  <si>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</si>
  <si>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</si>
  <si>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</si>
  <si>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</si>
  <si>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</si>
  <si>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</si>
  <si>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</si>
  <si>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</si>
  <si>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</si>
  <si>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</si>
  <si>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</si>
  <si>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</si>
  <si>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</si>
  <si>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</si>
  <si>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</si>
  <si>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</si>
  <si>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</si>
  <si>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</si>
  <si>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</si>
  <si>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</si>
  <si>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</si>
  <si>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</si>
  <si>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</si>
  <si>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</si>
  <si>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</si>
  <si>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</si>
  <si>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</si>
  <si>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</si>
  <si>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</si>
  <si>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</si>
  <si>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</si>
  <si>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</si>
  <si>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</si>
  <si>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</si>
  <si>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</si>
  <si>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</si>
  <si>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</si>
  <si>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</si>
  <si>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</si>
  <si>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</si>
  <si>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</si>
  <si>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</si>
  <si>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</si>
  <si>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</si>
  <si>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</si>
  <si>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</si>
  <si>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</si>
  <si>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</si>
  <si>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</si>
  <si>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</si>
  <si>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</si>
  <si>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</si>
  <si>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</si>
  <si>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</si>
  <si>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</si>
  <si>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</si>
  <si>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</si>
  <si>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</si>
  <si>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</si>
  <si>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</si>
  <si>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</si>
  <si>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</si>
  <si>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</si>
  <si>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</si>
  <si>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</si>
  <si>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</si>
  <si>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</si>
  <si>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</si>
  <si>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</si>
  <si>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</si>
  <si>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</si>
  <si>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</si>
  <si>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</si>
  <si>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</si>
  <si>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</si>
  <si>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</si>
  <si>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</si>
  <si>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</si>
  <si>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</si>
  <si>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</si>
  <si>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</si>
  <si>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</si>
  <si>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</si>
  <si>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</si>
  <si>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</si>
  <si>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</si>
  <si>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</si>
  <si>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</si>
  <si>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</si>
  <si>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</si>
  <si>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</si>
  <si>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</si>
  <si>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</si>
  <si>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</si>
  <si>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</si>
  <si>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</si>
  <si>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</si>
  <si>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</si>
  <si>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</si>
  <si>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</si>
  <si>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</si>
  <si>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</si>
  <si>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</si>
  <si>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</si>
  <si>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</si>
  <si>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</si>
  <si>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</si>
  <si>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</si>
  <si>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</si>
  <si>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</si>
  <si>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</si>
  <si>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</si>
  <si>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</si>
  <si>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</si>
  <si>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</si>
  <si>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</si>
  <si>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</si>
  <si>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</si>
  <si>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</si>
  <si>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</si>
  <si>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</si>
  <si>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</si>
  <si>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</si>
  <si>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</si>
  <si>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</si>
  <si>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</si>
  <si>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</si>
  <si>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</si>
  <si>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</si>
  <si>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</si>
  <si>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</si>
  <si>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</si>
  <si>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</si>
  <si>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</si>
  <si>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</si>
  <si>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</si>
  <si>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</si>
  <si>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</si>
  <si>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</si>
  <si>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</si>
  <si>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</si>
  <si>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</si>
  <si>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</si>
  <si>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</si>
  <si>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</si>
  <si>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</si>
  <si>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</si>
  <si>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</si>
  <si>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</si>
  <si>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</si>
  <si>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</si>
  <si>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</si>
  <si>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</si>
  <si>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</si>
  <si>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</si>
  <si>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</si>
  <si>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</si>
  <si>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</si>
  <si>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</si>
  <si>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</si>
  <si>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</si>
  <si>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</si>
  <si>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</si>
  <si>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</si>
  <si>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</si>
  <si>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</si>
  <si>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</si>
  <si>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</si>
  <si>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</si>
  <si>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</si>
  <si>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</si>
  <si>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</si>
  <si>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</si>
  <si>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</si>
  <si>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</si>
  <si>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</si>
  <si>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</si>
  <si>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</si>
  <si>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</si>
  <si>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</si>
  <si>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</si>
  <si>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</si>
  <si>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</si>
  <si>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</si>
  <si>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</si>
  <si>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</si>
  <si>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</si>
  <si>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</si>
  <si>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</si>
  <si>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</si>
  <si>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</si>
  <si>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</si>
  <si>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</si>
  <si>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</si>
  <si>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</si>
  <si>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</si>
  <si>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</si>
  <si>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</si>
  <si>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</si>
  <si>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</si>
  <si>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</si>
  <si>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</si>
  <si>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</si>
  <si>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</si>
  <si>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</si>
  <si>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</si>
  <si>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</si>
  <si>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</si>
  <si>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</si>
  <si>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</si>
  <si>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</si>
  <si>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</si>
  <si>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</si>
  <si>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</si>
  <si>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</si>
  <si>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</si>
  <si>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</si>
  <si>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</si>
  <si>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</si>
  <si>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</si>
  <si>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</si>
  <si>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</si>
  <si>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</si>
  <si>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</si>
  <si>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</si>
  <si>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</si>
  <si>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</si>
  <si>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</si>
  <si>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</si>
  <si>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</si>
  <si>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</si>
  <si>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</si>
  <si>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</si>
  <si>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</si>
  <si>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</si>
  <si>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</si>
  <si>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</si>
  <si>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</si>
  <si>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</si>
  <si>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</si>
  <si>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</si>
  <si>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</si>
  <si>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</si>
  <si>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</si>
  <si>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</si>
  <si>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</si>
  <si>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</si>
  <si>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</si>
  <si>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</si>
  <si>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</si>
  <si>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</si>
  <si>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</si>
  <si>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</si>
  <si>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</si>
  <si>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</si>
  <si>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</si>
  <si>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</si>
  <si>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</si>
  <si>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</si>
  <si>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</si>
  <si>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</si>
  <si>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</si>
  <si>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</si>
  <si>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</si>
  <si>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</si>
  <si>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</si>
  <si>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</si>
  <si>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</si>
  <si>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</si>
  <si>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</si>
  <si>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</si>
  <si>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</si>
  <si>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</si>
  <si>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</si>
  <si>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</si>
  <si>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</si>
  <si>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</si>
  <si>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</si>
  <si>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</si>
  <si>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</si>
  <si>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</si>
  <si>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</si>
  <si>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</si>
  <si>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</si>
  <si>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</si>
  <si>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</si>
  <si>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</si>
  <si>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</si>
  <si>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</si>
  <si>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</si>
  <si>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</si>
  <si>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</si>
  <si>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</si>
  <si>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</si>
  <si>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</si>
  <si>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</si>
  <si>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</si>
  <si>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</si>
  <si>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</si>
  <si>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</si>
  <si>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</si>
  <si>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</si>
  <si>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</si>
  <si>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</si>
  <si>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</si>
  <si>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</si>
  <si>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</si>
  <si>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</si>
  <si>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</si>
  <si>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</si>
  <si>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</si>
  <si>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</si>
  <si>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</si>
  <si>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</si>
  <si>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</si>
  <si>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</si>
  <si>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</si>
  <si>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</si>
  <si>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</si>
  <si>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</si>
  <si>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</si>
  <si>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</si>
  <si>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</si>
  <si>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</si>
  <si>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</si>
  <si>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</si>
  <si>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</si>
  <si>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</si>
  <si>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</si>
  <si>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</si>
  <si>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</si>
  <si>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</si>
  <si>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</si>
  <si>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</si>
  <si>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</si>
  <si>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</si>
  <si>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</si>
  <si>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</si>
  <si>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</si>
  <si>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</si>
  <si>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</si>
  <si>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</si>
  <si>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</si>
  <si>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</si>
  <si>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</si>
  <si>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</si>
  <si>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</si>
  <si>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</si>
  <si>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</si>
  <si>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</si>
  <si>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</si>
  <si>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</si>
  <si>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</si>
  <si>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</si>
  <si>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</si>
  <si>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</si>
  <si>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</si>
  <si>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</si>
  <si>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</si>
  <si>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</si>
  <si>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</si>
  <si>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</si>
  <si>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</si>
  <si>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</si>
  <si>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</si>
  <si>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</si>
  <si>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</si>
  <si>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</si>
  <si>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</si>
  <si>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</si>
  <si>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</si>
  <si>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</si>
  <si>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</si>
  <si>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</si>
  <si>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</si>
  <si>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</si>
  <si>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</si>
  <si>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</si>
  <si>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</si>
  <si>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</si>
  <si>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</si>
  <si>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</si>
  <si>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</si>
  <si>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</si>
  <si>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</si>
  <si>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</si>
  <si>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</si>
  <si>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</si>
  <si>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</si>
  <si>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</si>
  <si>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</si>
  <si>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</si>
  <si>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</si>
  <si>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</si>
  <si>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</si>
  <si>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</si>
  <si>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</si>
  <si>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</si>
  <si>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</si>
  <si>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</si>
  <si>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</si>
  <si>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</si>
  <si>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</si>
  <si>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</si>
  <si>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</si>
  <si>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</si>
  <si>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</si>
  <si>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</si>
  <si>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</si>
  <si>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</si>
  <si>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</si>
  <si>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</si>
  <si>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</si>
  <si>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</si>
  <si>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</si>
  <si>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</si>
  <si>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</si>
  <si>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</si>
  <si>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</si>
  <si>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</si>
  <si>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</si>
  <si>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</si>
  <si>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</si>
  <si>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</si>
  <si>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</si>
  <si>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</si>
  <si>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</si>
  <si>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</si>
  <si>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</si>
  <si>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</si>
  <si>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</si>
  <si>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</si>
  <si>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</si>
  <si>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</si>
  <si>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</si>
  <si>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</si>
  <si>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</si>
  <si>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</si>
  <si>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</si>
  <si>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</si>
  <si>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</si>
  <si>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</si>
  <si>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</si>
  <si>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</si>
  <si>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</si>
  <si>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</si>
  <si>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</si>
  <si>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</si>
  <si>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</si>
  <si>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</si>
  <si>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</si>
  <si>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</si>
  <si>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</si>
  <si>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</si>
  <si>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</si>
  <si>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</si>
  <si>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</si>
  <si>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</si>
  <si>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</si>
  <si>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</si>
  <si>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</si>
  <si>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</si>
  <si>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</si>
  <si>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</si>
  <si>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</si>
  <si>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</si>
  <si>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</si>
  <si>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</si>
  <si>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</si>
  <si>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</si>
  <si>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</si>
  <si>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</si>
  <si>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</si>
  <si>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</si>
  <si>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</si>
  <si>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</si>
  <si>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</si>
  <si>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</si>
  <si>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</si>
  <si>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</si>
  <si>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</si>
  <si>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</si>
  <si>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</si>
  <si>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</si>
  <si>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</si>
  <si>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</si>
  <si>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</si>
  <si>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</si>
  <si>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</si>
  <si>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</si>
  <si>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</si>
  <si>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</si>
  <si>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</si>
  <si>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</si>
  <si>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</si>
  <si>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</si>
  <si>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</si>
  <si>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</si>
  <si>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</si>
  <si>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</si>
  <si>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</si>
  <si>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</si>
  <si>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</si>
  <si>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</si>
  <si>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</si>
  <si>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</si>
  <si>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</si>
  <si>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</si>
  <si>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</si>
  <si>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</si>
  <si>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</si>
  <si>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</si>
  <si>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</si>
  <si>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</si>
  <si>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</si>
  <si>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</si>
  <si>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</si>
  <si>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</si>
  <si>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</si>
  <si>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</si>
  <si>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</si>
  <si>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</si>
  <si>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</si>
  <si>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</si>
  <si>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</si>
  <si>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</si>
  <si>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</si>
  <si>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</si>
  <si>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</si>
  <si>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</si>
  <si>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</si>
  <si>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</si>
  <si>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</si>
  <si>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</si>
  <si>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</si>
  <si>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</si>
  <si>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</si>
  <si>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</si>
  <si>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</si>
  <si>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</si>
  <si>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</si>
  <si>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</si>
  <si>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</si>
  <si>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</si>
  <si>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</si>
  <si>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</si>
  <si>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</si>
  <si>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</si>
  <si>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</si>
  <si>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</si>
  <si>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</si>
  <si>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</si>
  <si>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</si>
  <si>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</si>
  <si>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</si>
  <si>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</si>
  <si>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</si>
  <si>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</si>
  <si>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</si>
  <si>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</si>
  <si>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</si>
  <si>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</si>
  <si>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</si>
  <si>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</si>
  <si>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</si>
  <si>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</si>
  <si>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</si>
  <si>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</si>
  <si>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</si>
  <si>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</si>
  <si>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</si>
  <si>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</si>
  <si>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</si>
  <si>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</si>
  <si>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</si>
  <si>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</si>
  <si>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</si>
  <si>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</si>
  <si>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</si>
  <si>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</si>
  <si>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</si>
  <si>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</si>
  <si>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</si>
  <si>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</si>
  <si>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</si>
  <si>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</si>
  <si>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</si>
  <si>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</si>
  <si>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</si>
  <si>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</si>
  <si>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</si>
  <si>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</si>
  <si>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</si>
  <si>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</si>
  <si>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</si>
  <si>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</si>
  <si>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</si>
  <si>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</si>
  <si>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</si>
  <si>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</si>
  <si>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</si>
  <si>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</si>
  <si>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</si>
  <si>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</si>
  <si>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</si>
  <si>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</si>
  <si>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</si>
  <si>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</si>
  <si>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</si>
  <si>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</si>
  <si>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</si>
  <si>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</si>
  <si>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</si>
  <si>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</si>
  <si>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</si>
  <si>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</si>
  <si>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</si>
  <si>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</si>
  <si>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</si>
  <si>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</si>
  <si>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</si>
  <si>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</si>
  <si>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</si>
  <si>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</si>
  <si>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</si>
  <si>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</si>
  <si>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</si>
  <si>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</si>
  <si>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</si>
  <si>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</si>
  <si>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</si>
  <si>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</si>
  <si>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</si>
  <si>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</si>
  <si>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</si>
  <si>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</si>
  <si>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</si>
  <si>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</si>
  <si>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</si>
  <si>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</si>
  <si>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</si>
  <si>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</si>
  <si>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</si>
  <si>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</si>
  <si>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</si>
  <si>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</si>
  <si>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</si>
  <si>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</si>
  <si>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</si>
  <si>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</si>
  <si>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</si>
  <si>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</si>
  <si>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</si>
  <si>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</si>
  <si>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</si>
  <si>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</si>
  <si>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</si>
  <si>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</si>
  <si>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</si>
  <si>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</si>
  <si>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</si>
  <si>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</si>
  <si>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</si>
  <si>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</si>
  <si>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</si>
  <si>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</si>
  <si>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</si>
  <si>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</si>
  <si>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</si>
  <si>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</si>
  <si>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</si>
  <si>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</si>
  <si>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</si>
  <si>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</si>
  <si>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</si>
  <si>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</si>
  <si>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</si>
  <si>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</si>
  <si>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</si>
  <si>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</si>
  <si>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</si>
  <si>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</si>
  <si>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</si>
  <si>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</si>
  <si>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</si>
  <si>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</si>
  <si>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</si>
  <si>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</si>
  <si>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</si>
  <si>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</si>
  <si>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</si>
  <si>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</si>
  <si>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</si>
  <si>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</si>
  <si>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</si>
  <si>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</si>
  <si>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</si>
  <si>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</si>
  <si>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</si>
  <si>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</si>
  <si>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</si>
  <si>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</si>
  <si>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</si>
  <si>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</si>
  <si>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</si>
  <si>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</si>
  <si>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</si>
  <si>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</si>
  <si>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</si>
  <si>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</si>
  <si>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</si>
  <si>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</si>
  <si>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</si>
  <si>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</si>
  <si>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</si>
  <si>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</si>
  <si>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</si>
  <si>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</si>
  <si>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</si>
  <si>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</si>
  <si>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</si>
  <si>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</si>
  <si>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</si>
  <si>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</si>
  <si>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</si>
  <si>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</si>
  <si>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</si>
  <si>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</si>
  <si>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</si>
  <si>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</si>
  <si>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</si>
  <si>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</si>
  <si>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</si>
  <si>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</si>
  <si>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</si>
  <si>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</si>
  <si>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</si>
  <si>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</si>
  <si>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</si>
  <si>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</si>
  <si>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</si>
  <si>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</si>
  <si>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</si>
  <si>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</si>
  <si>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</si>
  <si>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</si>
  <si>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</si>
  <si>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</si>
  <si>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</si>
  <si>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</si>
  <si>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</si>
  <si>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</si>
  <si>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</si>
  <si>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</si>
  <si>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</si>
  <si>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</si>
  <si>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</si>
  <si>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</si>
  <si>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</si>
  <si>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</si>
  <si>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</si>
  <si>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</si>
  <si>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</si>
  <si>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</si>
  <si>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</si>
  <si>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</si>
  <si>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</si>
  <si>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</si>
  <si>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</si>
  <si>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</si>
  <si>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</si>
  <si>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</si>
  <si>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</si>
  <si>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</si>
  <si>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</si>
  <si>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</si>
  <si>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</si>
  <si>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</si>
  <si>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</si>
  <si>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</si>
  <si>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</si>
  <si>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</si>
  <si>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</si>
  <si>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</si>
  <si>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</si>
  <si>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</si>
  <si>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</si>
  <si>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</si>
  <si>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</si>
  <si>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</si>
  <si>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</si>
  <si>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</si>
  <si>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</si>
  <si>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</si>
  <si>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</si>
  <si>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</si>
  <si>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</si>
  <si>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</si>
  <si>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</si>
  <si>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</si>
  <si>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</si>
  <si>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</si>
  <si>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</si>
  <si>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</si>
  <si>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</si>
  <si>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</si>
  <si>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</si>
  <si>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</si>
  <si>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</si>
  <si>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</si>
  <si>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</si>
  <si>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</si>
  <si>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</si>
  <si>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</si>
  <si>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</si>
  <si>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</si>
  <si>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</si>
  <si>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</si>
  <si>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</si>
  <si>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</si>
  <si>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</si>
  <si>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</si>
  <si>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</si>
  <si>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</si>
  <si>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</si>
  <si>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</si>
  <si>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</si>
  <si>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</si>
  <si>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</si>
  <si>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</si>
  <si>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</si>
  <si>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</si>
  <si>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</si>
  <si>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</si>
  <si>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</si>
  <si>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</si>
  <si>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</si>
  <si>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</si>
  <si>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</si>
  <si>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</si>
  <si>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</si>
  <si>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</si>
  <si>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</si>
  <si>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</si>
  <si>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</si>
  <si>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</si>
  <si>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</si>
  <si>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</si>
  <si>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</si>
  <si>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</si>
  <si>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</si>
  <si>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</si>
  <si>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</si>
  <si>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</si>
  <si>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</si>
  <si>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</si>
  <si>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</si>
  <si>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</si>
  <si>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</si>
  <si>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</si>
  <si>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</si>
  <si>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</si>
  <si>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</si>
  <si>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</si>
  <si>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</si>
  <si>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</si>
  <si>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</si>
  <si>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</si>
  <si>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</si>
  <si>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</si>
  <si>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</si>
  <si>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</si>
  <si>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</si>
  <si>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</si>
  <si>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</si>
  <si>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</si>
  <si>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</si>
  <si>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</si>
  <si>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</si>
  <si>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</si>
  <si>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</si>
  <si>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</si>
  <si>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</si>
  <si>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</si>
  <si>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</si>
  <si>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</si>
  <si>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</si>
  <si>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</si>
  <si>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</si>
  <si>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</si>
  <si>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</si>
  <si>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</si>
  <si>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</si>
  <si>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</si>
  <si>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</si>
  <si>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</si>
  <si>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</si>
  <si>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</si>
  <si>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</si>
  <si>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</si>
  <si>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</si>
  <si>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</si>
  <si>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</si>
  <si>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</si>
  <si>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</si>
  <si>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</si>
  <si>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</si>
  <si>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</si>
  <si>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</si>
  <si>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</si>
  <si>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</si>
  <si>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</si>
  <si>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</si>
  <si>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</si>
  <si>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</si>
  <si>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</si>
  <si>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</si>
  <si>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</si>
  <si>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</si>
  <si>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</si>
  <si>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</si>
  <si>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</si>
  <si>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</si>
  <si>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</si>
  <si>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</si>
  <si>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</si>
  <si>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</si>
  <si>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</si>
  <si>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</si>
  <si>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</si>
  <si>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</si>
  <si>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</si>
  <si>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</si>
  <si>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</si>
  <si>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</si>
  <si>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</si>
  <si>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</si>
  <si>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</si>
  <si>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</si>
  <si>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</si>
  <si>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</si>
  <si>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</si>
  <si>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</si>
  <si>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</si>
  <si>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</si>
  <si>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</si>
  <si>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</si>
  <si>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</si>
  <si>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</si>
  <si>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</si>
  <si>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</si>
  <si>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</si>
  <si>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</si>
  <si>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</si>
  <si>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</si>
  <si>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</si>
  <si>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</si>
  <si>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</si>
  <si>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</si>
  <si>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</si>
  <si>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</si>
  <si>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</si>
  <si>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</si>
  <si>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</si>
  <si>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</si>
  <si>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</si>
  <si>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</si>
  <si>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</si>
  <si>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</si>
  <si>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</si>
  <si>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</si>
  <si>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</si>
  <si>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</si>
  <si>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</si>
  <si>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</si>
  <si>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</si>
  <si>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</si>
  <si>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</si>
  <si>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</si>
  <si>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</si>
  <si>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</si>
  <si>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</si>
  <si>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</si>
  <si>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</si>
  <si>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</si>
  <si>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</si>
  <si>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</si>
  <si>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</si>
  <si>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</si>
  <si>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</si>
  <si>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</si>
  <si>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</si>
  <si>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</si>
  <si>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</si>
  <si>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</si>
  <si>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</si>
  <si>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</si>
  <si>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</si>
  <si>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</si>
  <si>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</si>
  <si>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</si>
  <si>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</si>
  <si>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</si>
  <si>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</si>
  <si>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</si>
  <si>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</si>
  <si>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</si>
  <si>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</si>
  <si>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</si>
  <si>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</si>
  <si>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</si>
  <si>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</si>
  <si>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</si>
  <si>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</si>
  <si>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</si>
  <si>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</si>
  <si>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</si>
  <si>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</si>
  <si>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</si>
  <si>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</si>
  <si>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</si>
  <si>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</si>
  <si>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</si>
  <si>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</si>
  <si>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</si>
  <si>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</si>
  <si>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</si>
  <si>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</si>
  <si>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</si>
  <si>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</si>
  <si>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</si>
  <si>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</si>
  <si>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</si>
  <si>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</si>
  <si>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</si>
  <si>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</si>
  <si>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</si>
  <si>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</si>
  <si>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</si>
  <si>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</si>
  <si>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</si>
  <si>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</si>
  <si>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</si>
  <si>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</si>
  <si>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</si>
  <si>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</si>
  <si>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</si>
  <si>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</si>
  <si>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</si>
  <si>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</si>
  <si>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</si>
  <si>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</si>
  <si>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</si>
  <si>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</si>
  <si>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</si>
  <si>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</si>
  <si>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</si>
  <si>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</si>
  <si>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</si>
  <si>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</si>
  <si>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</si>
  <si>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</si>
  <si>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</si>
  <si>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</si>
  <si>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</si>
  <si>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</si>
  <si>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</si>
  <si>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</si>
  <si>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</si>
  <si>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</si>
  <si>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</si>
  <si>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</si>
  <si>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</si>
  <si>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</si>
  <si>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</si>
  <si>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</si>
  <si>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</si>
  <si>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</si>
  <si>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</si>
  <si>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</si>
  <si>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</si>
  <si>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</si>
  <si>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</si>
  <si>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</si>
  <si>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</si>
  <si>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</si>
  <si>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</si>
  <si>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</si>
  <si>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</si>
  <si>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</si>
  <si>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</si>
  <si>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</si>
  <si>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</si>
  <si>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</si>
  <si>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</si>
  <si>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</si>
  <si>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</si>
  <si>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</si>
  <si>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</si>
  <si>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</si>
  <si>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</si>
  <si>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</si>
  <si>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</si>
  <si>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</si>
  <si>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</si>
  <si>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</si>
  <si>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</si>
  <si>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</si>
  <si>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</si>
  <si>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</si>
  <si>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</si>
  <si>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</si>
  <si>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</si>
  <si>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</si>
  <si>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</si>
  <si>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</si>
  <si>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</si>
  <si>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</si>
  <si>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</si>
  <si>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</si>
  <si>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</si>
  <si>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</si>
  <si>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</si>
  <si>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</si>
  <si>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</si>
  <si>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</si>
  <si>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</si>
  <si>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</si>
  <si>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</si>
  <si>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</si>
  <si>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</si>
  <si>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</si>
  <si>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</si>
  <si>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</si>
  <si>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</si>
  <si>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</si>
  <si>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</si>
  <si>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</si>
  <si>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</si>
  <si>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</si>
  <si>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</si>
  <si>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</si>
  <si>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</si>
  <si>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</si>
  <si>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</si>
  <si>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</si>
  <si>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</si>
  <si>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</si>
  <si>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</si>
  <si>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</si>
  <si>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</si>
  <si>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</si>
  <si>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</si>
  <si>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</si>
  <si>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</si>
  <si>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</si>
  <si>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</si>
  <si>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</si>
  <si>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</si>
  <si>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</si>
  <si>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</si>
  <si>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</si>
  <si>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</si>
  <si>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</si>
  <si>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</si>
  <si>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</si>
  <si>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</si>
  <si>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</si>
  <si>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</si>
  <si>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</si>
  <si>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</si>
  <si>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</si>
  <si>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</si>
  <si>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</si>
  <si>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</si>
  <si>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</si>
  <si>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</si>
  <si>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</si>
  <si>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</si>
  <si>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</si>
  <si>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</si>
  <si>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</si>
  <si>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</si>
  <si>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</si>
  <si>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</si>
  <si>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</si>
  <si>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</si>
  <si>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</si>
  <si>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</si>
  <si>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</si>
  <si>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</si>
  <si>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</si>
  <si>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</si>
  <si>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</si>
  <si>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</si>
  <si>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</si>
  <si>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</si>
  <si>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</si>
  <si>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</si>
  <si>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</si>
  <si>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</si>
  <si>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</si>
  <si>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</si>
  <si>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</si>
  <si>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</si>
  <si>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</si>
  <si>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</si>
  <si>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</si>
  <si>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</si>
  <si>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</si>
  <si>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</si>
  <si>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</si>
  <si>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</si>
  <si>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</si>
  <si>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</si>
  <si>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</si>
  <si>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</si>
  <si>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</si>
  <si>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</si>
  <si>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</si>
  <si>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</si>
  <si>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</si>
  <si>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</si>
  <si>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</si>
  <si>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</si>
  <si>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</si>
  <si>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</si>
  <si>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</si>
  <si>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</si>
  <si>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</si>
  <si>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</si>
  <si>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</si>
  <si>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</si>
  <si>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</si>
  <si>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</si>
  <si>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</si>
  <si>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</si>
  <si>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</si>
  <si>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</si>
  <si>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</si>
  <si>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</si>
  <si>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</si>
  <si>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</si>
  <si>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</si>
  <si>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</si>
  <si>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</si>
  <si>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</si>
  <si>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</si>
  <si>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</si>
  <si>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</si>
  <si>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</si>
  <si>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</si>
  <si>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</si>
  <si>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</si>
  <si>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</si>
  <si>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</si>
  <si>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</si>
  <si>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</si>
  <si>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</si>
  <si>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</si>
  <si>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</si>
  <si>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</si>
  <si>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</si>
  <si>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</si>
  <si>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</si>
  <si>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</si>
  <si>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</si>
  <si>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</si>
  <si>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</si>
  <si>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</si>
  <si>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</si>
  <si>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</si>
  <si>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</si>
  <si>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</si>
  <si>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</si>
  <si>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</si>
  <si>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</si>
  <si>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</si>
  <si>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</si>
  <si>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</si>
  <si>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</si>
  <si>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</si>
  <si>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</si>
  <si>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</si>
  <si>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</si>
  <si>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</si>
  <si>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</si>
  <si>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</si>
  <si>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</si>
  <si>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</si>
  <si>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</si>
  <si>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</si>
  <si>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</si>
  <si>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</si>
  <si>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</si>
  <si>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</si>
  <si>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</si>
  <si>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</si>
  <si>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</si>
  <si>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</si>
  <si>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</si>
  <si>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</si>
  <si>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</si>
  <si>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</si>
  <si>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</si>
  <si>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</si>
  <si>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</si>
  <si>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</si>
  <si>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</si>
  <si>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</si>
  <si>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</si>
  <si>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</si>
  <si>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</si>
  <si>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</si>
  <si>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</si>
  <si>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</si>
  <si>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</si>
  <si>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</si>
  <si>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</si>
  <si>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</si>
  <si>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</si>
  <si>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</si>
  <si>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</si>
  <si>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</si>
  <si>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</si>
  <si>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</si>
  <si>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</si>
  <si>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</si>
  <si>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</si>
  <si>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</si>
  <si>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</si>
  <si>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</si>
  <si>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</si>
  <si>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</si>
  <si>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</si>
  <si>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</si>
  <si>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</si>
  <si>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</si>
  <si>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</si>
  <si>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</si>
  <si>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</si>
  <si>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</si>
  <si>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</si>
  <si>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</si>
  <si>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</si>
  <si>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</si>
  <si>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</si>
  <si>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</si>
  <si>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</si>
  <si>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</si>
  <si>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</si>
  <si>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</si>
  <si>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</si>
  <si>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</si>
  <si>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</si>
  <si>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</si>
  <si>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</si>
  <si>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</si>
  <si>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</si>
  <si>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</si>
  <si>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</si>
  <si>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</si>
  <si>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</si>
  <si>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</si>
  <si>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</si>
  <si>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</si>
  <si>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</si>
  <si>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</si>
  <si>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</si>
  <si>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</si>
  <si>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</si>
  <si>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</si>
  <si>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</si>
  <si>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</si>
  <si>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</si>
  <si>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</si>
  <si>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</si>
  <si>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</si>
  <si>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</si>
  <si>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</si>
  <si>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</si>
  <si>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</si>
  <si>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</si>
  <si>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</si>
  <si>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</si>
  <si>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</si>
  <si>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</si>
  <si>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</si>
  <si>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</si>
  <si>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</si>
  <si>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</si>
  <si>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</si>
  <si>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</si>
  <si>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</si>
  <si>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</si>
  <si>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</si>
  <si>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</si>
  <si>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</si>
  <si>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</si>
  <si>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</si>
  <si>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</si>
  <si>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</si>
  <si>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</si>
  <si>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</si>
  <si>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</si>
  <si>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</si>
  <si>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</si>
  <si>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</si>
  <si>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</si>
  <si>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</si>
  <si>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</si>
  <si>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</si>
  <si>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</si>
  <si>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</si>
  <si>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</si>
  <si>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</si>
  <si>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</si>
  <si>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</si>
  <si>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</si>
  <si>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</si>
  <si>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</si>
  <si>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</si>
  <si>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</si>
  <si>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</si>
  <si>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</si>
  <si>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</si>
  <si>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</si>
  <si>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</si>
  <si>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</si>
  <si>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</si>
  <si>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</si>
  <si>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</si>
  <si>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</si>
  <si>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</si>
  <si>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</si>
  <si>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</si>
  <si>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</si>
  <si>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</si>
  <si>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</si>
  <si>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</si>
  <si>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</si>
  <si>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</si>
  <si>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</si>
  <si>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</si>
  <si>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</si>
  <si>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</si>
  <si>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</si>
  <si>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</si>
  <si>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</si>
  <si>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</si>
  <si>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</si>
  <si>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</si>
  <si>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</si>
  <si>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</si>
  <si>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</si>
  <si>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</si>
  <si>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</si>
  <si>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</si>
  <si>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</si>
  <si>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</si>
  <si>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</si>
  <si>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</si>
  <si>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</si>
  <si>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</si>
  <si>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</si>
  <si>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</si>
  <si>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</si>
  <si>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</si>
  <si>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</si>
  <si>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</si>
  <si>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</si>
  <si>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</si>
  <si>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</si>
  <si>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</si>
  <si>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</si>
  <si>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</si>
  <si>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</si>
  <si>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</si>
  <si>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</si>
  <si>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</si>
  <si>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</si>
  <si>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</si>
  <si>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</si>
  <si>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</si>
  <si>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</si>
  <si>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</si>
  <si>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</si>
  <si>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</si>
  <si>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</si>
  <si>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</si>
  <si>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</si>
  <si>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</si>
  <si>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</si>
  <si>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</si>
  <si>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</si>
  <si>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</si>
  <si>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</si>
  <si>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</si>
  <si>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</si>
  <si>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</si>
  <si>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</si>
  <si>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</si>
  <si>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</si>
  <si>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</si>
  <si>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</si>
  <si>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</si>
  <si>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</si>
  <si>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</si>
  <si>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</si>
  <si>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</si>
  <si>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</si>
  <si>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</si>
  <si>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</si>
  <si>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</si>
  <si>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</si>
  <si>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</si>
  <si>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</si>
  <si>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</si>
  <si>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</si>
  <si>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</si>
  <si>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</si>
  <si>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</si>
  <si>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</si>
  <si>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</si>
  <si>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</si>
  <si>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</si>
  <si>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</si>
  <si>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</si>
  <si>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</si>
  <si>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</si>
  <si>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</si>
  <si>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</si>
  <si>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</si>
  <si>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</si>
  <si>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</si>
  <si>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</si>
  <si>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</si>
  <si>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</si>
  <si>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</si>
  <si>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</si>
  <si>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</si>
  <si>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</si>
  <si>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</si>
  <si>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</si>
  <si>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</si>
  <si>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</si>
  <si>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</si>
  <si>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</si>
  <si>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</si>
  <si>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</si>
  <si>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</si>
  <si>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</si>
  <si>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</si>
  <si>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</si>
  <si>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</si>
  <si>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</si>
  <si>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</si>
  <si>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</si>
  <si>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</si>
  <si>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</si>
  <si>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</si>
  <si>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</si>
  <si>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</si>
  <si>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</si>
  <si>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</si>
  <si>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</si>
  <si>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</si>
  <si>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</si>
  <si>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</si>
  <si>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</si>
  <si>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</si>
  <si>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</si>
  <si>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</si>
  <si>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</si>
  <si>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</si>
  <si>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</si>
  <si>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</si>
  <si>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</si>
  <si>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</si>
  <si>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</si>
  <si>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</si>
  <si>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</si>
  <si>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</si>
  <si>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</si>
  <si>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</si>
  <si>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</si>
  <si>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</si>
  <si>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</si>
  <si>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</si>
  <si>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</si>
  <si>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</si>
  <si>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</si>
  <si>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</si>
  <si>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</si>
  <si>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</si>
  <si>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</si>
  <si>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</si>
  <si>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</si>
  <si>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</si>
  <si>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</si>
  <si>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</si>
  <si>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</si>
  <si>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</si>
  <si>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</si>
  <si>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</si>
  <si>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</si>
  <si>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</si>
  <si>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</si>
  <si>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</si>
  <si>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</si>
  <si>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</si>
  <si>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</si>
  <si>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</si>
  <si>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</si>
  <si>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</si>
  <si>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</si>
  <si>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</si>
  <si>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</si>
  <si>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</si>
  <si>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</si>
  <si>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</si>
  <si>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</si>
  <si>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</si>
  <si>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</si>
  <si>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</si>
  <si>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</si>
  <si>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</si>
  <si>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</si>
  <si>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</si>
  <si>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</si>
  <si>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</si>
  <si>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</si>
  <si>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</si>
  <si>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</si>
  <si>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</si>
  <si>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</si>
  <si>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</si>
  <si>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</si>
  <si>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</si>
  <si>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</si>
  <si>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</si>
  <si>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</si>
  <si>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</si>
  <si>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</si>
  <si>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</si>
  <si>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</si>
  <si>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</si>
  <si>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</si>
  <si>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</si>
  <si>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</si>
  <si>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</si>
  <si>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</si>
  <si>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</si>
  <si>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</si>
  <si>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</si>
  <si>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</si>
  <si>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</si>
  <si>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</si>
  <si>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</si>
  <si>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</si>
  <si>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</si>
  <si>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</si>
  <si>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</si>
  <si>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</si>
  <si>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</si>
  <si>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</si>
  <si>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</si>
  <si>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</si>
  <si>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</si>
  <si>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</si>
  <si>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</si>
  <si>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</si>
  <si>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</si>
  <si>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</si>
  <si>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</si>
  <si>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</si>
  <si>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</si>
  <si>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</si>
  <si>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</si>
  <si>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</si>
  <si>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</si>
  <si>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</si>
  <si>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</si>
  <si>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</si>
  <si>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</si>
  <si>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</si>
  <si>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</si>
  <si>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</si>
  <si>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</si>
  <si>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</si>
  <si>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</si>
  <si>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</si>
  <si>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</si>
  <si>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</si>
  <si>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</si>
  <si>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</si>
  <si>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</si>
  <si>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</si>
  <si>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</si>
  <si>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</si>
  <si>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</si>
  <si>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</si>
  <si>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</si>
  <si>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</si>
  <si>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</si>
  <si>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</si>
  <si>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</si>
  <si>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</si>
  <si>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</si>
  <si>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</si>
  <si>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</si>
  <si>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</si>
  <si>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</si>
  <si>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</si>
  <si>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</si>
  <si>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</si>
  <si>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</si>
  <si>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</si>
  <si>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</si>
  <si>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</si>
  <si>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</si>
  <si>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</si>
  <si>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</si>
  <si>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</si>
  <si>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</si>
  <si>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</si>
  <si>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</si>
  <si>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</si>
  <si>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</si>
  <si>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</si>
  <si>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</si>
  <si>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</si>
  <si>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</si>
  <si>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</si>
  <si>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</si>
  <si>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</si>
  <si>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</si>
  <si>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</si>
  <si>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</si>
  <si>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</si>
  <si>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</si>
  <si>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</si>
  <si>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</si>
  <si>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</si>
  <si>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</si>
  <si>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</si>
  <si>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</si>
  <si>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</si>
  <si>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</si>
  <si>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</si>
  <si>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</si>
  <si>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</si>
  <si>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</si>
  <si>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</si>
  <si>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</si>
  <si>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</si>
  <si>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</si>
  <si>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</si>
  <si>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</si>
  <si>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</si>
  <si>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</si>
  <si>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</si>
  <si>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</si>
  <si>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</si>
  <si>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</si>
  <si>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</si>
  <si>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</si>
  <si>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</si>
  <si>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</si>
  <si>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</si>
  <si>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</si>
  <si>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</si>
  <si>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</si>
  <si>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</si>
  <si>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</si>
  <si>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</si>
  <si>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</si>
  <si>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</si>
  <si>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</si>
  <si>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</si>
  <si>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</si>
  <si>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</si>
  <si>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</si>
  <si>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</si>
  <si>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</si>
  <si>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</si>
  <si>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</si>
  <si>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</si>
  <si>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</si>
  <si>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</si>
  <si>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</si>
  <si>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</si>
  <si>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</si>
  <si>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</si>
  <si>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</si>
  <si>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</si>
  <si>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</si>
  <si>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</si>
  <si>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</si>
  <si>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</si>
  <si>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</si>
  <si>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</si>
  <si>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</si>
  <si>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</si>
  <si>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</si>
  <si>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</si>
  <si>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</si>
  <si>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</si>
  <si>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</si>
  <si>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</si>
  <si>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</si>
  <si>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</si>
  <si>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</si>
  <si>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</si>
  <si>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</si>
  <si>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</si>
  <si>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</si>
  <si>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</si>
  <si>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</si>
  <si>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</si>
  <si>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</si>
  <si>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</si>
  <si>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</si>
  <si>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</si>
  <si>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</si>
  <si>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</si>
  <si>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</si>
  <si>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</si>
  <si>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</si>
  <si>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</si>
  <si>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</si>
  <si>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</si>
  <si>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</si>
  <si>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</si>
  <si>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</si>
  <si>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</si>
  <si>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</si>
  <si>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</si>
  <si>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</si>
  <si>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</si>
  <si>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</si>
  <si>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</si>
  <si>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</si>
  <si>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</si>
  <si>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</si>
  <si>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</si>
  <si>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</si>
  <si>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</si>
  <si>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</si>
  <si>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</si>
  <si>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</si>
  <si>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</si>
  <si>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</si>
  <si>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</si>
  <si>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</si>
  <si>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</si>
  <si>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</si>
  <si>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</si>
  <si>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</si>
  <si>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</si>
  <si>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</si>
  <si>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</si>
  <si>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</si>
  <si>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</si>
  <si>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</si>
  <si>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</si>
  <si>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</si>
  <si>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</si>
  <si>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</si>
  <si>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</si>
  <si>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</si>
  <si>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</si>
  <si>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</si>
  <si>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</si>
  <si>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</si>
  <si>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</si>
  <si>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</si>
  <si>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</si>
  <si>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</si>
  <si>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</si>
  <si>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</si>
  <si>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</si>
  <si>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</si>
  <si>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</si>
  <si>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</si>
  <si>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</si>
  <si>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</si>
  <si>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</si>
  <si>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</si>
  <si>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</si>
  <si>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</si>
  <si>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</si>
  <si>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</si>
  <si>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</si>
  <si>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</si>
  <si>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</si>
  <si>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</si>
  <si>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</si>
  <si>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</si>
  <si>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</si>
  <si>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</si>
  <si>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</si>
  <si>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</si>
  <si>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</si>
  <si>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</si>
  <si>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</si>
  <si>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</si>
  <si>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</si>
  <si>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</si>
  <si>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</si>
  <si>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</si>
  <si>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</si>
  <si>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</si>
  <si>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</si>
  <si>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</si>
  <si>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</si>
  <si>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</si>
  <si>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</si>
  <si>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</si>
  <si>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</si>
  <si>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</si>
  <si>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</si>
  <si>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</si>
  <si>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</si>
  <si>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</si>
  <si>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</si>
  <si>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</si>
  <si>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</si>
  <si>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</si>
  <si>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</si>
  <si>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</si>
  <si>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</si>
  <si>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</si>
  <si>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</si>
  <si>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</si>
  <si>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</si>
  <si>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</si>
  <si>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</si>
  <si>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</si>
  <si>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</si>
  <si>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</si>
  <si>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</si>
  <si>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</si>
  <si>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</si>
  <si>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</si>
  <si>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</si>
  <si>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</si>
  <si>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</si>
  <si>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</si>
  <si>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</si>
  <si>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</si>
  <si>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</si>
  <si>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</si>
  <si>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</si>
  <si>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</si>
  <si>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</si>
  <si>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</si>
  <si>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</si>
  <si>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</si>
  <si>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</si>
  <si>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</si>
  <si>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</si>
  <si>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</si>
  <si>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</si>
  <si>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</si>
  <si>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</si>
  <si>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</si>
  <si>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</si>
  <si>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</si>
  <si>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</si>
  <si>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</si>
  <si>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</si>
  <si>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</si>
  <si>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</si>
  <si>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</si>
  <si>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</si>
  <si>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</si>
  <si>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</si>
  <si>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</si>
  <si>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</si>
  <si>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</si>
  <si>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</si>
  <si>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</si>
  <si>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</si>
  <si>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</si>
  <si>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</si>
  <si>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</si>
  <si>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</si>
  <si>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</si>
  <si>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</si>
  <si>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</si>
  <si>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</si>
  <si>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</si>
  <si>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</si>
  <si>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</si>
  <si>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</si>
  <si>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</si>
  <si>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</si>
  <si>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</si>
  <si>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</si>
  <si>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</si>
  <si>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</si>
  <si>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</si>
  <si>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</si>
  <si>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</si>
  <si>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</si>
  <si>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</si>
  <si>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</si>
  <si>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</si>
  <si>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</si>
  <si>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</si>
  <si>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</si>
  <si>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</si>
  <si>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</si>
  <si>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</si>
  <si>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</si>
  <si>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</si>
  <si>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</si>
  <si>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</si>
  <si>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</si>
  <si>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</si>
  <si>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</si>
  <si>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</si>
  <si>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</si>
  <si>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</si>
  <si>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</si>
  <si>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</si>
  <si>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</si>
  <si>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</si>
  <si>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</si>
  <si>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</si>
  <si>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</si>
  <si>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</si>
  <si>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</si>
  <si>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</si>
  <si>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</si>
  <si>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</si>
  <si>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</si>
  <si>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</si>
  <si>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</si>
  <si>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</si>
  <si>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</si>
  <si>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</si>
  <si>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</si>
  <si>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</si>
  <si>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</si>
  <si>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</si>
  <si>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</si>
  <si>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</si>
  <si>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</si>
  <si>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</si>
  <si>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</si>
  <si>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</si>
  <si>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</si>
  <si>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</si>
  <si>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</si>
  <si>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</si>
  <si>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</si>
  <si>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</si>
  <si>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</si>
  <si>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</si>
  <si>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</si>
  <si>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</si>
  <si>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</si>
  <si>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</si>
  <si>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</si>
  <si>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</si>
  <si>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</si>
  <si>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</si>
  <si>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</si>
  <si>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</si>
  <si>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</si>
  <si>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</si>
  <si>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</si>
  <si>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</si>
  <si>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</si>
  <si>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</si>
  <si>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</si>
  <si>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</si>
  <si>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</si>
  <si>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</si>
  <si>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</si>
  <si>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</si>
  <si>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</si>
  <si>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</si>
  <si>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</si>
  <si>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</si>
  <si>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</si>
  <si>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</si>
  <si>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</si>
  <si>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</si>
  <si>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</si>
  <si>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</si>
  <si>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</si>
  <si>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</si>
  <si>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</si>
  <si>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</si>
  <si>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</si>
  <si>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</si>
  <si>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</si>
  <si>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</si>
  <si>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</si>
  <si>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</si>
  <si>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</si>
  <si>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</si>
  <si>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</si>
  <si>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</si>
  <si>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</si>
  <si>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</si>
  <si>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</si>
  <si>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</si>
  <si>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</si>
  <si>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</si>
  <si>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</si>
  <si>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</si>
  <si>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</si>
  <si>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</si>
  <si>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</si>
  <si>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</si>
  <si>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</si>
  <si>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</si>
  <si>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</si>
  <si>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</si>
  <si>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</si>
  <si>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</si>
  <si>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</si>
  <si>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</si>
  <si>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</si>
  <si>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</si>
  <si>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</si>
  <si>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</si>
  <si>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</si>
  <si>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</si>
  <si>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</si>
  <si>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</si>
  <si>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</si>
  <si>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</si>
  <si>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</si>
  <si>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</si>
  <si>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</si>
  <si>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</si>
  <si>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</si>
  <si>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</si>
  <si>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</si>
  <si>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</si>
  <si>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</si>
  <si>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</si>
  <si>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</si>
  <si>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</si>
  <si>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</si>
  <si>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</si>
  <si>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</si>
  <si>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</si>
  <si>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</si>
  <si>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</si>
  <si>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</si>
  <si>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</si>
  <si>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</si>
  <si>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</si>
  <si>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</si>
  <si>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</si>
  <si>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</si>
  <si>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</si>
  <si>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</si>
  <si>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</si>
  <si>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</si>
  <si>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</si>
  <si>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</si>
  <si>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</si>
  <si>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</si>
  <si>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</si>
  <si>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</si>
  <si>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</si>
  <si>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</si>
  <si>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</si>
  <si>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</si>
  <si>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</si>
  <si>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</si>
  <si>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</si>
  <si>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</si>
  <si>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</si>
  <si>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</si>
  <si>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</si>
  <si>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</si>
  <si>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</si>
  <si>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</si>
  <si>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</si>
  <si>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</si>
  <si>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</si>
  <si>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</si>
  <si>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</si>
  <si>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</si>
  <si>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</si>
  <si>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</si>
  <si>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</si>
  <si>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</si>
  <si>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</si>
  <si>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</si>
  <si>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</si>
  <si>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</si>
  <si>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</si>
  <si>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</si>
  <si>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</si>
  <si>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</si>
  <si>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</si>
  <si>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</si>
  <si>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</si>
  <si>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</si>
  <si>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</si>
  <si>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</si>
  <si>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</si>
  <si>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</si>
  <si>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</si>
  <si>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</si>
  <si>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</si>
  <si>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</si>
  <si>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</si>
  <si>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</si>
  <si>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</si>
  <si>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</si>
  <si>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</si>
  <si>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</si>
  <si>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</si>
  <si>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</si>
  <si>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</si>
  <si>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</si>
  <si>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</si>
  <si>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</si>
  <si>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</si>
  <si>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</si>
  <si>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</si>
  <si>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</si>
  <si>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</si>
  <si>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</si>
  <si>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</si>
  <si>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</si>
  <si>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</si>
  <si>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</si>
  <si>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</si>
  <si>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</si>
  <si>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</si>
  <si>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</si>
  <si>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</si>
  <si>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</si>
  <si>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</si>
  <si>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</si>
  <si>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</si>
  <si>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</si>
  <si>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</si>
  <si>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</si>
  <si>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</si>
  <si>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</si>
  <si>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</si>
  <si>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</si>
  <si>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</si>
  <si>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</si>
  <si>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</si>
  <si>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</si>
  <si>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</si>
  <si>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</si>
  <si>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</si>
  <si>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</si>
  <si>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</si>
  <si>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</si>
  <si>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</si>
  <si>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</si>
  <si>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</si>
  <si>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</si>
  <si>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</si>
  <si>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</si>
  <si>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</si>
  <si>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</si>
  <si>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</si>
  <si>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</si>
  <si>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</si>
  <si>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</si>
  <si>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</si>
  <si>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</si>
  <si>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</si>
  <si>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</si>
  <si>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</si>
  <si>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</si>
  <si>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</si>
  <si>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</si>
  <si>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</si>
  <si>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</si>
  <si>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</si>
  <si>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</si>
  <si>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</si>
  <si>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</si>
  <si>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</si>
  <si>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</si>
  <si>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</si>
  <si>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</si>
  <si>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</si>
  <si>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</si>
  <si>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</si>
  <si>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</si>
  <si>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</si>
  <si>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</si>
  <si>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</si>
  <si>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</si>
  <si>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</si>
  <si>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</si>
  <si>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</si>
  <si>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</si>
  <si>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</si>
  <si>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</si>
  <si>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</si>
  <si>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</si>
  <si>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</si>
  <si>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</si>
  <si>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</si>
  <si>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</si>
  <si>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</si>
  <si>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</si>
  <si>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</si>
  <si>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</si>
  <si>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</si>
  <si>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</si>
  <si>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</si>
  <si>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</si>
  <si>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</si>
  <si>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</si>
  <si>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</si>
  <si>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</si>
  <si>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</si>
  <si>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</si>
  <si>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</si>
  <si>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</si>
  <si>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</si>
  <si>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</si>
  <si>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</si>
  <si>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</si>
  <si>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</si>
  <si>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</si>
  <si>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</si>
  <si>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</si>
  <si>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</si>
  <si>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</si>
  <si>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</si>
  <si>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</si>
  <si>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</si>
  <si>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</si>
  <si>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</si>
  <si>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</si>
  <si>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</si>
  <si>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</si>
  <si>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</si>
  <si>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</si>
  <si>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</si>
  <si>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</si>
  <si>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</si>
  <si>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</si>
  <si>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</si>
  <si>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</si>
  <si>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</si>
  <si>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</si>
  <si>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</si>
  <si>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</si>
  <si>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</si>
  <si>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</si>
  <si>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</si>
  <si>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</si>
  <si>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</si>
  <si>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</si>
  <si>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</si>
  <si>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</si>
  <si>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</si>
  <si>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</si>
  <si>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</si>
  <si>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</si>
  <si>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</si>
  <si>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</si>
  <si>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</si>
  <si>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</si>
  <si>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</si>
  <si>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</si>
  <si>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</si>
  <si>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</si>
  <si>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</si>
  <si>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</si>
  <si>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</si>
  <si>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</si>
  <si>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</si>
  <si>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</si>
  <si>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</si>
  <si>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</si>
  <si>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</si>
  <si>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</si>
  <si>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</si>
  <si>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</si>
  <si>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</si>
  <si>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</si>
  <si>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</si>
  <si>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</si>
  <si>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</si>
  <si>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</si>
  <si>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</si>
  <si>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</si>
  <si>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</si>
  <si>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</si>
  <si>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</si>
  <si>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</si>
  <si>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</si>
  <si>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</si>
  <si>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</si>
  <si>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</si>
  <si>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</si>
  <si>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</si>
  <si>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</si>
  <si>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</si>
  <si>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</si>
  <si>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</si>
  <si>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</si>
  <si>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</si>
  <si>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</si>
  <si>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</si>
  <si>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</si>
  <si>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</si>
  <si>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</si>
  <si>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</si>
  <si>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</si>
  <si>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</si>
  <si>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</si>
  <si>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</si>
  <si>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</si>
  <si>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</si>
  <si>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</si>
  <si>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</si>
  <si>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</si>
  <si>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</si>
  <si>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</si>
  <si>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</si>
  <si>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</si>
  <si>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</si>
  <si>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</si>
  <si>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</si>
  <si>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</si>
  <si>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</si>
  <si>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</si>
  <si>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</si>
  <si>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</si>
  <si>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</si>
  <si>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</si>
  <si>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</si>
  <si>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</si>
  <si>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</si>
  <si>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</si>
  <si>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</si>
  <si>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</si>
  <si>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</si>
  <si>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</si>
  <si>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</si>
  <si>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</si>
  <si>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</si>
  <si>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</si>
  <si>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</si>
  <si>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</si>
  <si>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</si>
  <si>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</si>
  <si>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</si>
  <si>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</si>
  <si>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</si>
  <si>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</si>
  <si>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</si>
  <si>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</si>
  <si>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</si>
  <si>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</si>
  <si>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</si>
  <si>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</si>
  <si>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</si>
  <si>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</si>
  <si>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</si>
  <si>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</si>
  <si>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</si>
  <si>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</si>
  <si>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</si>
  <si>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</si>
  <si>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</si>
  <si>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</si>
  <si>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</si>
  <si>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</si>
  <si>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</si>
  <si>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</si>
  <si>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</si>
  <si>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</si>
  <si>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</si>
  <si>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</si>
  <si>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</si>
  <si>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</si>
  <si>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</si>
  <si>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</si>
  <si>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</si>
  <si>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</si>
  <si>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</si>
  <si>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</si>
  <si>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</si>
  <si>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</si>
  <si>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</si>
  <si>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</si>
  <si>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</si>
  <si>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</si>
  <si>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</si>
  <si>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</si>
  <si>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</si>
  <si>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</si>
  <si>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</si>
  <si>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</si>
  <si>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</si>
  <si>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</si>
  <si>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</si>
  <si>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</si>
  <si>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</si>
  <si>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</si>
  <si>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</si>
  <si>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</si>
  <si>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</si>
  <si>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</si>
  <si>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</si>
  <si>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</si>
  <si>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</si>
  <si>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</si>
  <si>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</si>
  <si>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</si>
  <si>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</si>
  <si>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</si>
  <si>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</si>
  <si>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</si>
  <si>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</si>
  <si>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</si>
  <si>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</si>
  <si>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</si>
  <si>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</si>
  <si>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</si>
  <si>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</si>
  <si>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</si>
  <si>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</si>
  <si>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</si>
  <si>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</si>
  <si>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</si>
  <si>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</si>
  <si>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</si>
  <si>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</si>
  <si>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</si>
  <si>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</si>
  <si>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</si>
  <si>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</si>
  <si>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</si>
  <si>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</si>
  <si>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</si>
  <si>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</si>
  <si>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</si>
  <si>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</si>
  <si>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</si>
  <si>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</si>
  <si>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</si>
  <si>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</si>
  <si>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</si>
  <si>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</si>
  <si>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</si>
  <si>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</si>
  <si>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</si>
  <si>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</si>
  <si>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</si>
  <si>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</si>
  <si>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</si>
  <si>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</si>
  <si>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</si>
  <si>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</si>
  <si>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</si>
  <si>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</si>
  <si>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</si>
  <si>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</si>
  <si>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</si>
  <si>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</si>
  <si>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</si>
  <si>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</si>
  <si>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</si>
  <si>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</si>
  <si>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</si>
  <si>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</si>
  <si>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</si>
  <si>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</si>
  <si>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</si>
  <si>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</si>
  <si>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</si>
  <si>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</si>
  <si>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</si>
  <si>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</si>
  <si>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</si>
  <si>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</si>
  <si>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</si>
  <si>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</si>
  <si>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</si>
  <si>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</si>
  <si>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</si>
  <si>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</si>
  <si>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</si>
  <si>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</si>
  <si>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</si>
  <si>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</si>
  <si>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</si>
  <si>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</si>
  <si>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</si>
  <si>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</si>
  <si>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</si>
  <si>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</si>
  <si>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</si>
  <si>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</si>
  <si>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</si>
  <si>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</si>
  <si>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</si>
  <si>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</si>
  <si>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</si>
  <si>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</si>
  <si>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</si>
  <si>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</si>
  <si>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</si>
  <si>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</si>
  <si>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</si>
  <si>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</si>
  <si>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</si>
  <si>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</si>
  <si>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</si>
  <si>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</si>
  <si>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</si>
  <si>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</si>
  <si>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</si>
  <si>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</si>
  <si>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</si>
  <si>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</si>
  <si>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</si>
  <si>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</si>
  <si>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</si>
  <si>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</si>
  <si>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</si>
  <si>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</si>
  <si>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</si>
  <si>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</si>
  <si>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</si>
  <si>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</si>
  <si>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</si>
  <si>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</si>
  <si>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</si>
  <si>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</si>
  <si>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</si>
  <si>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</si>
  <si>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</si>
  <si>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</si>
  <si>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</si>
  <si>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</si>
  <si>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</si>
  <si>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</si>
  <si>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</si>
  <si>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</si>
  <si>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</si>
  <si>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</si>
  <si>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</si>
  <si>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</si>
  <si>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</si>
  <si>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</si>
  <si>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</si>
  <si>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</si>
  <si>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</si>
  <si>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</si>
  <si>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</si>
  <si>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</si>
  <si>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</si>
  <si>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</si>
  <si>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</si>
  <si>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</si>
  <si>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</si>
  <si>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</si>
  <si>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</si>
  <si>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</si>
  <si>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</si>
  <si>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</si>
  <si>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</si>
  <si>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</si>
  <si>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</si>
  <si>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</si>
  <si>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</si>
  <si>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</si>
  <si>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</si>
  <si>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</si>
  <si>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</si>
  <si>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</si>
  <si>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</si>
  <si>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</si>
  <si>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</si>
  <si>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</si>
  <si>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</si>
  <si>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</si>
  <si>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</si>
  <si>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</si>
  <si>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</si>
  <si>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</si>
  <si>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</si>
  <si>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</si>
  <si>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</si>
  <si>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</si>
  <si>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</si>
  <si>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</si>
  <si>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</si>
  <si>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</si>
  <si>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</si>
  <si>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</si>
  <si>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</si>
  <si>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</si>
  <si>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</si>
  <si>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</si>
  <si>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</si>
  <si>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</si>
  <si>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</si>
  <si>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</si>
  <si>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</si>
  <si>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</si>
  <si>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</si>
  <si>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</si>
  <si>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</si>
  <si>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</si>
  <si>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</si>
  <si>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</si>
  <si>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</si>
  <si>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</si>
  <si>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</si>
  <si>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</si>
  <si>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</si>
  <si>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</si>
  <si>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</si>
  <si>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</si>
  <si>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</si>
  <si>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</si>
  <si>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</si>
  <si>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</si>
  <si>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</si>
  <si>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</si>
  <si>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</si>
  <si>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</si>
  <si>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</si>
  <si>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</si>
  <si>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</si>
  <si>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</si>
  <si>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</si>
  <si>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</si>
  <si>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</si>
  <si>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</si>
  <si>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</si>
  <si>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</si>
  <si>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</si>
  <si>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</si>
  <si>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</si>
  <si>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</si>
  <si>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</si>
  <si>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</si>
  <si>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</si>
  <si>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</si>
  <si>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</si>
  <si>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</si>
  <si>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</si>
  <si>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</si>
  <si>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</si>
  <si>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</si>
  <si>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</si>
  <si>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</si>
  <si>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</si>
  <si>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</si>
  <si>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</si>
  <si>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</si>
  <si>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</si>
  <si>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</si>
  <si>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</si>
  <si>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</si>
  <si>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</si>
  <si>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</si>
  <si>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</si>
  <si>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</si>
  <si>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</si>
  <si>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</si>
  <si>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</si>
  <si>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</si>
  <si>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</si>
  <si>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</si>
  <si>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</si>
  <si>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</si>
  <si>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</si>
  <si>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</si>
  <si>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</si>
  <si>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</si>
  <si>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</si>
  <si>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</si>
  <si>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</si>
  <si>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</si>
  <si>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</si>
  <si>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</si>
  <si>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</si>
  <si>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</si>
  <si>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</si>
  <si>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</si>
  <si>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</si>
  <si>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</si>
  <si>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</si>
  <si>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</si>
  <si>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</si>
  <si>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</si>
  <si>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</si>
  <si>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</si>
  <si>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</si>
  <si>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</si>
  <si>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</si>
  <si>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</si>
  <si>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</si>
  <si>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</si>
  <si>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</si>
  <si>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</si>
  <si>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</si>
  <si>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</si>
  <si>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</si>
  <si>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</si>
  <si>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</si>
  <si>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</si>
  <si>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</si>
  <si>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</si>
  <si>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</si>
  <si>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</si>
  <si>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</si>
  <si>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</si>
  <si>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</si>
  <si>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</si>
  <si>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</si>
  <si>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</si>
  <si>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</si>
  <si>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</si>
  <si>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</si>
  <si>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</si>
  <si>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</si>
  <si>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</si>
  <si>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</si>
  <si>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</si>
  <si>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</si>
  <si>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</si>
  <si>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</si>
  <si>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</si>
  <si>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</si>
  <si>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</si>
  <si>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</si>
  <si>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</si>
  <si>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</si>
  <si>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</si>
  <si>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</si>
  <si>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</si>
  <si>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</si>
  <si>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</si>
  <si>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</si>
  <si>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</si>
  <si>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</si>
  <si>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</si>
  <si>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</si>
  <si>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</si>
  <si>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</si>
  <si>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</si>
  <si>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</si>
  <si>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</si>
  <si>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</si>
  <si>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</si>
  <si>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</si>
  <si>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</si>
  <si>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</si>
  <si>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</si>
  <si>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</si>
  <si>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</si>
  <si>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</si>
  <si>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</si>
  <si>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</si>
  <si>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</si>
  <si>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</si>
  <si>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</si>
  <si>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</si>
  <si>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</si>
  <si>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</si>
  <si>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</si>
  <si>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</si>
  <si>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</si>
  <si>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</si>
  <si>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</si>
  <si>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</si>
  <si>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</si>
  <si>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</si>
  <si>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</si>
  <si>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</si>
  <si>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</si>
  <si>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</si>
  <si>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</si>
  <si>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</si>
  <si>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</si>
  <si>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</si>
  <si>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</si>
  <si>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</si>
  <si>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</si>
  <si>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</si>
  <si>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</si>
  <si>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</si>
  <si>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</si>
  <si>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</si>
  <si>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</si>
  <si>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</si>
  <si>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</si>
  <si>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</si>
  <si>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</si>
  <si>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</si>
  <si>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</si>
  <si>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</si>
  <si>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</si>
  <si>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</si>
  <si>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</si>
  <si>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</si>
  <si>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</si>
  <si>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</si>
  <si>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</si>
  <si>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</si>
  <si>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</si>
  <si>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</si>
  <si>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</si>
  <si>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</si>
  <si>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</si>
  <si>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</si>
  <si>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</si>
  <si>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</si>
  <si>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</si>
  <si>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</si>
  <si>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</si>
  <si>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</si>
  <si>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</si>
  <si>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</si>
  <si>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</si>
  <si>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</si>
  <si>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</si>
  <si>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</si>
  <si>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</si>
  <si>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</si>
  <si>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</si>
  <si>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</si>
  <si>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</si>
  <si>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</si>
  <si>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</si>
  <si>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</si>
  <si>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</si>
  <si>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</si>
  <si>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</si>
  <si>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</si>
  <si>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</si>
  <si>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</si>
  <si>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</si>
  <si>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</si>
  <si>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</si>
  <si>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</si>
  <si>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</si>
  <si>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</si>
  <si>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</si>
  <si>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</si>
  <si>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</si>
  <si>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</si>
  <si>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</si>
  <si>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</si>
  <si>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</si>
  <si>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</si>
  <si>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</si>
  <si>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</si>
  <si>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</si>
  <si>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</si>
  <si>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</si>
  <si>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</si>
  <si>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</si>
  <si>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</si>
  <si>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</si>
  <si>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</si>
  <si>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</si>
  <si>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</si>
  <si>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</si>
  <si>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</si>
  <si>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</si>
  <si>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</si>
  <si>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</si>
  <si>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</si>
  <si>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</si>
  <si>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</si>
  <si>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</si>
  <si>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</si>
  <si>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</si>
  <si>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</si>
  <si>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</si>
  <si>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</si>
  <si>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</si>
  <si>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</si>
  <si>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</si>
  <si>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</si>
  <si>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</si>
  <si>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</si>
  <si>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</si>
  <si>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</si>
  <si>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</si>
  <si>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</si>
  <si>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</si>
  <si>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</si>
  <si>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</si>
  <si>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</si>
  <si>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</si>
  <si>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</si>
  <si>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</si>
  <si>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</si>
  <si>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</si>
  <si>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</si>
  <si>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</si>
  <si>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</si>
  <si>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</si>
  <si>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</si>
  <si>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</si>
  <si>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</si>
  <si>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</si>
  <si>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</si>
  <si>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</si>
  <si>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</si>
  <si>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</si>
  <si>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</si>
  <si>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</si>
  <si>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</si>
  <si>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</si>
  <si>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</si>
  <si>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</si>
  <si>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</si>
  <si>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</si>
  <si>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</si>
  <si>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</si>
  <si>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</si>
  <si>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</si>
  <si>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</si>
  <si>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</si>
  <si>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</si>
  <si>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</si>
  <si>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</si>
  <si>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</si>
  <si>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</si>
  <si>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</si>
  <si>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</si>
  <si>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</si>
  <si>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</si>
  <si>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</si>
  <si>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</si>
  <si>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</si>
  <si>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</si>
  <si>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</si>
  <si>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</si>
  <si>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</si>
  <si>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</si>
  <si>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</si>
  <si>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</si>
  <si>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</si>
  <si>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</si>
  <si>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</si>
  <si>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</si>
  <si>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</si>
  <si>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</si>
  <si>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</si>
  <si>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</si>
  <si>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</si>
  <si>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</si>
  <si>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</si>
  <si>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</si>
  <si>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</si>
  <si>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</si>
  <si>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</si>
  <si>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</si>
  <si>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</si>
  <si>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</si>
  <si>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</si>
  <si>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</si>
  <si>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</si>
  <si>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</si>
  <si>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</si>
  <si>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</si>
  <si>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</si>
  <si>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</si>
  <si>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</si>
  <si>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</si>
  <si>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</si>
  <si>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</si>
  <si>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</si>
  <si>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</si>
  <si>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</si>
  <si>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</si>
  <si>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</si>
  <si>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</si>
  <si>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</si>
  <si>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</si>
  <si>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</si>
  <si>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</si>
  <si>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</si>
  <si>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</si>
  <si>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</si>
  <si>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</si>
  <si>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</si>
  <si>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</si>
  <si>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</si>
  <si>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</si>
  <si>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</si>
  <si>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</si>
  <si>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</si>
  <si>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</si>
  <si>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</si>
  <si>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</si>
  <si>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</si>
  <si>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</si>
  <si>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</si>
  <si>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</si>
  <si>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</si>
  <si>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</si>
  <si>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</si>
  <si>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</si>
  <si>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</si>
  <si>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</si>
  <si>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</si>
  <si>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</si>
  <si>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</si>
  <si>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</si>
  <si>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</si>
  <si>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</si>
  <si>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</si>
  <si>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</si>
  <si>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</si>
  <si>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</si>
  <si>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</si>
  <si>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</si>
  <si>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</si>
  <si>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</si>
  <si>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</si>
  <si>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</si>
  <si>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</si>
  <si>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</si>
  <si>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</si>
  <si>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</si>
  <si>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</si>
  <si>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</si>
  <si>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</si>
  <si>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</si>
  <si>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</si>
  <si>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</si>
  <si>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</si>
  <si>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</si>
  <si>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</si>
  <si>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</si>
  <si>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</si>
  <si>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</si>
  <si>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</si>
  <si>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</si>
  <si>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</si>
  <si>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</si>
  <si>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</si>
  <si>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</si>
  <si>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</si>
  <si>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</si>
  <si>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</si>
  <si>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</si>
  <si>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</si>
  <si>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</si>
  <si>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</si>
  <si>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</si>
  <si>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</si>
  <si>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</si>
  <si>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</si>
  <si>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</si>
  <si>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</si>
  <si>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</si>
  <si>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</si>
  <si>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</si>
  <si>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</si>
  <si>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</si>
  <si>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</si>
  <si>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</si>
  <si>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</si>
  <si>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</si>
  <si>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</si>
  <si>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</si>
  <si>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</si>
  <si>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</si>
  <si>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</si>
  <si>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</si>
  <si>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</si>
  <si>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</si>
  <si>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</si>
  <si>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</si>
  <si>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</si>
  <si>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</si>
  <si>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</si>
  <si>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</si>
  <si>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</si>
  <si>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</si>
  <si>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</si>
  <si>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</si>
  <si>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</si>
  <si>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</si>
  <si>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</si>
  <si>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</si>
  <si>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</si>
  <si>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</si>
  <si>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</si>
  <si>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</si>
  <si>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</si>
  <si>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</si>
  <si>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</si>
  <si>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</si>
  <si>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</si>
  <si>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</si>
  <si>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</si>
  <si>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</si>
  <si>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</si>
  <si>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</si>
  <si>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</si>
  <si>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</si>
  <si>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</si>
  <si>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</si>
  <si>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</si>
  <si>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</si>
  <si>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</si>
  <si>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</si>
  <si>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</si>
  <si>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</si>
  <si>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</si>
  <si>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</si>
  <si>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</si>
  <si>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</si>
  <si>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</si>
  <si>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</si>
  <si>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</si>
  <si>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</si>
  <si>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</si>
  <si>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</si>
  <si>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</si>
  <si>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</si>
  <si>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</si>
  <si>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</si>
  <si>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</si>
  <si>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</si>
  <si>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</si>
  <si>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</si>
  <si>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</si>
  <si>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</si>
  <si>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</si>
  <si>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</si>
  <si>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</si>
  <si>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</si>
  <si>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</si>
  <si>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</si>
  <si>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</si>
  <si>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</si>
  <si>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</si>
  <si>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</si>
  <si>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</si>
  <si>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</si>
  <si>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</si>
  <si>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</si>
  <si>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</si>
  <si>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</si>
  <si>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</si>
  <si>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</si>
  <si>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</si>
  <si>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</si>
  <si>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</si>
  <si>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</si>
  <si>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</si>
  <si>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</si>
  <si>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</si>
  <si>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</si>
  <si>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</si>
  <si>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</si>
  <si>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</si>
  <si>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</si>
  <si>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</si>
  <si>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</si>
  <si>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</si>
  <si>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</si>
  <si>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</si>
  <si>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</si>
  <si>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</si>
  <si>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</si>
  <si>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</si>
  <si>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</si>
  <si>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</si>
  <si>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</si>
  <si>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</si>
  <si>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</si>
  <si>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</si>
  <si>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</si>
  <si>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</si>
  <si>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</si>
  <si>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</si>
  <si>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</si>
  <si>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</si>
  <si>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</si>
  <si>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</si>
  <si>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</si>
  <si>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</si>
  <si>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</si>
  <si>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</si>
  <si>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</si>
  <si>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</si>
  <si>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</si>
  <si>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</si>
  <si>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</si>
  <si>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</si>
  <si>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</si>
  <si>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</si>
  <si>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</si>
  <si>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</si>
  <si>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</si>
  <si>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</si>
  <si>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</si>
  <si>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</si>
  <si>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</si>
  <si>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</si>
  <si>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</si>
  <si>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</si>
  <si>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</si>
  <si>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</si>
  <si>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</si>
  <si>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</si>
  <si>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</si>
  <si>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</si>
  <si>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</si>
  <si>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</si>
  <si>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</si>
  <si>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</si>
  <si>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</si>
  <si>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</si>
  <si>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</si>
  <si>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</si>
  <si>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</si>
  <si>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</si>
  <si>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</si>
  <si>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</si>
  <si>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</si>
  <si>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</si>
  <si>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</si>
  <si>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</si>
  <si>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</si>
  <si>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</si>
  <si>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</si>
  <si>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</si>
  <si>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</si>
  <si>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</si>
  <si>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</si>
  <si>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</si>
  <si>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</si>
  <si>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</si>
  <si>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</si>
  <si>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</si>
  <si>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</si>
  <si>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</si>
  <si>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</si>
  <si>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</si>
  <si>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</si>
  <si>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</si>
  <si>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</si>
  <si>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</si>
  <si>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</si>
  <si>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</si>
  <si>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</si>
  <si>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</si>
  <si>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</si>
  <si>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</si>
  <si>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</si>
  <si>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</si>
  <si>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</si>
  <si>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</si>
  <si>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</si>
  <si>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</si>
  <si>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</si>
  <si>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</si>
  <si>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</si>
  <si>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</si>
  <si>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</si>
  <si>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</si>
  <si>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</si>
  <si>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</si>
  <si>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</si>
  <si>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</si>
  <si>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</si>
  <si>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</si>
  <si>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</si>
  <si>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</si>
  <si>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</si>
  <si>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</si>
  <si>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</si>
  <si>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</si>
  <si>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</si>
  <si>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</si>
  <si>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</si>
  <si>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</si>
  <si>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</si>
  <si>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</si>
  <si>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</si>
  <si>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</si>
  <si>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</si>
  <si>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</si>
  <si>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</si>
  <si>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</si>
  <si>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</si>
  <si>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</si>
  <si>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</si>
  <si>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</si>
  <si>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</si>
  <si>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</si>
  <si>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</si>
  <si>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</si>
  <si>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</si>
  <si>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</si>
  <si>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</si>
  <si>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</si>
  <si>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</si>
  <si>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</si>
  <si>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</si>
  <si>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</si>
  <si>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</si>
  <si>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</si>
  <si>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</si>
  <si>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</si>
  <si>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</si>
  <si>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</si>
  <si>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</si>
  <si>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</si>
  <si>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</si>
  <si>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</si>
  <si>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</si>
  <si>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</si>
  <si>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</si>
  <si>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</si>
  <si>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</si>
  <si>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</si>
  <si>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</si>
  <si>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</si>
  <si>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</si>
  <si>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</si>
  <si>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</si>
  <si>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</si>
  <si>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</si>
  <si>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</si>
  <si>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</si>
  <si>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</si>
  <si>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</si>
  <si>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</si>
  <si>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</si>
  <si>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</si>
  <si>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</si>
  <si>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</si>
  <si>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</si>
  <si>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</si>
  <si>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</si>
  <si>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</si>
  <si>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</si>
  <si>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</si>
  <si>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</si>
  <si>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</si>
  <si>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</si>
  <si>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</si>
  <si>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</si>
  <si>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</si>
  <si>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</si>
  <si>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</si>
  <si>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</si>
  <si>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</si>
  <si>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</si>
  <si>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</si>
  <si>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</si>
  <si>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</si>
  <si>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</si>
  <si>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</si>
  <si>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</si>
  <si>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</si>
  <si>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</si>
  <si>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</si>
  <si>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</si>
  <si>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</si>
  <si>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</si>
  <si>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</si>
  <si>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</si>
  <si>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</si>
  <si>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</si>
  <si>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</si>
  <si>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</si>
  <si>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</si>
  <si>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</si>
  <si>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</si>
  <si>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</si>
  <si>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</si>
  <si>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</si>
  <si>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</si>
  <si>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</si>
  <si>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</si>
  <si>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</si>
  <si>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</si>
  <si>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</si>
  <si>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</si>
  <si>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</si>
  <si>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</si>
  <si>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</si>
  <si>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</si>
  <si>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</si>
  <si>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</si>
  <si>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</si>
  <si>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</si>
  <si>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</si>
  <si>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</si>
  <si>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</si>
  <si>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</si>
  <si>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</si>
  <si>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</si>
  <si>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</si>
  <si>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</si>
  <si>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</si>
  <si>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</si>
  <si>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</si>
  <si>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</si>
  <si>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</si>
  <si>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</si>
  <si>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</si>
  <si>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</si>
  <si>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</si>
  <si>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</si>
  <si>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</si>
  <si>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</si>
  <si>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</si>
  <si>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</si>
  <si>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</si>
  <si>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</si>
  <si>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</si>
  <si>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</si>
  <si>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</si>
  <si>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</si>
  <si>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</si>
  <si>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</si>
  <si>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</si>
  <si>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</si>
  <si>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</si>
  <si>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</si>
  <si>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</si>
  <si>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</si>
  <si>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</si>
  <si>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</si>
  <si>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</si>
  <si>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</si>
  <si>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</si>
  <si>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</si>
  <si>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</si>
  <si>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</si>
  <si>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</si>
  <si>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</si>
  <si>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</si>
  <si>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</si>
  <si>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</si>
  <si>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</si>
  <si>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</si>
  <si>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</si>
  <si>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</si>
  <si>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</si>
  <si>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</si>
  <si>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</si>
  <si>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</si>
  <si>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</si>
  <si>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</si>
  <si>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</si>
  <si>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</si>
  <si>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</si>
  <si>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</si>
  <si>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</si>
  <si>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</si>
  <si>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</si>
  <si>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</si>
  <si>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</si>
  <si>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</si>
  <si>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</si>
  <si>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</si>
  <si>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</si>
  <si>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</si>
  <si>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</si>
  <si>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</si>
  <si>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</si>
  <si>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</si>
  <si>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</si>
  <si>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</si>
  <si>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</si>
  <si>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</si>
  <si>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</si>
  <si>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</si>
  <si>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</si>
  <si>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</si>
  <si>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</si>
  <si>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</si>
  <si>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</si>
  <si>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</si>
  <si>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</si>
  <si>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</si>
  <si>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</si>
  <si>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</si>
  <si>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</si>
  <si>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</si>
  <si>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</si>
  <si>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</si>
  <si>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</si>
  <si>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</si>
  <si>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</si>
  <si>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</si>
  <si>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</si>
  <si>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</si>
  <si>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</si>
  <si>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</si>
  <si>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</si>
  <si>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</si>
  <si>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</si>
  <si>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</si>
  <si>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</si>
  <si>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</si>
  <si>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</si>
  <si>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</si>
  <si>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</si>
  <si>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</si>
  <si>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</si>
  <si>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</si>
  <si>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</si>
  <si>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</si>
  <si>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</si>
  <si>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</si>
  <si>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</si>
  <si>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</si>
  <si>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</si>
  <si>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</si>
  <si>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</si>
  <si>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</si>
  <si>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</si>
  <si>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</si>
  <si>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</si>
  <si>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</si>
  <si>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</si>
  <si>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</si>
  <si>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</si>
  <si>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</si>
  <si>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</si>
  <si>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</si>
  <si>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</si>
  <si>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</si>
  <si>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</si>
  <si>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</si>
  <si>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</si>
  <si>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</si>
  <si>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</si>
  <si>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</si>
  <si>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</si>
  <si>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</si>
  <si>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</si>
  <si>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</si>
  <si>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</si>
  <si>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</si>
  <si>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</si>
  <si>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</si>
  <si>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</si>
  <si>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</si>
  <si>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</si>
  <si>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</si>
  <si>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</si>
  <si>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</si>
  <si>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</si>
  <si>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</si>
  <si>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</si>
  <si>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</si>
  <si>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</si>
  <si>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</si>
  <si>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</si>
  <si>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</si>
  <si>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</si>
  <si>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</si>
  <si>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</si>
  <si>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</si>
  <si>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</si>
  <si>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</si>
  <si>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</si>
  <si>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</si>
  <si>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</si>
  <si>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</si>
  <si>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</si>
  <si>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</si>
  <si>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</si>
  <si>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</si>
  <si>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</si>
  <si>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</si>
  <si>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</si>
  <si>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</si>
  <si>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</si>
  <si>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</si>
  <si>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</si>
  <si>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</si>
  <si>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</si>
  <si>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</si>
  <si>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</si>
  <si>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</si>
  <si>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</si>
  <si>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</si>
  <si>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</si>
  <si>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</si>
  <si>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</si>
  <si>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</si>
  <si>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</si>
  <si>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</si>
  <si>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</si>
  <si>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</si>
  <si>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</si>
  <si>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</si>
  <si>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</si>
  <si>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</si>
  <si>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</si>
  <si>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</si>
  <si>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</si>
  <si>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</si>
  <si>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</si>
  <si>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</si>
  <si>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</si>
  <si>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</si>
  <si>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</si>
  <si>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</si>
  <si>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</si>
  <si>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</si>
  <si>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</si>
  <si>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</si>
  <si>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</si>
  <si>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</si>
  <si>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</si>
  <si>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</si>
  <si>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</si>
  <si>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</si>
  <si>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</si>
  <si>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</si>
  <si>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</si>
  <si>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</si>
  <si>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</si>
  <si>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</si>
  <si>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</si>
  <si>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</si>
  <si>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</si>
  <si>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</si>
  <si>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</si>
  <si>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</si>
  <si>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</si>
  <si>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</si>
  <si>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</si>
  <si>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</si>
  <si>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</si>
  <si>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</si>
  <si>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</si>
  <si>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</si>
  <si>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</si>
  <si>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</si>
  <si>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</si>
  <si>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</si>
  <si>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</si>
  <si>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</si>
  <si>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</si>
  <si>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</si>
  <si>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</si>
  <si>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</si>
  <si>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</si>
  <si>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</si>
  <si>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</si>
  <si>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</si>
  <si>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</si>
  <si>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</si>
  <si>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</si>
  <si>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</si>
  <si>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</si>
  <si>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</si>
  <si>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</si>
  <si>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</si>
  <si>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</si>
  <si>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</si>
  <si>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</si>
  <si>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</si>
  <si>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</si>
  <si>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</si>
  <si>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</si>
  <si>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</si>
  <si>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</si>
  <si>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</si>
  <si>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</si>
  <si>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</si>
  <si>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</si>
  <si>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</si>
  <si>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</si>
  <si>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</si>
  <si>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</si>
  <si>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</si>
  <si>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</si>
  <si>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</si>
  <si>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</si>
  <si>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</si>
  <si>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</si>
  <si>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</si>
  <si>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</si>
  <si>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</si>
  <si>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</si>
  <si>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</si>
  <si>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</si>
  <si>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</si>
  <si>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</si>
  <si>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</si>
  <si>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</si>
  <si>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</si>
  <si>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</si>
  <si>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</si>
  <si>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</si>
  <si>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</si>
  <si>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</si>
  <si>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</si>
  <si>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</si>
  <si>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</si>
  <si>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</si>
  <si>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</si>
  <si>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</si>
  <si>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</si>
  <si>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</si>
  <si>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</si>
  <si>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</si>
  <si>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</si>
  <si>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</si>
  <si>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</si>
  <si>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</si>
  <si>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</si>
  <si>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</si>
  <si>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</si>
  <si>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</si>
  <si>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</si>
  <si>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</si>
  <si>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</si>
  <si>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</si>
  <si>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</si>
  <si>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</si>
  <si>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</si>
  <si>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</si>
  <si>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</si>
  <si>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</si>
  <si>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</si>
  <si>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</si>
  <si>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</si>
  <si>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</si>
  <si>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</si>
  <si>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</si>
  <si>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</si>
  <si>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</si>
  <si>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</si>
  <si>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</si>
  <si>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</si>
  <si>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</si>
  <si>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</si>
  <si>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</si>
  <si>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</si>
  <si>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</si>
  <si>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</si>
  <si>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</si>
  <si>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</si>
  <si>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</si>
  <si>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</si>
  <si>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</si>
  <si>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</si>
  <si>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</si>
  <si>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</si>
  <si>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</si>
  <si>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</si>
  <si>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</si>
  <si>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</si>
  <si>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</si>
  <si>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</si>
  <si>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</si>
  <si>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</si>
  <si>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</si>
  <si>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</si>
  <si>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</si>
  <si>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</si>
  <si>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</si>
  <si>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</si>
  <si>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</si>
  <si>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</si>
  <si>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</si>
  <si>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</si>
  <si>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</si>
  <si>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</si>
  <si>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</si>
  <si>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</si>
  <si>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</si>
  <si>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</si>
  <si>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</si>
  <si>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</si>
  <si>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</si>
  <si>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</si>
  <si>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</si>
  <si>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</si>
  <si>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</si>
  <si>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</si>
  <si>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</si>
  <si>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</si>
  <si>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</si>
  <si>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</si>
  <si>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</si>
  <si>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</si>
  <si>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</si>
  <si>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</si>
  <si>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</si>
  <si>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</si>
  <si>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</si>
  <si>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</si>
  <si>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</si>
  <si>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</si>
  <si>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</si>
  <si>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</si>
  <si>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</si>
  <si>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</si>
  <si>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</si>
  <si>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</si>
  <si>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</si>
  <si>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</si>
  <si>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</si>
  <si>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</si>
  <si>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</si>
  <si>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</si>
  <si>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</si>
  <si>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</si>
  <si>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</si>
  <si>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</si>
  <si>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</si>
  <si>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</si>
  <si>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</si>
  <si>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</si>
  <si>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</si>
  <si>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</si>
  <si>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</si>
  <si>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</si>
  <si>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</si>
  <si>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</si>
  <si>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</si>
  <si>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</si>
  <si>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</si>
  <si>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</si>
  <si>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</si>
  <si>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</si>
  <si>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</si>
  <si>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</si>
  <si>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</si>
  <si>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</si>
  <si>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</si>
  <si>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</si>
  <si>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</si>
  <si>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</si>
  <si>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</si>
  <si>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</si>
  <si>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</si>
  <si>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</si>
  <si>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</si>
  <si>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</si>
  <si>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</si>
  <si>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</si>
  <si>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</si>
  <si>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</si>
  <si>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</si>
  <si>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</si>
  <si>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</si>
  <si>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</si>
  <si>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</si>
  <si>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</si>
  <si>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</si>
  <si>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</si>
  <si>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</si>
  <si>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</si>
  <si>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</si>
  <si>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</si>
  <si>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</si>
  <si>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</si>
  <si>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</si>
  <si>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</si>
  <si>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</si>
  <si>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</si>
  <si>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</si>
  <si>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</si>
  <si>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</si>
  <si>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</si>
  <si>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</si>
  <si>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</si>
  <si>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</si>
  <si>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</si>
  <si>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</si>
  <si>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</si>
  <si>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</si>
  <si>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</si>
  <si>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</si>
  <si>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</si>
  <si>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</si>
  <si>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</si>
  <si>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</si>
  <si>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</si>
  <si>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</si>
  <si>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</si>
  <si>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</si>
  <si>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</si>
  <si>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</si>
  <si>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</si>
  <si>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</si>
  <si>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</si>
  <si>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</si>
  <si>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</si>
  <si>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</si>
  <si>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</si>
  <si>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</si>
  <si>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</si>
  <si>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</si>
  <si>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</si>
  <si>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</si>
  <si>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</si>
  <si>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</si>
  <si>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</si>
  <si>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</si>
  <si>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</si>
  <si>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</si>
  <si>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</si>
  <si>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</si>
  <si>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</si>
  <si>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</si>
  <si>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</si>
  <si>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</si>
  <si>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</si>
  <si>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</si>
  <si>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</si>
  <si>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</si>
  <si>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</si>
  <si>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</si>
  <si>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</si>
  <si>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</si>
  <si>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</si>
  <si>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</si>
  <si>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</si>
  <si>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</si>
  <si>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</si>
  <si>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</si>
  <si>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</si>
  <si>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</si>
  <si>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</si>
  <si>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</si>
  <si>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</si>
  <si>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</si>
  <si>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</si>
  <si>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</si>
  <si>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</si>
  <si>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</si>
  <si>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</si>
  <si>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</si>
  <si>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</si>
  <si>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</si>
  <si>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</si>
  <si>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</si>
  <si>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</si>
  <si>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</si>
  <si>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</si>
  <si>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</si>
  <si>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</si>
  <si>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</si>
  <si>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</si>
  <si>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</si>
  <si>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</si>
  <si>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</si>
  <si>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</si>
  <si>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</si>
  <si>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</si>
  <si>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</si>
  <si>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</si>
  <si>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</si>
  <si>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</si>
  <si>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</si>
  <si>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</si>
  <si>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</si>
  <si>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</si>
  <si>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</si>
  <si>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</si>
  <si>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</si>
  <si>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</si>
  <si>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</si>
  <si>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</si>
  <si>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</si>
  <si>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</si>
  <si>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</si>
  <si>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</si>
  <si>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</si>
  <si>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</si>
  <si>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</si>
  <si>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</si>
  <si>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</si>
  <si>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</si>
  <si>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</si>
  <si>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</si>
  <si>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</si>
  <si>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</si>
  <si>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</si>
  <si>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</si>
  <si>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</si>
  <si>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</si>
  <si>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</si>
  <si>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</si>
  <si>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</si>
  <si>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</si>
  <si>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</si>
  <si>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</si>
  <si>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</si>
  <si>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</si>
  <si>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</si>
  <si>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</si>
  <si>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</si>
  <si>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</si>
  <si>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</si>
  <si>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</si>
  <si>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</si>
  <si>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</si>
  <si>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</si>
  <si>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</si>
  <si>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</si>
  <si>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</si>
  <si>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</si>
  <si>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</si>
  <si>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</si>
  <si>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</si>
  <si>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</si>
  <si>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</si>
  <si>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</si>
  <si>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</si>
  <si>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</si>
  <si>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</si>
  <si>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</si>
  <si>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</si>
  <si>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</si>
  <si>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</si>
  <si>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</si>
  <si>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</si>
  <si>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</si>
  <si>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</si>
  <si>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</si>
  <si>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</si>
  <si>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</si>
  <si>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</si>
  <si>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</si>
  <si>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</si>
  <si>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</si>
  <si>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</si>
  <si>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</si>
  <si>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</si>
  <si>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</si>
  <si>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</si>
  <si>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</si>
  <si>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</si>
  <si>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</si>
  <si>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</si>
  <si>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</si>
  <si>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</si>
  <si>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</si>
  <si>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</si>
  <si>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</si>
  <si>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</si>
  <si>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</si>
  <si>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</si>
  <si>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</si>
  <si>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</si>
  <si>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</si>
  <si>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</si>
  <si>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</si>
  <si>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</si>
  <si>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</si>
  <si>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</si>
  <si>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</si>
  <si>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</si>
  <si>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</si>
  <si>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</si>
  <si>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</si>
  <si>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</si>
  <si>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</si>
  <si>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</si>
  <si>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</si>
  <si>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</si>
  <si>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</si>
  <si>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</si>
  <si>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</si>
  <si>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</si>
  <si>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</si>
  <si>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</si>
  <si>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</si>
  <si>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</si>
  <si>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</si>
  <si>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</si>
  <si>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</si>
  <si>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</si>
  <si>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</si>
  <si>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</si>
  <si>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</si>
  <si>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</si>
  <si>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</si>
  <si>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</si>
  <si>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</si>
  <si>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</si>
  <si>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</si>
  <si>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</si>
  <si>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</si>
  <si>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</si>
  <si>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</si>
  <si>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</si>
  <si>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</si>
  <si>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</si>
  <si>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</si>
  <si>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</si>
  <si>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</si>
  <si>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</si>
  <si>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</si>
  <si>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</si>
  <si>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</si>
  <si>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</si>
  <si>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</si>
  <si>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</si>
  <si>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</si>
  <si>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</si>
  <si>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</si>
  <si>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</si>
  <si>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</si>
  <si>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</si>
  <si>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</si>
  <si>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</si>
  <si>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</si>
  <si>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</si>
  <si>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</si>
  <si>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</si>
  <si>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</si>
  <si>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</si>
  <si>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</si>
  <si>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</si>
  <si>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</si>
  <si>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</si>
  <si>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</si>
  <si>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</si>
  <si>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</si>
  <si>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</si>
  <si>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</si>
  <si>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</si>
  <si>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</si>
  <si>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</si>
  <si>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</si>
  <si>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</si>
  <si>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</si>
  <si>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</si>
  <si>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</si>
  <si>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</si>
  <si>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</si>
  <si>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</si>
  <si>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</si>
  <si>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</si>
  <si>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</si>
  <si>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</si>
  <si>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</si>
  <si>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</si>
  <si>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</si>
  <si>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</si>
  <si>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</si>
  <si>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</si>
  <si>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</si>
  <si>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</si>
  <si>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</si>
  <si>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</si>
  <si>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</si>
  <si>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</si>
  <si>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</si>
  <si>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</si>
  <si>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</si>
  <si>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</si>
  <si>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</si>
  <si>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</si>
  <si>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</si>
  <si>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</si>
  <si>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</si>
  <si>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</si>
  <si>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</si>
  <si>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</si>
  <si>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</si>
  <si>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</si>
  <si>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</si>
  <si>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</si>
  <si>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</si>
  <si>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</si>
  <si>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</si>
  <si>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</si>
  <si>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</si>
  <si>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</si>
  <si>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</si>
  <si>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</si>
  <si>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</si>
  <si>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</si>
  <si>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</si>
  <si>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</si>
  <si>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</si>
  <si>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</si>
  <si>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</si>
  <si>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</si>
  <si>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</si>
  <si>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</si>
  <si>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</si>
  <si>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</si>
  <si>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</si>
  <si>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</si>
  <si>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</si>
  <si>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</si>
  <si>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</si>
  <si>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</si>
  <si>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</si>
  <si>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</si>
  <si>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</si>
  <si>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</si>
  <si>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</si>
  <si>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</si>
  <si>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</si>
  <si>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</si>
  <si>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</si>
  <si>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</si>
  <si>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</si>
  <si>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</si>
  <si>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</si>
  <si>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</si>
  <si>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</si>
  <si>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</si>
  <si>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</si>
  <si>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</si>
  <si>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</si>
  <si>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</si>
  <si>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</si>
  <si>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</si>
  <si>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</si>
  <si>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</si>
  <si>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</si>
  <si>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</si>
  <si>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</si>
  <si>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</si>
  <si>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</si>
  <si>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</si>
  <si>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</si>
  <si>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</si>
  <si>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</si>
  <si>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</si>
  <si>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</si>
  <si>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</si>
  <si>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</si>
  <si>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</si>
  <si>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</si>
  <si>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</si>
  <si>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</si>
  <si>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</si>
  <si>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</si>
  <si>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</si>
  <si>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</si>
  <si>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</si>
  <si>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</si>
  <si>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</si>
  <si>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</si>
  <si>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</si>
  <si>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</si>
  <si>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</si>
  <si>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</si>
  <si>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</si>
  <si>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</si>
  <si>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</si>
  <si>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</si>
  <si>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</si>
  <si>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</si>
  <si>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</si>
  <si>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</si>
  <si>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</si>
  <si>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</si>
  <si>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</si>
  <si>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</si>
  <si>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</si>
  <si>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</si>
  <si>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</si>
  <si>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</si>
  <si>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</si>
  <si>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</si>
  <si>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</si>
  <si>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</si>
  <si>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</si>
  <si>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</si>
  <si>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</si>
  <si>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</si>
  <si>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</si>
  <si>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</si>
  <si>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</si>
  <si>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</si>
  <si>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</si>
  <si>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</si>
  <si>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</si>
  <si>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</si>
  <si>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</si>
  <si>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</si>
  <si>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</si>
  <si>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</si>
  <si>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</si>
  <si>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</si>
  <si>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</si>
  <si>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</si>
  <si>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</si>
  <si>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</si>
  <si>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</si>
  <si>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</si>
  <si>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</si>
  <si>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</si>
  <si>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</si>
  <si>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</si>
  <si>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</si>
  <si>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</si>
  <si>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</si>
  <si>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</si>
  <si>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</si>
  <si>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</si>
  <si>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</si>
  <si>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</si>
  <si>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</si>
  <si>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</si>
  <si>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</si>
  <si>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</si>
  <si>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</si>
  <si>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</si>
  <si>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</si>
  <si>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</si>
  <si>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</si>
  <si>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</si>
  <si>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</si>
  <si>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</si>
  <si>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</si>
  <si>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</si>
  <si>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</si>
  <si>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</si>
  <si>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</si>
  <si>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</si>
  <si>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</si>
  <si>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</si>
  <si>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</si>
  <si>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</si>
  <si>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</si>
  <si>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</si>
  <si>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</si>
  <si>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</si>
  <si>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</si>
  <si>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</si>
  <si>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</si>
  <si>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</si>
  <si>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</si>
  <si>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</si>
  <si>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</si>
  <si>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</si>
  <si>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</si>
  <si>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</si>
  <si>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</si>
  <si>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</si>
  <si>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</si>
  <si>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</si>
  <si>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</si>
  <si>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</si>
  <si>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</si>
  <si>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</si>
  <si>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</si>
  <si>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</si>
  <si>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</si>
  <si>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</si>
  <si>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</si>
  <si>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</si>
  <si>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</si>
  <si>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</si>
  <si>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</si>
  <si>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</si>
  <si>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</si>
  <si>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</si>
  <si>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</si>
  <si>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</si>
  <si>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</si>
  <si>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</si>
  <si>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</si>
  <si>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</si>
  <si>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</si>
  <si>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</si>
  <si>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</si>
  <si>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</si>
  <si>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</si>
  <si>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</si>
  <si>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</si>
  <si>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</si>
  <si>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</si>
  <si>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</si>
  <si>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</si>
  <si>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</si>
  <si>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</si>
  <si>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</si>
  <si>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</si>
  <si>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</si>
  <si>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</si>
  <si>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</si>
  <si>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</si>
  <si>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</si>
  <si>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</si>
  <si>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</si>
  <si>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</si>
  <si>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</si>
  <si>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</si>
  <si>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</si>
  <si>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</si>
  <si>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</si>
  <si>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</si>
  <si>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</si>
  <si>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</si>
  <si>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</si>
  <si>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</si>
  <si>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</si>
  <si>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</si>
  <si>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</si>
  <si>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</si>
  <si>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</si>
  <si>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</si>
  <si>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</si>
  <si>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</si>
  <si>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</si>
  <si>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</si>
  <si>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</si>
  <si>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</si>
  <si>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</si>
  <si>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</si>
  <si>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</si>
  <si>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</si>
  <si>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</si>
  <si>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</si>
  <si>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</si>
  <si>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</si>
  <si>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</si>
  <si>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</si>
  <si>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</si>
  <si>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</si>
  <si>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</si>
  <si>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</si>
  <si>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</si>
  <si>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</si>
  <si>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</si>
  <si>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</si>
  <si>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</si>
  <si>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</si>
  <si>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</si>
  <si>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</si>
  <si>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</si>
  <si>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</si>
  <si>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</si>
  <si>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</si>
  <si>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</si>
  <si>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</si>
  <si>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</si>
  <si>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</si>
  <si>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</si>
  <si>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</si>
  <si>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</si>
  <si>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</si>
  <si>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</si>
  <si>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</si>
  <si>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</si>
  <si>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</si>
  <si>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</si>
  <si>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</si>
  <si>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</si>
  <si>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</si>
  <si>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</si>
  <si>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</si>
  <si>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</si>
  <si>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</si>
  <si>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</si>
  <si>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</si>
  <si>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</si>
  <si>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</si>
  <si>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</si>
  <si>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</si>
  <si>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</si>
  <si>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</si>
  <si>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</si>
  <si>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</si>
  <si>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</si>
  <si>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</si>
  <si>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</si>
  <si>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</si>
  <si>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</si>
  <si>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</si>
  <si>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</si>
  <si>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</si>
  <si>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</si>
  <si>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</si>
  <si>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</si>
  <si>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</si>
  <si>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</si>
  <si>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</si>
  <si>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</si>
  <si>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</si>
  <si>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</si>
  <si>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</si>
  <si>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</si>
  <si>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</si>
  <si>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</si>
  <si>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</si>
  <si>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</si>
  <si>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</si>
  <si>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</si>
  <si>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</si>
  <si>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</si>
  <si>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</si>
  <si>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</si>
  <si>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</si>
  <si>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</si>
  <si>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</si>
  <si>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</si>
  <si>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</si>
  <si>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</si>
  <si>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</si>
  <si>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</si>
  <si>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</si>
  <si>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</si>
  <si>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</si>
  <si>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</si>
  <si>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</si>
  <si>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</si>
  <si>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</si>
  <si>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</si>
  <si>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</si>
  <si>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</si>
  <si>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</si>
  <si>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</si>
  <si>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</si>
  <si>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</si>
  <si>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</si>
  <si>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</si>
  <si>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</si>
  <si>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</si>
  <si>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</si>
  <si>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</si>
  <si>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</si>
  <si>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</si>
  <si>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</si>
  <si>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</si>
  <si>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</si>
  <si>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</si>
  <si>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</si>
  <si>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</si>
  <si>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</si>
  <si>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</si>
  <si>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</si>
  <si>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</si>
  <si>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</si>
  <si>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</si>
  <si>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</si>
  <si>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</si>
  <si>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</si>
  <si>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</si>
  <si>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</si>
  <si>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</si>
  <si>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</si>
  <si>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</si>
  <si>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</si>
  <si>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</si>
  <si>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</si>
  <si>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</si>
  <si>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</si>
  <si>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</si>
  <si>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</si>
  <si>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</si>
  <si>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</si>
  <si>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</si>
  <si>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</si>
  <si>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</si>
  <si>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</si>
  <si>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</si>
  <si>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</si>
  <si>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</si>
  <si>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</si>
  <si>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</si>
  <si>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</si>
  <si>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</si>
  <si>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</si>
  <si>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</si>
  <si>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</si>
  <si>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</si>
  <si>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</si>
  <si>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</si>
  <si>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</si>
  <si>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</si>
  <si>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</si>
  <si>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</si>
  <si>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</si>
  <si>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</si>
  <si>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</si>
  <si>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</si>
  <si>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</si>
  <si>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</si>
  <si>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</si>
  <si>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</si>
  <si>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</si>
  <si>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</si>
  <si>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</si>
  <si>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</si>
  <si>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</si>
  <si>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</si>
  <si>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</si>
  <si>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</si>
  <si>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</si>
  <si>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</si>
  <si>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</si>
  <si>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</si>
  <si>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</si>
  <si>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</si>
  <si>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</si>
  <si>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</si>
  <si>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</si>
  <si>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</si>
  <si>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</si>
  <si>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</si>
  <si>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</si>
  <si>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</si>
  <si>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</si>
  <si>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</si>
  <si>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</si>
  <si>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</si>
  <si>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</si>
  <si>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</si>
  <si>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</si>
  <si>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</si>
  <si>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</si>
  <si>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</si>
  <si>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</si>
  <si>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</si>
  <si>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</si>
  <si>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</si>
  <si>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</si>
  <si>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</si>
  <si>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</si>
  <si>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</si>
  <si>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</si>
  <si>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</si>
  <si>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</si>
  <si>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</si>
  <si>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</si>
  <si>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</si>
  <si>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</si>
  <si>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</si>
  <si>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</si>
  <si>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</si>
  <si>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</si>
  <si>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</si>
  <si>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</si>
  <si>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</si>
  <si>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</si>
  <si>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</si>
  <si>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</si>
  <si>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</si>
  <si>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</si>
  <si>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</si>
  <si>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</si>
  <si>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</si>
  <si>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</si>
  <si>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</si>
  <si>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</si>
  <si>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</si>
  <si>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</si>
  <si>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</si>
  <si>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</si>
  <si>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</si>
  <si>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</si>
  <si>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</si>
  <si>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</si>
  <si>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</si>
  <si>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</si>
  <si>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</si>
  <si>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</si>
  <si>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</si>
  <si>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</si>
  <si>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</si>
  <si>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</si>
  <si>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</si>
  <si>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</si>
  <si>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</si>
  <si>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</si>
  <si>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</si>
  <si>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</si>
  <si>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</si>
  <si>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</si>
  <si>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</si>
  <si>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</si>
  <si>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</si>
  <si>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</si>
  <si>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</si>
  <si>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</si>
  <si>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</si>
  <si>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</si>
  <si>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</si>
  <si>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</si>
  <si>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</si>
  <si>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</si>
  <si>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</si>
  <si>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</si>
  <si>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</si>
  <si>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</si>
  <si>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</si>
  <si>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</si>
  <si>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</si>
  <si>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</si>
  <si>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</si>
  <si>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</si>
  <si>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</si>
  <si>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</si>
  <si>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</si>
  <si>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</si>
  <si>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</si>
  <si>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</si>
  <si>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</si>
  <si>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</si>
  <si>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</si>
  <si>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</si>
  <si>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</si>
  <si>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</si>
  <si>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</si>
  <si>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</si>
  <si>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</si>
  <si>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</si>
  <si>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</si>
  <si>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</si>
  <si>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</si>
  <si>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</si>
  <si>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</si>
  <si>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</si>
  <si>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</si>
  <si>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</si>
  <si>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</si>
  <si>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</si>
  <si>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</si>
  <si>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</si>
  <si>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</si>
  <si>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</si>
  <si>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</si>
  <si>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</si>
  <si>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</si>
  <si>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</si>
  <si>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</si>
  <si>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</si>
  <si>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</si>
  <si>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</si>
  <si>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</si>
  <si>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</si>
  <si>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</si>
  <si>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</si>
  <si>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</si>
  <si>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</si>
  <si>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</si>
  <si>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</si>
  <si>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</si>
  <si>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</si>
  <si>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</si>
  <si>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</si>
  <si>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</si>
  <si>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</si>
  <si>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</si>
  <si>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</si>
  <si>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</si>
  <si>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</si>
  <si>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</si>
  <si>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</si>
  <si>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</si>
  <si>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</si>
  <si>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</si>
  <si>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</si>
  <si>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</si>
  <si>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</si>
  <si>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</si>
  <si>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</si>
  <si>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</si>
  <si>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</si>
  <si>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</si>
  <si>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</si>
  <si>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</si>
  <si>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</si>
  <si>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</si>
  <si>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</si>
  <si>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</si>
  <si>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</si>
  <si>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</si>
  <si>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</si>
  <si>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</si>
  <si>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</si>
  <si>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</si>
  <si>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</si>
  <si>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</si>
  <si>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</si>
  <si>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</si>
  <si>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</si>
  <si>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</si>
  <si>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</si>
  <si>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</si>
  <si>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</si>
  <si>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</si>
  <si>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</si>
  <si>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</si>
  <si>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</si>
  <si>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</si>
  <si>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</si>
  <si>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</si>
  <si>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</si>
  <si>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</si>
  <si>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</si>
  <si>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</si>
  <si>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</si>
  <si>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</si>
  <si>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</si>
  <si>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</si>
  <si>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</si>
  <si>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</si>
  <si>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</si>
  <si>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</si>
  <si>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</si>
  <si>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</si>
  <si>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</si>
  <si>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</si>
  <si>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</si>
  <si>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</si>
  <si>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</si>
  <si>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</si>
  <si>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</si>
  <si>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</si>
  <si>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</si>
  <si>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</si>
  <si>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</si>
  <si>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</si>
  <si>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</si>
  <si>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</si>
  <si>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</si>
  <si>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</si>
  <si>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</si>
  <si>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</si>
  <si>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</si>
  <si>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</si>
  <si>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</si>
  <si>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</si>
  <si>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</si>
  <si>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</si>
  <si>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</si>
  <si>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</si>
  <si>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</si>
  <si>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</si>
  <si>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</si>
  <si>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</si>
  <si>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</si>
  <si>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</si>
  <si>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</si>
  <si>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</si>
  <si>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</si>
  <si>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</si>
  <si>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</si>
  <si>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</si>
  <si>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</si>
  <si>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</si>
  <si>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</si>
  <si>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</si>
  <si>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</si>
  <si>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</si>
  <si>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</si>
  <si>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</si>
  <si>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</si>
  <si>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</si>
  <si>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</si>
  <si>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</si>
  <si>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</si>
  <si>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</si>
  <si>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</si>
  <si>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</si>
  <si>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</si>
  <si>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</si>
  <si>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</si>
  <si>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</si>
  <si>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</si>
  <si>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</si>
  <si>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</si>
  <si>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</si>
  <si>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</si>
  <si>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</si>
  <si>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</si>
  <si>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</si>
  <si>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</si>
  <si>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</si>
  <si>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</si>
  <si>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</si>
  <si>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</si>
  <si>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</si>
  <si>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</si>
  <si>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</si>
  <si>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</si>
  <si>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</si>
  <si>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</si>
  <si>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</si>
  <si>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</si>
  <si>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</si>
  <si>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</si>
  <si>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</si>
  <si>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</si>
  <si>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</si>
  <si>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</si>
  <si>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</si>
  <si>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</si>
  <si>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</si>
  <si>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</si>
  <si>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</si>
  <si>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</si>
  <si>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</si>
  <si>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</si>
  <si>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</si>
  <si>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</si>
  <si>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</si>
  <si>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</si>
  <si>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</si>
  <si>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</si>
  <si>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</si>
  <si>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</si>
  <si>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</si>
  <si>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</si>
  <si>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</si>
  <si>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</si>
  <si>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</si>
  <si>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</si>
  <si>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</si>
  <si>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</si>
  <si>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</si>
  <si>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</si>
  <si>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</si>
  <si>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</si>
  <si>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</si>
  <si>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</si>
  <si>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</si>
  <si>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</si>
  <si>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</si>
  <si>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</si>
  <si>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</si>
  <si>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</si>
  <si>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</si>
  <si>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</si>
  <si>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</si>
  <si>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</si>
  <si>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</si>
  <si>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</si>
  <si>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</si>
  <si>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</si>
  <si>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</si>
  <si>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</si>
  <si>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</si>
  <si>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</si>
  <si>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</si>
  <si>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</si>
  <si>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</si>
  <si>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</si>
  <si>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</si>
  <si>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</si>
  <si>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</si>
  <si>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</si>
  <si>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</si>
  <si>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</si>
  <si>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</si>
  <si>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</si>
  <si>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</si>
  <si>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</si>
  <si>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</si>
  <si>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</si>
  <si>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</si>
  <si>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</si>
  <si>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</si>
  <si>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</si>
  <si>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</si>
  <si>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</si>
  <si>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</si>
  <si>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</si>
  <si>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</si>
  <si>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</si>
  <si>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</si>
  <si>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</si>
  <si>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</si>
  <si>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</si>
  <si>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</si>
  <si>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</si>
  <si>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</si>
  <si>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</si>
  <si>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</si>
  <si>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</si>
  <si>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</si>
  <si>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</si>
  <si>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</si>
  <si>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</si>
  <si>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</si>
  <si>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</si>
  <si>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</si>
  <si>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</si>
  <si>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</si>
  <si>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</si>
  <si>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</si>
  <si>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</si>
  <si>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</si>
  <si>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</si>
  <si>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</si>
  <si>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</si>
  <si>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</si>
  <si>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</si>
  <si>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</si>
  <si>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</si>
  <si>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</si>
  <si>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</si>
  <si>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</si>
  <si>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</si>
  <si>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</si>
  <si>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</si>
  <si>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</si>
  <si>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</si>
  <si>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</si>
  <si>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</si>
  <si>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</si>
  <si>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</si>
  <si>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</si>
  <si>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</si>
  <si>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</si>
  <si>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</si>
  <si>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</si>
  <si>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</si>
  <si>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</si>
  <si>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</si>
  <si>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</si>
  <si>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</si>
  <si>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</si>
  <si>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</si>
  <si>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</si>
  <si>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</si>
  <si>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</si>
  <si>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</si>
  <si>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</si>
  <si>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</si>
  <si>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</si>
  <si>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</si>
  <si>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</si>
  <si>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</si>
  <si>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</si>
  <si>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</si>
  <si>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</si>
  <si>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</si>
  <si>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</si>
  <si>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</si>
  <si>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</si>
  <si>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</si>
  <si>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</si>
  <si>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</si>
  <si>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</si>
  <si>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</si>
  <si>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</si>
  <si>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</si>
  <si>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</si>
  <si>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</si>
  <si>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</si>
  <si>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</si>
  <si>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</si>
  <si>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</si>
  <si>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</si>
  <si>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</si>
  <si>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</si>
  <si>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</si>
  <si>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</si>
  <si>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</si>
  <si>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</si>
  <si>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</si>
  <si>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</si>
  <si>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</si>
  <si>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</si>
  <si>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</si>
  <si>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</si>
  <si>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</si>
  <si>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</si>
  <si>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</si>
  <si>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</si>
  <si>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</si>
  <si>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</si>
  <si>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</si>
  <si>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</si>
  <si>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</si>
  <si>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</si>
  <si>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</si>
  <si>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</si>
  <si>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</si>
  <si>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</si>
  <si>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</si>
  <si>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</si>
  <si>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</si>
  <si>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</si>
  <si>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</si>
  <si>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</si>
  <si>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</si>
  <si>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</si>
  <si>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</si>
  <si>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</si>
  <si>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</si>
  <si>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</si>
  <si>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</si>
  <si>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</si>
  <si>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</si>
  <si>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</si>
  <si>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</si>
  <si>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</si>
  <si>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</si>
  <si>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</si>
  <si>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</si>
  <si>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</si>
  <si>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</si>
  <si>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</si>
  <si>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</si>
  <si>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</si>
  <si>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</si>
  <si>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</si>
  <si>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</si>
  <si>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</si>
  <si>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</si>
  <si>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</si>
  <si>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</si>
  <si>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</si>
  <si>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</si>
  <si>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</si>
  <si>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</si>
  <si>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</si>
  <si>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</si>
  <si>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</si>
  <si>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</si>
  <si>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</si>
  <si>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</si>
  <si>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</si>
  <si>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</si>
  <si>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</si>
  <si>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</si>
  <si>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</si>
  <si>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</si>
  <si>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</si>
  <si>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</si>
  <si>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</si>
  <si>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</si>
  <si>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</si>
  <si>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</si>
  <si>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</si>
  <si>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</si>
  <si>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</si>
  <si>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</si>
  <si>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</si>
  <si>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</si>
  <si>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</si>
  <si>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</si>
  <si>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</si>
  <si>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</si>
  <si>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</si>
  <si>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</si>
  <si>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</si>
  <si>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</si>
  <si>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</si>
  <si>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</si>
  <si>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</si>
  <si>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</si>
  <si>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</si>
  <si>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</si>
  <si>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Date Created Conversion</t>
  </si>
  <si>
    <t>Date Ended Conversion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</si>
  <si>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</si>
  <si>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</si>
  <si>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</si>
  <si>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</si>
  <si>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</si>
  <si>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</si>
  <si>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</si>
  <si>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</si>
  <si>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</si>
  <si>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</si>
  <si>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</si>
  <si>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</si>
  <si>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state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</si>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</sst>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2" fillId="0" borderId="0" xfId="0" applyNumberFormat="1" applyFont="1"/>
    <xf numFmtId="1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 Stats!PivotTable1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technology</c:v>
                </c:pt>
                <c:pt idx="1">
                  <c:v>film &amp; video</c:v>
                </c:pt>
                <c:pt idx="2">
                  <c:v>theater</c:v>
                </c:pt>
                <c:pt idx="3">
                  <c:v>publishing</c:v>
                </c:pt>
                <c:pt idx="4">
                  <c:v>journalism</c:v>
                </c:pt>
                <c:pt idx="5">
                  <c:v>food</c:v>
                </c:pt>
                <c:pt idx="6">
                  <c:v>music</c:v>
                </c:pt>
                <c:pt idx="7">
                  <c:v>games</c:v>
                </c:pt>
                <c:pt idx="8">
                  <c:v>photography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209</c:v>
                </c:pt>
                <c:pt idx="1">
                  <c:v>300</c:v>
                </c:pt>
                <c:pt idx="2">
                  <c:v>839</c:v>
                </c:pt>
                <c:pt idx="3">
                  <c:v>80</c:v>
                </c:pt>
                <c:pt idx="5">
                  <c:v>34</c:v>
                </c:pt>
                <c:pt idx="6">
                  <c:v>540</c:v>
                </c:pt>
                <c:pt idx="7">
                  <c:v>80</c:v>
                </c:pt>
                <c:pt idx="8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C-BB4A-8B42-23C6C1BA9155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technology</c:v>
                </c:pt>
                <c:pt idx="1">
                  <c:v>film &amp; video</c:v>
                </c:pt>
                <c:pt idx="2">
                  <c:v>theater</c:v>
                </c:pt>
                <c:pt idx="3">
                  <c:v>publishing</c:v>
                </c:pt>
                <c:pt idx="4">
                  <c:v>journalism</c:v>
                </c:pt>
                <c:pt idx="5">
                  <c:v>food</c:v>
                </c:pt>
                <c:pt idx="6">
                  <c:v>music</c:v>
                </c:pt>
                <c:pt idx="7">
                  <c:v>games</c:v>
                </c:pt>
                <c:pt idx="8">
                  <c:v>photography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2">
                  <c:v>24</c:v>
                </c:pt>
                <c:pt idx="5">
                  <c:v>6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C-BB4A-8B42-23C6C1BA9155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technology</c:v>
                </c:pt>
                <c:pt idx="1">
                  <c:v>film &amp; video</c:v>
                </c:pt>
                <c:pt idx="2">
                  <c:v>theater</c:v>
                </c:pt>
                <c:pt idx="3">
                  <c:v>publishing</c:v>
                </c:pt>
                <c:pt idx="4">
                  <c:v>journalism</c:v>
                </c:pt>
                <c:pt idx="5">
                  <c:v>food</c:v>
                </c:pt>
                <c:pt idx="6">
                  <c:v>music</c:v>
                </c:pt>
                <c:pt idx="7">
                  <c:v>games</c:v>
                </c:pt>
                <c:pt idx="8">
                  <c:v>photography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213</c:v>
                </c:pt>
                <c:pt idx="1">
                  <c:v>180</c:v>
                </c:pt>
                <c:pt idx="2">
                  <c:v>493</c:v>
                </c:pt>
                <c:pt idx="3">
                  <c:v>127</c:v>
                </c:pt>
                <c:pt idx="5">
                  <c:v>140</c:v>
                </c:pt>
                <c:pt idx="6">
                  <c:v>120</c:v>
                </c:pt>
                <c:pt idx="7">
                  <c:v>140</c:v>
                </c:pt>
                <c:pt idx="8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EC-BB4A-8B42-23C6C1BA9155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technology</c:v>
                </c:pt>
                <c:pt idx="1">
                  <c:v>film &amp; video</c:v>
                </c:pt>
                <c:pt idx="2">
                  <c:v>theater</c:v>
                </c:pt>
                <c:pt idx="3">
                  <c:v>publishing</c:v>
                </c:pt>
                <c:pt idx="4">
                  <c:v>journalism</c:v>
                </c:pt>
                <c:pt idx="5">
                  <c:v>food</c:v>
                </c:pt>
                <c:pt idx="6">
                  <c:v>music</c:v>
                </c:pt>
                <c:pt idx="7">
                  <c:v>games</c:v>
                </c:pt>
                <c:pt idx="8">
                  <c:v>photography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178</c:v>
                </c:pt>
                <c:pt idx="1">
                  <c:v>40</c:v>
                </c:pt>
                <c:pt idx="2">
                  <c:v>37</c:v>
                </c:pt>
                <c:pt idx="3">
                  <c:v>30</c:v>
                </c:pt>
                <c:pt idx="4">
                  <c:v>24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EC-BB4A-8B42-23C6C1BA9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2639056"/>
        <c:axId val="1722640688"/>
      </c:barChart>
      <c:catAx>
        <c:axId val="172263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640688"/>
        <c:crosses val="autoZero"/>
        <c:auto val="1"/>
        <c:lblAlgn val="ctr"/>
        <c:lblOffset val="100"/>
        <c:noMultiLvlLbl val="0"/>
      </c:catAx>
      <c:valAx>
        <c:axId val="17226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63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[StarterBook.xlsx]Sub-Category Stats!PivotTable2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Sub-category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'Sub-Category Stats'!$A$6:$A$56</c:f>
              <c:multiLvlStrCache>
                <c:ptCount val="41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restaurants</c:v>
                  </c:pt>
                  <c:pt idx="8">
                    <c:v>small batch</c:v>
                  </c:pt>
                  <c:pt idx="9">
                    <c:v>mobile games</c:v>
                  </c:pt>
                  <c:pt idx="10">
                    <c:v>tabletop games</c:v>
                  </c:pt>
                  <c:pt idx="11">
                    <c:v>video games</c:v>
                  </c:pt>
                  <c:pt idx="12">
                    <c:v>audio</c:v>
                  </c:pt>
                  <c:pt idx="13">
                    <c:v>classical music</c:v>
                  </c:pt>
                  <c:pt idx="14">
                    <c:v>electronic music</c:v>
                  </c:pt>
                  <c:pt idx="15">
                    <c:v>faith</c:v>
                  </c:pt>
                  <c:pt idx="16">
                    <c:v>indie rock</c:v>
                  </c:pt>
                  <c:pt idx="17">
                    <c:v>jazz</c:v>
                  </c:pt>
                  <c:pt idx="18">
                    <c:v>metal</c:v>
                  </c:pt>
                  <c:pt idx="19">
                    <c:v>pop</c:v>
                  </c:pt>
                  <c:pt idx="20">
                    <c:v>rock</c:v>
                  </c:pt>
                  <c:pt idx="21">
                    <c:v>world music</c:v>
                  </c:pt>
                  <c:pt idx="22">
                    <c:v>nature</c:v>
                  </c:pt>
                  <c:pt idx="23">
                    <c:v>people</c:v>
                  </c:pt>
                  <c:pt idx="24">
                    <c:v>photobooks</c:v>
                  </c:pt>
                  <c:pt idx="25">
                    <c:v>places</c:v>
                  </c:pt>
                  <c:pt idx="26">
                    <c:v>art books</c:v>
                  </c:pt>
                  <c:pt idx="27">
                    <c:v>children's books</c:v>
                  </c:pt>
                  <c:pt idx="28">
                    <c:v>fiction</c:v>
                  </c:pt>
                  <c:pt idx="29">
                    <c:v>nonfiction</c:v>
                  </c:pt>
                  <c:pt idx="30">
                    <c:v>radio &amp; podcasts</c:v>
                  </c:pt>
                  <c:pt idx="31">
                    <c:v>translations</c:v>
                  </c:pt>
                  <c:pt idx="32">
                    <c:v>gadgets</c:v>
                  </c:pt>
                  <c:pt idx="33">
                    <c:v>hardware</c:v>
                  </c:pt>
                  <c:pt idx="34">
                    <c:v>makerspaces</c:v>
                  </c:pt>
                  <c:pt idx="35">
                    <c:v>space exploration</c:v>
                  </c:pt>
                  <c:pt idx="36">
                    <c:v>wearables</c:v>
                  </c:pt>
                  <c:pt idx="37">
                    <c:v>web</c:v>
                  </c:pt>
                  <c:pt idx="38">
                    <c:v>musical</c:v>
                  </c:pt>
                  <c:pt idx="39">
                    <c:v>plays</c:v>
                  </c:pt>
                  <c:pt idx="40">
                    <c:v>spaces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9">
                    <c:v>games</c:v>
                  </c:pt>
                  <c:pt idx="12">
                    <c:v>journalism</c:v>
                  </c:pt>
                  <c:pt idx="13">
                    <c:v>music</c:v>
                  </c:pt>
                  <c:pt idx="22">
                    <c:v>photography</c:v>
                  </c:pt>
                  <c:pt idx="26">
                    <c:v>publishing</c:v>
                  </c:pt>
                  <c:pt idx="32">
                    <c:v>technology</c:v>
                  </c:pt>
                  <c:pt idx="38">
                    <c:v>theater</c:v>
                  </c:pt>
                </c:lvl>
              </c:multiLvlStrCache>
            </c:multiLvlStrRef>
          </c:cat>
          <c:val>
            <c:numRef>
              <c:f>'Sub-Category Stats'!$B$6:$B$56</c:f>
              <c:numCache>
                <c:formatCode>General</c:formatCode>
                <c:ptCount val="41"/>
                <c:pt idx="1">
                  <c:v>180</c:v>
                </c:pt>
                <c:pt idx="4">
                  <c:v>60</c:v>
                </c:pt>
                <c:pt idx="5">
                  <c:v>60</c:v>
                </c:pt>
                <c:pt idx="8">
                  <c:v>34</c:v>
                </c:pt>
                <c:pt idx="10">
                  <c:v>80</c:v>
                </c:pt>
                <c:pt idx="13">
                  <c:v>40</c:v>
                </c:pt>
                <c:pt idx="14">
                  <c:v>40</c:v>
                </c:pt>
                <c:pt idx="16">
                  <c:v>140</c:v>
                </c:pt>
                <c:pt idx="18">
                  <c:v>20</c:v>
                </c:pt>
                <c:pt idx="19">
                  <c:v>40</c:v>
                </c:pt>
                <c:pt idx="20">
                  <c:v>260</c:v>
                </c:pt>
                <c:pt idx="24">
                  <c:v>103</c:v>
                </c:pt>
                <c:pt idx="29">
                  <c:v>60</c:v>
                </c:pt>
                <c:pt idx="30">
                  <c:v>20</c:v>
                </c:pt>
                <c:pt idx="33">
                  <c:v>140</c:v>
                </c:pt>
                <c:pt idx="34">
                  <c:v>9</c:v>
                </c:pt>
                <c:pt idx="35">
                  <c:v>40</c:v>
                </c:pt>
                <c:pt idx="36">
                  <c:v>20</c:v>
                </c:pt>
                <c:pt idx="38">
                  <c:v>60</c:v>
                </c:pt>
                <c:pt idx="39">
                  <c:v>694</c:v>
                </c:pt>
                <c:pt idx="4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E-124C-9660-B8DF6C75E358}"/>
            </c:ext>
          </c:extLst>
        </c:ser>
        <c:ser>
          <c:idx val="1"/>
          <c:order val="1"/>
          <c:tx>
            <c:strRef>
              <c:f>'Sub-Category Stats'!$C$4:$C$5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'Sub-Category Stats'!$A$6:$A$56</c:f>
              <c:multiLvlStrCache>
                <c:ptCount val="41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restaurants</c:v>
                  </c:pt>
                  <c:pt idx="8">
                    <c:v>small batch</c:v>
                  </c:pt>
                  <c:pt idx="9">
                    <c:v>mobile games</c:v>
                  </c:pt>
                  <c:pt idx="10">
                    <c:v>tabletop games</c:v>
                  </c:pt>
                  <c:pt idx="11">
                    <c:v>video games</c:v>
                  </c:pt>
                  <c:pt idx="12">
                    <c:v>audio</c:v>
                  </c:pt>
                  <c:pt idx="13">
                    <c:v>classical music</c:v>
                  </c:pt>
                  <c:pt idx="14">
                    <c:v>electronic music</c:v>
                  </c:pt>
                  <c:pt idx="15">
                    <c:v>faith</c:v>
                  </c:pt>
                  <c:pt idx="16">
                    <c:v>indie rock</c:v>
                  </c:pt>
                  <c:pt idx="17">
                    <c:v>jazz</c:v>
                  </c:pt>
                  <c:pt idx="18">
                    <c:v>metal</c:v>
                  </c:pt>
                  <c:pt idx="19">
                    <c:v>pop</c:v>
                  </c:pt>
                  <c:pt idx="20">
                    <c:v>rock</c:v>
                  </c:pt>
                  <c:pt idx="21">
                    <c:v>world music</c:v>
                  </c:pt>
                  <c:pt idx="22">
                    <c:v>nature</c:v>
                  </c:pt>
                  <c:pt idx="23">
                    <c:v>people</c:v>
                  </c:pt>
                  <c:pt idx="24">
                    <c:v>photobooks</c:v>
                  </c:pt>
                  <c:pt idx="25">
                    <c:v>places</c:v>
                  </c:pt>
                  <c:pt idx="26">
                    <c:v>art books</c:v>
                  </c:pt>
                  <c:pt idx="27">
                    <c:v>children's books</c:v>
                  </c:pt>
                  <c:pt idx="28">
                    <c:v>fiction</c:v>
                  </c:pt>
                  <c:pt idx="29">
                    <c:v>nonfiction</c:v>
                  </c:pt>
                  <c:pt idx="30">
                    <c:v>radio &amp; podcasts</c:v>
                  </c:pt>
                  <c:pt idx="31">
                    <c:v>translations</c:v>
                  </c:pt>
                  <c:pt idx="32">
                    <c:v>gadgets</c:v>
                  </c:pt>
                  <c:pt idx="33">
                    <c:v>hardware</c:v>
                  </c:pt>
                  <c:pt idx="34">
                    <c:v>makerspaces</c:v>
                  </c:pt>
                  <c:pt idx="35">
                    <c:v>space exploration</c:v>
                  </c:pt>
                  <c:pt idx="36">
                    <c:v>wearables</c:v>
                  </c:pt>
                  <c:pt idx="37">
                    <c:v>web</c:v>
                  </c:pt>
                  <c:pt idx="38">
                    <c:v>musical</c:v>
                  </c:pt>
                  <c:pt idx="39">
                    <c:v>plays</c:v>
                  </c:pt>
                  <c:pt idx="40">
                    <c:v>spaces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9">
                    <c:v>games</c:v>
                  </c:pt>
                  <c:pt idx="12">
                    <c:v>journalism</c:v>
                  </c:pt>
                  <c:pt idx="13">
                    <c:v>music</c:v>
                  </c:pt>
                  <c:pt idx="22">
                    <c:v>photography</c:v>
                  </c:pt>
                  <c:pt idx="26">
                    <c:v>publishing</c:v>
                  </c:pt>
                  <c:pt idx="32">
                    <c:v>technology</c:v>
                  </c:pt>
                  <c:pt idx="38">
                    <c:v>theater</c:v>
                  </c:pt>
                </c:lvl>
              </c:multiLvlStrCache>
            </c:multiLvlStrRef>
          </c:cat>
          <c:val>
            <c:numRef>
              <c:f>'Sub-Category Stats'!$C$6:$C$56</c:f>
              <c:numCache>
                <c:formatCode>General</c:formatCode>
                <c:ptCount val="41"/>
                <c:pt idx="8">
                  <c:v>6</c:v>
                </c:pt>
                <c:pt idx="15">
                  <c:v>20</c:v>
                </c:pt>
                <c:pt idx="39">
                  <c:v>19</c:v>
                </c:pt>
                <c:pt idx="4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70-B34A-BFF7-8E64CCBCD16A}"/>
            </c:ext>
          </c:extLst>
        </c:ser>
        <c:ser>
          <c:idx val="2"/>
          <c:order val="2"/>
          <c:tx>
            <c:strRef>
              <c:f>'Sub-Category Stats'!$D$4:$D$5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'Sub-Category Stats'!$A$6:$A$56</c:f>
              <c:multiLvlStrCache>
                <c:ptCount val="41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restaurants</c:v>
                  </c:pt>
                  <c:pt idx="8">
                    <c:v>small batch</c:v>
                  </c:pt>
                  <c:pt idx="9">
                    <c:v>mobile games</c:v>
                  </c:pt>
                  <c:pt idx="10">
                    <c:v>tabletop games</c:v>
                  </c:pt>
                  <c:pt idx="11">
                    <c:v>video games</c:v>
                  </c:pt>
                  <c:pt idx="12">
                    <c:v>audio</c:v>
                  </c:pt>
                  <c:pt idx="13">
                    <c:v>classical music</c:v>
                  </c:pt>
                  <c:pt idx="14">
                    <c:v>electronic music</c:v>
                  </c:pt>
                  <c:pt idx="15">
                    <c:v>faith</c:v>
                  </c:pt>
                  <c:pt idx="16">
                    <c:v>indie rock</c:v>
                  </c:pt>
                  <c:pt idx="17">
                    <c:v>jazz</c:v>
                  </c:pt>
                  <c:pt idx="18">
                    <c:v>metal</c:v>
                  </c:pt>
                  <c:pt idx="19">
                    <c:v>pop</c:v>
                  </c:pt>
                  <c:pt idx="20">
                    <c:v>rock</c:v>
                  </c:pt>
                  <c:pt idx="21">
                    <c:v>world music</c:v>
                  </c:pt>
                  <c:pt idx="22">
                    <c:v>nature</c:v>
                  </c:pt>
                  <c:pt idx="23">
                    <c:v>people</c:v>
                  </c:pt>
                  <c:pt idx="24">
                    <c:v>photobooks</c:v>
                  </c:pt>
                  <c:pt idx="25">
                    <c:v>places</c:v>
                  </c:pt>
                  <c:pt idx="26">
                    <c:v>art books</c:v>
                  </c:pt>
                  <c:pt idx="27">
                    <c:v>children's books</c:v>
                  </c:pt>
                  <c:pt idx="28">
                    <c:v>fiction</c:v>
                  </c:pt>
                  <c:pt idx="29">
                    <c:v>nonfiction</c:v>
                  </c:pt>
                  <c:pt idx="30">
                    <c:v>radio &amp; podcasts</c:v>
                  </c:pt>
                  <c:pt idx="31">
                    <c:v>translations</c:v>
                  </c:pt>
                  <c:pt idx="32">
                    <c:v>gadgets</c:v>
                  </c:pt>
                  <c:pt idx="33">
                    <c:v>hardware</c:v>
                  </c:pt>
                  <c:pt idx="34">
                    <c:v>makerspaces</c:v>
                  </c:pt>
                  <c:pt idx="35">
                    <c:v>space exploration</c:v>
                  </c:pt>
                  <c:pt idx="36">
                    <c:v>wearables</c:v>
                  </c:pt>
                  <c:pt idx="37">
                    <c:v>web</c:v>
                  </c:pt>
                  <c:pt idx="38">
                    <c:v>musical</c:v>
                  </c:pt>
                  <c:pt idx="39">
                    <c:v>plays</c:v>
                  </c:pt>
                  <c:pt idx="40">
                    <c:v>spaces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9">
                    <c:v>games</c:v>
                  </c:pt>
                  <c:pt idx="12">
                    <c:v>journalism</c:v>
                  </c:pt>
                  <c:pt idx="13">
                    <c:v>music</c:v>
                  </c:pt>
                  <c:pt idx="22">
                    <c:v>photography</c:v>
                  </c:pt>
                  <c:pt idx="26">
                    <c:v>publishing</c:v>
                  </c:pt>
                  <c:pt idx="32">
                    <c:v>technology</c:v>
                  </c:pt>
                  <c:pt idx="38">
                    <c:v>theater</c:v>
                  </c:pt>
                </c:lvl>
              </c:multiLvlStrCache>
            </c:multiLvlStrRef>
          </c:cat>
          <c:val>
            <c:numRef>
              <c:f>'Sub-Category Stats'!$D$6:$D$56</c:f>
              <c:numCache>
                <c:formatCode>General</c:formatCode>
                <c:ptCount val="41"/>
                <c:pt idx="0">
                  <c:v>100</c:v>
                </c:pt>
                <c:pt idx="2">
                  <c:v>80</c:v>
                </c:pt>
                <c:pt idx="6">
                  <c:v>120</c:v>
                </c:pt>
                <c:pt idx="7">
                  <c:v>20</c:v>
                </c:pt>
                <c:pt idx="9">
                  <c:v>40</c:v>
                </c:pt>
                <c:pt idx="11">
                  <c:v>100</c:v>
                </c:pt>
                <c:pt idx="15">
                  <c:v>40</c:v>
                </c:pt>
                <c:pt idx="16">
                  <c:v>20</c:v>
                </c:pt>
                <c:pt idx="17">
                  <c:v>60</c:v>
                </c:pt>
                <c:pt idx="22">
                  <c:v>20</c:v>
                </c:pt>
                <c:pt idx="23">
                  <c:v>20</c:v>
                </c:pt>
                <c:pt idx="24">
                  <c:v>57</c:v>
                </c:pt>
                <c:pt idx="25">
                  <c:v>20</c:v>
                </c:pt>
                <c:pt idx="27">
                  <c:v>40</c:v>
                </c:pt>
                <c:pt idx="28">
                  <c:v>40</c:v>
                </c:pt>
                <c:pt idx="31">
                  <c:v>47</c:v>
                </c:pt>
                <c:pt idx="32">
                  <c:v>20</c:v>
                </c:pt>
                <c:pt idx="34">
                  <c:v>11</c:v>
                </c:pt>
                <c:pt idx="35">
                  <c:v>2</c:v>
                </c:pt>
                <c:pt idx="36">
                  <c:v>120</c:v>
                </c:pt>
                <c:pt idx="37">
                  <c:v>60</c:v>
                </c:pt>
                <c:pt idx="38">
                  <c:v>60</c:v>
                </c:pt>
                <c:pt idx="39">
                  <c:v>353</c:v>
                </c:pt>
                <c:pt idx="4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70-B34A-BFF7-8E64CCBCD16A}"/>
            </c:ext>
          </c:extLst>
        </c:ser>
        <c:ser>
          <c:idx val="3"/>
          <c:order val="3"/>
          <c:tx>
            <c:strRef>
              <c:f>'Sub-Category Stats'!$E$4:$E$5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'Sub-Category Stats'!$A$6:$A$56</c:f>
              <c:multiLvlStrCache>
                <c:ptCount val="41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restaurants</c:v>
                  </c:pt>
                  <c:pt idx="8">
                    <c:v>small batch</c:v>
                  </c:pt>
                  <c:pt idx="9">
                    <c:v>mobile games</c:v>
                  </c:pt>
                  <c:pt idx="10">
                    <c:v>tabletop games</c:v>
                  </c:pt>
                  <c:pt idx="11">
                    <c:v>video games</c:v>
                  </c:pt>
                  <c:pt idx="12">
                    <c:v>audio</c:v>
                  </c:pt>
                  <c:pt idx="13">
                    <c:v>classical music</c:v>
                  </c:pt>
                  <c:pt idx="14">
                    <c:v>electronic music</c:v>
                  </c:pt>
                  <c:pt idx="15">
                    <c:v>faith</c:v>
                  </c:pt>
                  <c:pt idx="16">
                    <c:v>indie rock</c:v>
                  </c:pt>
                  <c:pt idx="17">
                    <c:v>jazz</c:v>
                  </c:pt>
                  <c:pt idx="18">
                    <c:v>metal</c:v>
                  </c:pt>
                  <c:pt idx="19">
                    <c:v>pop</c:v>
                  </c:pt>
                  <c:pt idx="20">
                    <c:v>rock</c:v>
                  </c:pt>
                  <c:pt idx="21">
                    <c:v>world music</c:v>
                  </c:pt>
                  <c:pt idx="22">
                    <c:v>nature</c:v>
                  </c:pt>
                  <c:pt idx="23">
                    <c:v>people</c:v>
                  </c:pt>
                  <c:pt idx="24">
                    <c:v>photobooks</c:v>
                  </c:pt>
                  <c:pt idx="25">
                    <c:v>places</c:v>
                  </c:pt>
                  <c:pt idx="26">
                    <c:v>art books</c:v>
                  </c:pt>
                  <c:pt idx="27">
                    <c:v>children's books</c:v>
                  </c:pt>
                  <c:pt idx="28">
                    <c:v>fiction</c:v>
                  </c:pt>
                  <c:pt idx="29">
                    <c:v>nonfiction</c:v>
                  </c:pt>
                  <c:pt idx="30">
                    <c:v>radio &amp; podcasts</c:v>
                  </c:pt>
                  <c:pt idx="31">
                    <c:v>translations</c:v>
                  </c:pt>
                  <c:pt idx="32">
                    <c:v>gadgets</c:v>
                  </c:pt>
                  <c:pt idx="33">
                    <c:v>hardware</c:v>
                  </c:pt>
                  <c:pt idx="34">
                    <c:v>makerspaces</c:v>
                  </c:pt>
                  <c:pt idx="35">
                    <c:v>space exploration</c:v>
                  </c:pt>
                  <c:pt idx="36">
                    <c:v>wearables</c:v>
                  </c:pt>
                  <c:pt idx="37">
                    <c:v>web</c:v>
                  </c:pt>
                  <c:pt idx="38">
                    <c:v>musical</c:v>
                  </c:pt>
                  <c:pt idx="39">
                    <c:v>plays</c:v>
                  </c:pt>
                  <c:pt idx="40">
                    <c:v>spaces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9">
                    <c:v>games</c:v>
                  </c:pt>
                  <c:pt idx="12">
                    <c:v>journalism</c:v>
                  </c:pt>
                  <c:pt idx="13">
                    <c:v>music</c:v>
                  </c:pt>
                  <c:pt idx="22">
                    <c:v>photography</c:v>
                  </c:pt>
                  <c:pt idx="26">
                    <c:v>publishing</c:v>
                  </c:pt>
                  <c:pt idx="32">
                    <c:v>technology</c:v>
                  </c:pt>
                  <c:pt idx="38">
                    <c:v>theater</c:v>
                  </c:pt>
                </c:lvl>
              </c:multiLvlStrCache>
            </c:multiLvlStrRef>
          </c:cat>
          <c:val>
            <c:numRef>
              <c:f>'Sub-Category Stats'!$E$6:$E$56</c:f>
              <c:numCache>
                <c:formatCode>General</c:formatCode>
                <c:ptCount val="41"/>
                <c:pt idx="3">
                  <c:v>40</c:v>
                </c:pt>
                <c:pt idx="6">
                  <c:v>20</c:v>
                </c:pt>
                <c:pt idx="12">
                  <c:v>24</c:v>
                </c:pt>
                <c:pt idx="21">
                  <c:v>20</c:v>
                </c:pt>
                <c:pt idx="26">
                  <c:v>20</c:v>
                </c:pt>
                <c:pt idx="31">
                  <c:v>10</c:v>
                </c:pt>
                <c:pt idx="35">
                  <c:v>18</c:v>
                </c:pt>
                <c:pt idx="36">
                  <c:v>60</c:v>
                </c:pt>
                <c:pt idx="37">
                  <c:v>100</c:v>
                </c:pt>
                <c:pt idx="38">
                  <c:v>20</c:v>
                </c:pt>
                <c:pt idx="4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70-B34A-BFF7-8E64CCBCD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0549248"/>
        <c:axId val="1917093600"/>
      </c:barChart>
      <c:catAx>
        <c:axId val="19005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93600"/>
        <c:crosses val="autoZero"/>
        <c:auto val="1"/>
        <c:lblAlgn val="ctr"/>
        <c:lblOffset val="100"/>
        <c:noMultiLvlLbl val="0"/>
      </c:catAx>
      <c:valAx>
        <c:axId val="19170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177800</xdr:rowOff>
    </xdr:from>
    <xdr:to>
      <xdr:col>17</xdr:col>
      <xdr:colOff>520700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E17AD-FE9B-904E-81B4-99DD94430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20</xdr:col>
      <xdr:colOff>431800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9BD78-FFA8-1B4B-8AEB-5874DBA5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 Jansen" refreshedDate="43778.699788541664" createdVersion="6" refreshedVersion="6" minRefreshableVersion="3" recordCount="4114" xr:uid="{876EDC85-5BD2-0541-ADF3-7CA4CFADD7C4}">
  <cacheSource type="worksheet">
    <worksheetSource ref="A1:T4115" sheet="Kickstarter Table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 count="2">
        <b v="0"/>
        <b v="1"/>
      </sharedItems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0">
      <sharedItems containsNonDate="0" containsString="0" containsBlank="1" count="1">
        <m/>
      </sharedItems>
    </cacheField>
    <cacheField name="Date Ended Conversion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x v="0"/>
    <x v="0"/>
    <n v="182"/>
    <b v="1"/>
    <s v="film &amp; video/television"/>
    <n v="136.85882352941178"/>
    <n v="63.917582417582416"/>
    <x v="0"/>
    <x v="0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x v="1"/>
    <x v="0"/>
    <n v="79"/>
    <b v="1"/>
    <s v="film &amp; video/television"/>
    <n v="142.60827250608273"/>
    <n v="185.48101265822785"/>
    <x v="0"/>
    <x v="0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x v="2"/>
    <x v="0"/>
    <n v="35"/>
    <b v="1"/>
    <s v="film &amp; video/television"/>
    <n v="105"/>
    <n v="15"/>
    <x v="0"/>
    <x v="0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x v="3"/>
    <x v="0"/>
    <n v="150"/>
    <b v="1"/>
    <s v="film &amp; video/television"/>
    <n v="103.89999999999999"/>
    <n v="69.266666666666666"/>
    <x v="0"/>
    <x v="0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x v="4"/>
    <x v="0"/>
    <n v="284"/>
    <b v="1"/>
    <s v="film &amp; video/television"/>
    <n v="122.99154545454545"/>
    <n v="190.55028169014085"/>
    <x v="0"/>
    <x v="0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x v="5"/>
    <x v="0"/>
    <n v="47"/>
    <b v="1"/>
    <s v="film &amp; video/television"/>
    <n v="109.77744436109028"/>
    <n v="93.40425531914893"/>
    <x v="0"/>
    <x v="0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x v="6"/>
    <x v="0"/>
    <n v="58"/>
    <b v="1"/>
    <s v="film &amp; video/television"/>
    <n v="106.4875"/>
    <n v="146.87931034482759"/>
    <x v="0"/>
    <x v="0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x v="7"/>
    <x v="0"/>
    <n v="57"/>
    <b v="1"/>
    <s v="film &amp; video/television"/>
    <n v="101.22222222222221"/>
    <n v="159.82456140350877"/>
    <x v="0"/>
    <x v="0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x v="8"/>
    <x v="0"/>
    <n v="12"/>
    <b v="1"/>
    <s v="film &amp; video/television"/>
    <n v="100.04342857142856"/>
    <n v="291.79333333333335"/>
    <x v="0"/>
    <x v="0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x v="9"/>
    <x v="0"/>
    <n v="20"/>
    <b v="1"/>
    <s v="film &amp; video/television"/>
    <n v="125.998"/>
    <n v="31.499500000000001"/>
    <x v="0"/>
    <x v="0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x v="10"/>
    <x v="0"/>
    <n v="19"/>
    <b v="1"/>
    <s v="film &amp; video/television"/>
    <n v="100.49999999999999"/>
    <n v="158.68421052631578"/>
    <x v="0"/>
    <x v="0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x v="11"/>
    <x v="0"/>
    <n v="75"/>
    <b v="1"/>
    <s v="film &amp; video/television"/>
    <n v="120.5"/>
    <n v="80.333333333333329"/>
    <x v="0"/>
    <x v="0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x v="12"/>
    <x v="0"/>
    <n v="827"/>
    <b v="1"/>
    <s v="film &amp; video/television"/>
    <n v="165.29333333333335"/>
    <n v="59.961305925030231"/>
    <x v="0"/>
    <x v="0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x v="13"/>
    <x v="0"/>
    <n v="51"/>
    <b v="1"/>
    <s v="film &amp; video/television"/>
    <n v="159.97142857142856"/>
    <n v="109.78431372549019"/>
    <x v="0"/>
    <x v="0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x v="14"/>
    <x v="0"/>
    <n v="41"/>
    <b v="1"/>
    <s v="film &amp; video/television"/>
    <n v="100.93333333333334"/>
    <n v="147.70731707317074"/>
    <x v="0"/>
    <x v="0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x v="15"/>
    <x v="0"/>
    <n v="98"/>
    <b v="1"/>
    <s v="film &amp; video/television"/>
    <n v="106.60000000000001"/>
    <n v="21.755102040816325"/>
    <x v="0"/>
    <x v="0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x v="16"/>
    <x v="0"/>
    <n v="70"/>
    <b v="1"/>
    <s v="film &amp; video/television"/>
    <n v="100.24166666666667"/>
    <n v="171.84285714285716"/>
    <x v="0"/>
    <x v="0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x v="17"/>
    <x v="0"/>
    <n v="36"/>
    <b v="1"/>
    <s v="film &amp; video/television"/>
    <n v="100.66666666666666"/>
    <n v="41.944444444444443"/>
    <x v="0"/>
    <x v="0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x v="18"/>
    <x v="0"/>
    <n v="342"/>
    <b v="1"/>
    <s v="film &amp; video/television"/>
    <n v="106.32110000000002"/>
    <n v="93.264122807017543"/>
    <x v="0"/>
    <x v="0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x v="19"/>
    <x v="0"/>
    <n v="22"/>
    <b v="1"/>
    <s v="film &amp; video/television"/>
    <n v="145.29411764705881"/>
    <n v="56.136363636363633"/>
    <x v="0"/>
    <x v="0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x v="20"/>
    <x v="0"/>
    <n v="25"/>
    <b v="1"/>
    <s v="film &amp; video/television"/>
    <n v="100.2"/>
    <n v="80.16"/>
    <x v="0"/>
    <x v="0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x v="21"/>
    <x v="0"/>
    <n v="101"/>
    <b v="1"/>
    <s v="film &amp; video/television"/>
    <n v="109.13513513513513"/>
    <n v="199.9009900990099"/>
    <x v="0"/>
    <x v="0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x v="22"/>
    <x v="0"/>
    <n v="8"/>
    <b v="1"/>
    <s v="film &amp; video/television"/>
    <n v="117.14285714285715"/>
    <n v="51.25"/>
    <x v="0"/>
    <x v="0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x v="23"/>
    <x v="0"/>
    <n v="23"/>
    <b v="1"/>
    <s v="film &amp; video/television"/>
    <n v="118.5"/>
    <n v="103.04347826086956"/>
    <x v="0"/>
    <x v="0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x v="24"/>
    <x v="0"/>
    <n v="574"/>
    <b v="1"/>
    <s v="film &amp; video/television"/>
    <n v="108.80768571428572"/>
    <n v="66.346149825783982"/>
    <x v="0"/>
    <x v="0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x v="25"/>
    <x v="0"/>
    <n v="14"/>
    <b v="1"/>
    <s v="film &amp; video/television"/>
    <n v="133.33333333333331"/>
    <n v="57.142857142857146"/>
    <x v="0"/>
    <x v="0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x v="26"/>
    <x v="0"/>
    <n v="19"/>
    <b v="1"/>
    <s v="film &amp; video/television"/>
    <n v="155.20000000000002"/>
    <n v="102.10526315789474"/>
    <x v="0"/>
    <x v="0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x v="27"/>
    <x v="0"/>
    <n v="150"/>
    <b v="1"/>
    <s v="film &amp; video/television"/>
    <n v="111.72500000000001"/>
    <n v="148.96666666666667"/>
    <x v="0"/>
    <x v="0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x v="28"/>
    <x v="0"/>
    <n v="71"/>
    <b v="1"/>
    <s v="film &amp; video/television"/>
    <n v="100.35000000000001"/>
    <n v="169.6056338028169"/>
    <x v="0"/>
    <x v="0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x v="29"/>
    <x v="0"/>
    <n v="117"/>
    <b v="1"/>
    <s v="film &amp; video/television"/>
    <n v="123.33333333333334"/>
    <n v="31.623931623931625"/>
    <x v="0"/>
    <x v="0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x v="30"/>
    <x v="0"/>
    <n v="53"/>
    <b v="1"/>
    <s v="film &amp; video/television"/>
    <n v="101.29975"/>
    <n v="76.45264150943396"/>
    <x v="0"/>
    <x v="0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x v="31"/>
    <x v="0"/>
    <n v="1"/>
    <b v="1"/>
    <s v="film &amp; video/television"/>
    <n v="100"/>
    <n v="13"/>
    <x v="0"/>
    <x v="0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x v="32"/>
    <x v="0"/>
    <n v="89"/>
    <b v="1"/>
    <s v="film &amp; video/television"/>
    <n v="100.24604569420035"/>
    <n v="320.44943820224717"/>
    <x v="0"/>
    <x v="0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x v="33"/>
    <x v="0"/>
    <n v="64"/>
    <b v="1"/>
    <s v="film &amp; video/television"/>
    <n v="102.0952380952381"/>
    <n v="83.75"/>
    <x v="0"/>
    <x v="0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x v="34"/>
    <x v="0"/>
    <n v="68"/>
    <b v="1"/>
    <s v="film &amp; video/television"/>
    <n v="130.46153846153845"/>
    <n v="49.882352941176471"/>
    <x v="0"/>
    <x v="0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x v="35"/>
    <x v="0"/>
    <n v="28"/>
    <b v="1"/>
    <s v="film &amp; video/television"/>
    <n v="166.5"/>
    <n v="59.464285714285715"/>
    <x v="0"/>
    <x v="0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x v="36"/>
    <x v="0"/>
    <n v="44"/>
    <b v="1"/>
    <s v="film &amp; video/television"/>
    <n v="142.15"/>
    <n v="193.84090909090909"/>
    <x v="0"/>
    <x v="0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x v="37"/>
    <x v="0"/>
    <n v="253"/>
    <b v="1"/>
    <s v="film &amp; video/television"/>
    <n v="183.44090909090909"/>
    <n v="159.51383399209487"/>
    <x v="0"/>
    <x v="0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x v="38"/>
    <x v="0"/>
    <n v="66"/>
    <b v="1"/>
    <s v="film &amp; video/television"/>
    <n v="110.04"/>
    <n v="41.68181818181818"/>
    <x v="0"/>
    <x v="0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x v="39"/>
    <x v="0"/>
    <n v="217"/>
    <b v="1"/>
    <s v="film &amp; video/television"/>
    <n v="130.98000000000002"/>
    <n v="150.89861751152074"/>
    <x v="0"/>
    <x v="0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x v="40"/>
    <x v="0"/>
    <n v="16"/>
    <b v="1"/>
    <s v="film &amp; video/television"/>
    <n v="101.35000000000001"/>
    <n v="126.6875"/>
    <x v="0"/>
    <x v="0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x v="41"/>
    <x v="0"/>
    <n v="19"/>
    <b v="1"/>
    <s v="film &amp; video/television"/>
    <n v="100"/>
    <n v="105.26315789473684"/>
    <x v="0"/>
    <x v="0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x v="42"/>
    <x v="0"/>
    <n v="169"/>
    <b v="1"/>
    <s v="film &amp; video/television"/>
    <n v="141.85714285714286"/>
    <n v="117.51479289940828"/>
    <x v="0"/>
    <x v="0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x v="43"/>
    <x v="0"/>
    <n v="263"/>
    <b v="1"/>
    <s v="film &amp; video/television"/>
    <n v="308.65999999999997"/>
    <n v="117.36121673003802"/>
    <x v="0"/>
    <x v="0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x v="44"/>
    <x v="0"/>
    <n v="15"/>
    <b v="1"/>
    <s v="film &amp; video/television"/>
    <n v="100"/>
    <n v="133.33333333333334"/>
    <x v="0"/>
    <x v="0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x v="45"/>
    <x v="0"/>
    <n v="61"/>
    <b v="1"/>
    <s v="film &amp; video/television"/>
    <n v="120"/>
    <n v="98.360655737704917"/>
    <x v="0"/>
    <x v="0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x v="46"/>
    <x v="0"/>
    <n v="45"/>
    <b v="1"/>
    <s v="film &amp; video/television"/>
    <n v="104.16666666666667"/>
    <n v="194.44444444444446"/>
    <x v="0"/>
    <x v="0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x v="47"/>
    <x v="0"/>
    <n v="70"/>
    <b v="1"/>
    <s v="film &amp; video/television"/>
    <n v="107.61100000000002"/>
    <n v="76.865000000000009"/>
    <x v="0"/>
    <x v="0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x v="48"/>
    <x v="0"/>
    <n v="38"/>
    <b v="1"/>
    <s v="film &amp; video/television"/>
    <n v="107.94999999999999"/>
    <n v="56.815789473684212"/>
    <x v="0"/>
    <x v="0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x v="49"/>
    <x v="0"/>
    <n v="87"/>
    <b v="1"/>
    <s v="film &amp; video/television"/>
    <n v="100"/>
    <n v="137.93103448275863"/>
    <x v="0"/>
    <x v="0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x v="50"/>
    <x v="0"/>
    <n v="22"/>
    <b v="1"/>
    <s v="film &amp; video/television"/>
    <n v="100"/>
    <n v="27.272727272727273"/>
    <x v="0"/>
    <x v="0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x v="51"/>
    <x v="0"/>
    <n v="119"/>
    <b v="1"/>
    <s v="film &amp; video/television"/>
    <n v="128.0181818181818"/>
    <n v="118.33613445378151"/>
    <x v="0"/>
    <x v="0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x v="52"/>
    <x v="0"/>
    <n v="52"/>
    <b v="1"/>
    <s v="film &amp; video/television"/>
    <n v="116.21"/>
    <n v="223.48076923076923"/>
    <x v="0"/>
    <x v="0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x v="53"/>
    <x v="0"/>
    <n v="117"/>
    <b v="1"/>
    <s v="film &amp; video/television"/>
    <n v="109.63333333333334"/>
    <n v="28.111111111111111"/>
    <x v="0"/>
    <x v="0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x v="54"/>
    <x v="0"/>
    <n v="52"/>
    <b v="1"/>
    <s v="film &amp; video/television"/>
    <n v="101"/>
    <n v="194.23076923076923"/>
    <x v="0"/>
    <x v="0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x v="55"/>
    <x v="0"/>
    <n v="86"/>
    <b v="1"/>
    <s v="film &amp; video/television"/>
    <n v="128.95348837209301"/>
    <n v="128.95348837209303"/>
    <x v="0"/>
    <x v="0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x v="56"/>
    <x v="0"/>
    <n v="174"/>
    <b v="1"/>
    <s v="film &amp; video/television"/>
    <n v="107.26249999999999"/>
    <n v="49.316091954022987"/>
    <x v="0"/>
    <x v="0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x v="57"/>
    <x v="0"/>
    <n v="69"/>
    <b v="1"/>
    <s v="film &amp; video/television"/>
    <n v="101.89999999999999"/>
    <n v="221.52173913043478"/>
    <x v="0"/>
    <x v="0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x v="58"/>
    <x v="0"/>
    <n v="75"/>
    <b v="1"/>
    <s v="film &amp; video/television"/>
    <n v="102.91"/>
    <n v="137.21333333333334"/>
    <x v="0"/>
    <x v="0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x v="59"/>
    <x v="0"/>
    <n v="33"/>
    <b v="1"/>
    <s v="film &amp; video/television"/>
    <n v="100.12570000000001"/>
    <n v="606.82242424242418"/>
    <x v="0"/>
    <x v="0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x v="60"/>
    <x v="0"/>
    <n v="108"/>
    <b v="1"/>
    <s v="film &amp; video/shorts"/>
    <n v="103.29622222222221"/>
    <n v="43.040092592592593"/>
    <x v="0"/>
    <x v="1"/>
    <x v="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x v="61"/>
    <x v="0"/>
    <n v="23"/>
    <b v="1"/>
    <s v="film &amp; video/shorts"/>
    <n v="148.30000000000001"/>
    <n v="322.39130434782606"/>
    <x v="0"/>
    <x v="1"/>
    <x v="0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x v="62"/>
    <x v="0"/>
    <n v="48"/>
    <b v="1"/>
    <s v="film &amp; video/shorts"/>
    <n v="154.73333333333332"/>
    <n v="96.708333333333329"/>
    <x v="0"/>
    <x v="1"/>
    <x v="0"/>
    <x v="0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x v="63"/>
    <x v="0"/>
    <n v="64"/>
    <b v="1"/>
    <s v="film &amp; video/shorts"/>
    <n v="113.51849999999999"/>
    <n v="35.474531249999998"/>
    <x v="0"/>
    <x v="1"/>
    <x v="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x v="64"/>
    <x v="0"/>
    <n v="24"/>
    <b v="1"/>
    <s v="film &amp; video/shorts"/>
    <n v="173.33333333333334"/>
    <n v="86.666666666666671"/>
    <x v="0"/>
    <x v="1"/>
    <x v="0"/>
    <x v="0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x v="65"/>
    <x v="0"/>
    <n v="57"/>
    <b v="1"/>
    <s v="film &amp; video/shorts"/>
    <n v="107.52857142857141"/>
    <n v="132.05263157894737"/>
    <x v="0"/>
    <x v="1"/>
    <x v="0"/>
    <x v="0"/>
  </r>
  <r>
    <n v="66"/>
    <s v="A Stagnant Fever: Short Film"/>
    <s v="A dark comedy set in the '60s about clinical depression and one night stands."/>
    <n v="2000"/>
    <n v="2372"/>
    <x v="0"/>
    <x v="0"/>
    <s v="USD"/>
    <n v="1468873420"/>
    <x v="66"/>
    <x v="0"/>
    <n v="26"/>
    <b v="1"/>
    <s v="film &amp; video/shorts"/>
    <n v="118.6"/>
    <n v="91.230769230769226"/>
    <x v="0"/>
    <x v="1"/>
    <x v="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x v="67"/>
    <x v="0"/>
    <n v="20"/>
    <b v="1"/>
    <s v="film &amp; video/shorts"/>
    <n v="116.25000000000001"/>
    <n v="116.25"/>
    <x v="0"/>
    <x v="1"/>
    <x v="0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x v="68"/>
    <x v="0"/>
    <n v="36"/>
    <b v="1"/>
    <s v="film &amp; video/shorts"/>
    <n v="127.16666666666667"/>
    <n v="21.194444444444443"/>
    <x v="0"/>
    <x v="1"/>
    <x v="0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x v="69"/>
    <x v="0"/>
    <n v="178"/>
    <b v="1"/>
    <s v="film &amp; video/shorts"/>
    <n v="110.9423"/>
    <n v="62.327134831460668"/>
    <x v="0"/>
    <x v="1"/>
    <x v="0"/>
    <x v="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x v="70"/>
    <x v="0"/>
    <n v="17"/>
    <b v="1"/>
    <s v="film &amp; video/shorts"/>
    <n v="127.2"/>
    <n v="37.411764705882355"/>
    <x v="0"/>
    <x v="1"/>
    <x v="0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x v="71"/>
    <x v="0"/>
    <n v="32"/>
    <b v="1"/>
    <s v="film &amp; video/shorts"/>
    <n v="123.94444444444443"/>
    <n v="69.71875"/>
    <x v="0"/>
    <x v="1"/>
    <x v="0"/>
    <x v="0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x v="72"/>
    <x v="0"/>
    <n v="41"/>
    <b v="1"/>
    <s v="film &amp; video/shorts"/>
    <n v="108.40909090909091"/>
    <n v="58.170731707317074"/>
    <x v="0"/>
    <x v="1"/>
    <x v="0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x v="73"/>
    <x v="0"/>
    <n v="18"/>
    <b v="1"/>
    <s v="film &amp; video/shorts"/>
    <n v="100"/>
    <n v="50"/>
    <x v="0"/>
    <x v="1"/>
    <x v="0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x v="74"/>
    <x v="0"/>
    <n v="29"/>
    <b v="1"/>
    <s v="film &amp; video/shorts"/>
    <n v="112.93199999999999"/>
    <n v="19.471034482758618"/>
    <x v="0"/>
    <x v="1"/>
    <x v="0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x v="75"/>
    <x v="0"/>
    <n v="47"/>
    <b v="1"/>
    <s v="film &amp; video/shorts"/>
    <n v="115.42857142857143"/>
    <n v="85.957446808510639"/>
    <x v="0"/>
    <x v="1"/>
    <x v="0"/>
    <x v="0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x v="76"/>
    <x v="0"/>
    <n v="15"/>
    <b v="1"/>
    <s v="film &amp; video/shorts"/>
    <n v="153.33333333333334"/>
    <n v="30.666666666666668"/>
    <x v="0"/>
    <x v="1"/>
    <x v="0"/>
    <x v="0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x v="77"/>
    <x v="0"/>
    <n v="26"/>
    <b v="1"/>
    <s v="film &amp; video/shorts"/>
    <n v="392.5"/>
    <n v="60.384615384615387"/>
    <x v="0"/>
    <x v="1"/>
    <x v="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x v="78"/>
    <x v="0"/>
    <n v="35"/>
    <b v="1"/>
    <s v="film &amp; video/shorts"/>
    <n v="2702"/>
    <n v="38.6"/>
    <x v="0"/>
    <x v="1"/>
    <x v="0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x v="79"/>
    <x v="0"/>
    <n v="41"/>
    <b v="1"/>
    <s v="film &amp; video/shorts"/>
    <n v="127"/>
    <n v="40.268292682926827"/>
    <x v="0"/>
    <x v="1"/>
    <x v="0"/>
    <x v="0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x v="80"/>
    <x v="0"/>
    <n v="47"/>
    <b v="1"/>
    <s v="film &amp; video/shorts"/>
    <n v="107.25"/>
    <n v="273.82978723404256"/>
    <x v="0"/>
    <x v="1"/>
    <x v="0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x v="81"/>
    <x v="0"/>
    <n v="28"/>
    <b v="1"/>
    <s v="film &amp; video/shorts"/>
    <n v="198"/>
    <n v="53.035714285714285"/>
    <x v="0"/>
    <x v="1"/>
    <x v="0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x v="82"/>
    <x v="0"/>
    <n v="100"/>
    <b v="1"/>
    <s v="film &amp; video/shorts"/>
    <n v="100.01249999999999"/>
    <n v="40.005000000000003"/>
    <x v="0"/>
    <x v="1"/>
    <x v="0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x v="83"/>
    <x v="0"/>
    <n v="13"/>
    <b v="1"/>
    <s v="film &amp; video/shorts"/>
    <n v="102.49999999999999"/>
    <n v="15.76923076923077"/>
    <x v="0"/>
    <x v="1"/>
    <x v="0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x v="84"/>
    <x v="0"/>
    <n v="7"/>
    <b v="1"/>
    <s v="film &amp; video/shorts"/>
    <n v="100"/>
    <n v="71.428571428571431"/>
    <x v="0"/>
    <x v="1"/>
    <x v="0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x v="85"/>
    <x v="0"/>
    <n v="21"/>
    <b v="1"/>
    <s v="film &amp; video/shorts"/>
    <n v="125.49999999999999"/>
    <n v="71.714285714285708"/>
    <x v="0"/>
    <x v="1"/>
    <x v="0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x v="86"/>
    <x v="0"/>
    <n v="17"/>
    <b v="1"/>
    <s v="film &amp; video/shorts"/>
    <n v="106.46666666666667"/>
    <n v="375.76470588235293"/>
    <x v="0"/>
    <x v="1"/>
    <x v="0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x v="87"/>
    <x v="0"/>
    <n v="25"/>
    <b v="1"/>
    <s v="film &amp; video/shorts"/>
    <n v="104.60000000000001"/>
    <n v="104.6"/>
    <x v="0"/>
    <x v="1"/>
    <x v="0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x v="88"/>
    <x v="0"/>
    <n v="60"/>
    <b v="1"/>
    <s v="film &amp; video/shorts"/>
    <n v="102.85714285714285"/>
    <n v="60"/>
    <x v="0"/>
    <x v="1"/>
    <x v="0"/>
    <x v="0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x v="89"/>
    <x v="0"/>
    <n v="56"/>
    <b v="1"/>
    <s v="film &amp; video/shorts"/>
    <n v="115.06666666666668"/>
    <n v="123.28571428571429"/>
    <x v="0"/>
    <x v="1"/>
    <x v="0"/>
    <x v="0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x v="90"/>
    <x v="0"/>
    <n v="16"/>
    <b v="1"/>
    <s v="film &amp; video/shorts"/>
    <n v="100.4"/>
    <n v="31.375"/>
    <x v="0"/>
    <x v="1"/>
    <x v="0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x v="91"/>
    <x v="0"/>
    <n v="46"/>
    <b v="1"/>
    <s v="film &amp; video/shorts"/>
    <n v="120"/>
    <n v="78.260869565217391"/>
    <x v="0"/>
    <x v="1"/>
    <x v="0"/>
    <x v="0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x v="92"/>
    <x v="0"/>
    <n v="43"/>
    <b v="1"/>
    <s v="film &amp; video/shorts"/>
    <n v="105.2"/>
    <n v="122.32558139534883"/>
    <x v="0"/>
    <x v="1"/>
    <x v="0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x v="93"/>
    <x v="0"/>
    <n v="15"/>
    <b v="1"/>
    <s v="film &amp; video/shorts"/>
    <n v="110.60000000000001"/>
    <n v="73.733333333333334"/>
    <x v="0"/>
    <x v="1"/>
    <x v="0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x v="94"/>
    <x v="0"/>
    <n v="12"/>
    <b v="1"/>
    <s v="film &amp; video/shorts"/>
    <n v="104"/>
    <n v="21.666666666666668"/>
    <x v="0"/>
    <x v="1"/>
    <x v="0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x v="95"/>
    <x v="0"/>
    <n v="21"/>
    <b v="1"/>
    <s v="film &amp; video/shorts"/>
    <n v="131.42857142857142"/>
    <n v="21.904761904761905"/>
    <x v="0"/>
    <x v="1"/>
    <x v="0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x v="96"/>
    <x v="0"/>
    <n v="34"/>
    <b v="1"/>
    <s v="film &amp; video/shorts"/>
    <n v="114.66666666666667"/>
    <n v="50.588235294117645"/>
    <x v="0"/>
    <x v="1"/>
    <x v="0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x v="97"/>
    <x v="0"/>
    <n v="8"/>
    <b v="1"/>
    <s v="film &amp; video/shorts"/>
    <n v="106.25"/>
    <n v="53.125"/>
    <x v="0"/>
    <x v="1"/>
    <x v="0"/>
    <x v="0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x v="98"/>
    <x v="0"/>
    <n v="60"/>
    <b v="1"/>
    <s v="film &amp; video/shorts"/>
    <n v="106.25"/>
    <n v="56.666666666666664"/>
    <x v="0"/>
    <x v="1"/>
    <x v="0"/>
    <x v="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x v="99"/>
    <x v="0"/>
    <n v="39"/>
    <b v="1"/>
    <s v="film &amp; video/shorts"/>
    <n v="106.01933333333334"/>
    <n v="40.776666666666664"/>
    <x v="0"/>
    <x v="1"/>
    <x v="0"/>
    <x v="0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x v="100"/>
    <x v="0"/>
    <n v="26"/>
    <b v="1"/>
    <s v="film &amp; video/shorts"/>
    <n v="100"/>
    <n v="192.30769230769232"/>
    <x v="0"/>
    <x v="1"/>
    <x v="0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x v="101"/>
    <x v="0"/>
    <n v="35"/>
    <b v="1"/>
    <s v="film &amp; video/shorts"/>
    <n v="100"/>
    <n v="100"/>
    <x v="0"/>
    <x v="1"/>
    <x v="0"/>
    <x v="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x v="102"/>
    <x v="0"/>
    <n v="65"/>
    <b v="1"/>
    <s v="film &amp; video/shorts"/>
    <n v="127.75000000000001"/>
    <n v="117.92307692307692"/>
    <x v="0"/>
    <x v="1"/>
    <x v="0"/>
    <x v="0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x v="103"/>
    <x v="0"/>
    <n v="49"/>
    <b v="1"/>
    <s v="film &amp; video/shorts"/>
    <n v="105.15384615384616"/>
    <n v="27.897959183673468"/>
    <x v="0"/>
    <x v="1"/>
    <x v="0"/>
    <x v="0"/>
  </r>
  <r>
    <n v="104"/>
    <s v="Good 'Ol Trumpet"/>
    <s v="UCF short film about an old man, his love for music, and his misplaced trumpet.  "/>
    <n v="500"/>
    <n v="600"/>
    <x v="0"/>
    <x v="0"/>
    <s v="USD"/>
    <n v="1301792400"/>
    <x v="104"/>
    <x v="0"/>
    <n v="10"/>
    <b v="1"/>
    <s v="film &amp; video/shorts"/>
    <n v="120"/>
    <n v="60"/>
    <x v="0"/>
    <x v="1"/>
    <x v="0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x v="105"/>
    <x v="0"/>
    <n v="60"/>
    <b v="1"/>
    <s v="film &amp; video/shorts"/>
    <n v="107.40909090909089"/>
    <n v="39.383333333333333"/>
    <x v="0"/>
    <x v="1"/>
    <x v="0"/>
    <x v="0"/>
  </r>
  <r>
    <n v="106"/>
    <s v="LOST WEEKEND"/>
    <s v="A Boy. A Girl. A Car. A Serial Killer."/>
    <n v="5000"/>
    <n v="5025"/>
    <x v="0"/>
    <x v="0"/>
    <s v="USD"/>
    <n v="1333391901"/>
    <x v="106"/>
    <x v="0"/>
    <n v="27"/>
    <b v="1"/>
    <s v="film &amp; video/shorts"/>
    <n v="100.49999999999999"/>
    <n v="186.11111111111111"/>
    <x v="0"/>
    <x v="1"/>
    <x v="0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x v="107"/>
    <x v="0"/>
    <n v="69"/>
    <b v="1"/>
    <s v="film &amp; video/shorts"/>
    <n v="102.46666666666667"/>
    <n v="111.37681159420291"/>
    <x v="0"/>
    <x v="1"/>
    <x v="0"/>
    <x v="0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x v="108"/>
    <x v="0"/>
    <n v="47"/>
    <b v="1"/>
    <s v="film &amp; video/shorts"/>
    <n v="246.66666666666669"/>
    <n v="78.723404255319153"/>
    <x v="0"/>
    <x v="1"/>
    <x v="0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x v="109"/>
    <x v="0"/>
    <n v="47"/>
    <b v="1"/>
    <s v="film &amp; video/shorts"/>
    <n v="219.49999999999997"/>
    <n v="46.702127659574465"/>
    <x v="0"/>
    <x v="1"/>
    <x v="0"/>
    <x v="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x v="110"/>
    <x v="0"/>
    <n v="26"/>
    <b v="1"/>
    <s v="film &amp; video/shorts"/>
    <n v="130.76923076923077"/>
    <n v="65.384615384615387"/>
    <x v="0"/>
    <x v="1"/>
    <x v="0"/>
    <x v="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x v="111"/>
    <x v="0"/>
    <n v="53"/>
    <b v="1"/>
    <s v="film &amp; video/shorts"/>
    <n v="154.57142857142858"/>
    <n v="102.0754716981132"/>
    <x v="0"/>
    <x v="1"/>
    <x v="0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x v="112"/>
    <x v="0"/>
    <n v="81"/>
    <b v="1"/>
    <s v="film &amp; video/shorts"/>
    <n v="104"/>
    <n v="64.197530864197532"/>
    <x v="0"/>
    <x v="1"/>
    <x v="0"/>
    <x v="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x v="113"/>
    <x v="0"/>
    <n v="78"/>
    <b v="1"/>
    <s v="film &amp; video/shorts"/>
    <n v="141"/>
    <n v="90.384615384615387"/>
    <x v="0"/>
    <x v="1"/>
    <x v="0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x v="114"/>
    <x v="0"/>
    <n v="35"/>
    <b v="1"/>
    <s v="film &amp; video/shorts"/>
    <n v="103.33333333333334"/>
    <n v="88.571428571428569"/>
    <x v="0"/>
    <x v="1"/>
    <x v="0"/>
    <x v="0"/>
  </r>
  <r>
    <n v="115"/>
    <s v="The World's Greatest Lover"/>
    <s v="Never judge a book (or a lover) by their cover."/>
    <n v="450"/>
    <n v="632"/>
    <x v="0"/>
    <x v="0"/>
    <s v="USD"/>
    <n v="1328377444"/>
    <x v="115"/>
    <x v="0"/>
    <n v="22"/>
    <b v="1"/>
    <s v="film &amp; video/shorts"/>
    <n v="140.44444444444443"/>
    <n v="28.727272727272727"/>
    <x v="0"/>
    <x v="1"/>
    <x v="0"/>
    <x v="0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x v="116"/>
    <x v="0"/>
    <n v="57"/>
    <b v="1"/>
    <s v="film &amp; video/shorts"/>
    <n v="113.65714285714286"/>
    <n v="69.78947368421052"/>
    <x v="0"/>
    <x v="1"/>
    <x v="0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x v="117"/>
    <x v="0"/>
    <n v="27"/>
    <b v="1"/>
    <s v="film &amp; video/shorts"/>
    <n v="100.49377777777779"/>
    <n v="167.48962962962963"/>
    <x v="0"/>
    <x v="1"/>
    <x v="0"/>
    <x v="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x v="118"/>
    <x v="0"/>
    <n v="39"/>
    <b v="1"/>
    <s v="film &amp; video/shorts"/>
    <n v="113.03159999999998"/>
    <n v="144.91230769230768"/>
    <x v="0"/>
    <x v="1"/>
    <x v="0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x v="119"/>
    <x v="0"/>
    <n v="37"/>
    <b v="1"/>
    <s v="film &amp; video/shorts"/>
    <n v="104.55692307692308"/>
    <n v="91.840540540540545"/>
    <x v="0"/>
    <x v="1"/>
    <x v="0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x v="120"/>
    <x v="0"/>
    <n v="1"/>
    <b v="0"/>
    <s v="film &amp; video/science fiction"/>
    <n v="1.4285714285714287E-2"/>
    <n v="10"/>
    <x v="0"/>
    <x v="2"/>
    <x v="0"/>
    <x v="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x v="121"/>
    <x v="0"/>
    <n v="1"/>
    <b v="0"/>
    <s v="film &amp; video/science fiction"/>
    <n v="3.3333333333333333E-2"/>
    <n v="1"/>
    <x v="0"/>
    <x v="2"/>
    <x v="0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x v="122"/>
    <x v="0"/>
    <n v="0"/>
    <b v="0"/>
    <s v="film &amp; video/science fiction"/>
    <n v="0"/>
    <e v="#DIV/0!"/>
    <x v="0"/>
    <x v="2"/>
    <x v="0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x v="123"/>
    <x v="0"/>
    <n v="6"/>
    <b v="0"/>
    <s v="film &amp; video/science fiction"/>
    <n v="0.27454545454545454"/>
    <n v="25.166666666666668"/>
    <x v="0"/>
    <x v="2"/>
    <x v="0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x v="124"/>
    <x v="0"/>
    <n v="0"/>
    <b v="0"/>
    <s v="film &amp; video/science fiction"/>
    <n v="0"/>
    <e v="#DIV/0!"/>
    <x v="0"/>
    <x v="2"/>
    <x v="0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x v="125"/>
    <x v="0"/>
    <n v="6"/>
    <b v="0"/>
    <s v="film &amp; video/science fiction"/>
    <n v="14.000000000000002"/>
    <n v="11.666666666666666"/>
    <x v="0"/>
    <x v="2"/>
    <x v="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x v="126"/>
    <x v="0"/>
    <n v="13"/>
    <b v="0"/>
    <s v="film &amp; video/science fiction"/>
    <n v="5.548"/>
    <n v="106.69230769230769"/>
    <x v="0"/>
    <x v="2"/>
    <x v="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x v="127"/>
    <x v="0"/>
    <n v="4"/>
    <b v="0"/>
    <s v="film &amp; video/science fiction"/>
    <n v="2.375"/>
    <n v="47.5"/>
    <x v="0"/>
    <x v="2"/>
    <x v="0"/>
    <x v="0"/>
  </r>
  <r>
    <n v="128"/>
    <s v="Ralphi3 (Canceled)"/>
    <s v="A Science Fiction film filled with entertainment and Excitement"/>
    <n v="100000"/>
    <n v="1867"/>
    <x v="1"/>
    <x v="0"/>
    <s v="USD"/>
    <n v="1476941293"/>
    <x v="128"/>
    <x v="0"/>
    <n v="6"/>
    <b v="0"/>
    <s v="film &amp; video/science fiction"/>
    <n v="1.867"/>
    <n v="311.16666666666669"/>
    <x v="0"/>
    <x v="2"/>
    <x v="0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x v="129"/>
    <x v="0"/>
    <n v="0"/>
    <b v="0"/>
    <s v="film &amp; video/science fiction"/>
    <n v="0"/>
    <e v="#DIV/0!"/>
    <x v="0"/>
    <x v="2"/>
    <x v="0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x v="130"/>
    <x v="0"/>
    <n v="0"/>
    <b v="0"/>
    <s v="film &amp; video/science fiction"/>
    <n v="0"/>
    <e v="#DIV/0!"/>
    <x v="0"/>
    <x v="2"/>
    <x v="0"/>
    <x v="0"/>
  </r>
  <r>
    <n v="131"/>
    <s v="I (Canceled)"/>
    <s v="I"/>
    <n v="1200"/>
    <n v="0"/>
    <x v="1"/>
    <x v="0"/>
    <s v="USD"/>
    <n v="1467763200"/>
    <x v="131"/>
    <x v="0"/>
    <n v="0"/>
    <b v="0"/>
    <s v="film &amp; video/science fiction"/>
    <n v="0"/>
    <e v="#DIV/0!"/>
    <x v="0"/>
    <x v="2"/>
    <x v="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x v="132"/>
    <x v="0"/>
    <n v="81"/>
    <b v="0"/>
    <s v="film &amp; video/science fiction"/>
    <n v="9.5687499999999996"/>
    <n v="94.506172839506178"/>
    <x v="0"/>
    <x v="2"/>
    <x v="0"/>
    <x v="0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x v="133"/>
    <x v="0"/>
    <n v="0"/>
    <b v="0"/>
    <s v="film &amp; video/science fiction"/>
    <n v="0"/>
    <e v="#DIV/0!"/>
    <x v="0"/>
    <x v="2"/>
    <x v="0"/>
    <x v="0"/>
  </r>
  <r>
    <n v="134"/>
    <s v="MARLEY'S GHOST (AMBASSADORS OF STEAM) (Canceled)"/>
    <s v="steampunk  remake of &quot;a Christmas carol&quot;"/>
    <n v="5000"/>
    <n v="0"/>
    <x v="1"/>
    <x v="0"/>
    <s v="USD"/>
    <n v="1441386000"/>
    <x v="134"/>
    <x v="0"/>
    <n v="0"/>
    <b v="0"/>
    <s v="film &amp; video/science fiction"/>
    <n v="0"/>
    <e v="#DIV/0!"/>
    <x v="0"/>
    <x v="2"/>
    <x v="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x v="135"/>
    <x v="0"/>
    <n v="5"/>
    <b v="0"/>
    <s v="film &amp; video/science fiction"/>
    <n v="13.433333333333334"/>
    <n v="80.599999999999994"/>
    <x v="0"/>
    <x v="2"/>
    <x v="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x v="136"/>
    <x v="0"/>
    <n v="0"/>
    <b v="0"/>
    <s v="film &amp; video/science fiction"/>
    <n v="0"/>
    <e v="#DIV/0!"/>
    <x v="0"/>
    <x v="2"/>
    <x v="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x v="137"/>
    <x v="0"/>
    <n v="0"/>
    <b v="0"/>
    <s v="film &amp; video/science fiction"/>
    <n v="0"/>
    <e v="#DIV/0!"/>
    <x v="0"/>
    <x v="2"/>
    <x v="0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x v="138"/>
    <x v="0"/>
    <n v="58"/>
    <b v="0"/>
    <s v="film &amp; video/science fiction"/>
    <n v="3.1413333333333333"/>
    <n v="81.241379310344826"/>
    <x v="0"/>
    <x v="2"/>
    <x v="0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x v="139"/>
    <x v="0"/>
    <n v="1"/>
    <b v="0"/>
    <s v="film &amp; video/science fiction"/>
    <n v="100"/>
    <n v="500"/>
    <x v="0"/>
    <x v="2"/>
    <x v="0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x v="140"/>
    <x v="0"/>
    <n v="0"/>
    <b v="0"/>
    <s v="film &amp; video/science fiction"/>
    <n v="0"/>
    <e v="#DIV/0!"/>
    <x v="0"/>
    <x v="2"/>
    <x v="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x v="141"/>
    <x v="0"/>
    <n v="28"/>
    <b v="0"/>
    <s v="film &amp; video/science fiction"/>
    <n v="10.775"/>
    <n v="46.178571428571431"/>
    <x v="0"/>
    <x v="2"/>
    <x v="0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x v="142"/>
    <x v="0"/>
    <n v="1"/>
    <b v="0"/>
    <s v="film &amp; video/science fiction"/>
    <n v="0.33333333333333337"/>
    <n v="10"/>
    <x v="0"/>
    <x v="2"/>
    <x v="0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x v="143"/>
    <x v="0"/>
    <n v="0"/>
    <b v="0"/>
    <s v="film &amp; video/science fiction"/>
    <n v="0"/>
    <e v="#DIV/0!"/>
    <x v="0"/>
    <x v="2"/>
    <x v="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x v="144"/>
    <x v="0"/>
    <n v="37"/>
    <b v="0"/>
    <s v="film &amp; video/science fiction"/>
    <n v="27.6"/>
    <n v="55.945945945945944"/>
    <x v="0"/>
    <x v="2"/>
    <x v="0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x v="145"/>
    <x v="0"/>
    <n v="9"/>
    <b v="0"/>
    <s v="film &amp; video/science fiction"/>
    <n v="7.5111111111111111"/>
    <n v="37.555555555555557"/>
    <x v="0"/>
    <x v="2"/>
    <x v="0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x v="146"/>
    <x v="0"/>
    <n v="3"/>
    <b v="0"/>
    <s v="film &amp; video/science fiction"/>
    <n v="0.57499999999999996"/>
    <n v="38.333333333333336"/>
    <x v="0"/>
    <x v="2"/>
    <x v="0"/>
    <x v="0"/>
  </r>
  <r>
    <n v="147"/>
    <s v="Consumed (Static Air) (Canceled)"/>
    <s v="Film makers catch live footage beyond their wildest dreams."/>
    <n v="7000"/>
    <n v="0"/>
    <x v="1"/>
    <x v="1"/>
    <s v="GBP"/>
    <n v="1420741080"/>
    <x v="147"/>
    <x v="0"/>
    <n v="0"/>
    <b v="0"/>
    <s v="film &amp; video/science fiction"/>
    <n v="0"/>
    <e v="#DIV/0!"/>
    <x v="0"/>
    <x v="2"/>
    <x v="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x v="148"/>
    <x v="0"/>
    <n v="2"/>
    <b v="0"/>
    <s v="film &amp; video/science fiction"/>
    <n v="0.08"/>
    <n v="20"/>
    <x v="0"/>
    <x v="2"/>
    <x v="0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x v="149"/>
    <x v="0"/>
    <n v="6"/>
    <b v="0"/>
    <s v="film &amp; video/science fiction"/>
    <n v="0.91999999999999993"/>
    <n v="15.333333333333334"/>
    <x v="0"/>
    <x v="2"/>
    <x v="0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x v="150"/>
    <x v="0"/>
    <n v="67"/>
    <b v="0"/>
    <s v="film &amp; video/science fiction"/>
    <n v="23.163076923076922"/>
    <n v="449.43283582089555"/>
    <x v="0"/>
    <x v="2"/>
    <x v="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x v="151"/>
    <x v="0"/>
    <n v="5"/>
    <b v="0"/>
    <s v="film &amp; video/science fiction"/>
    <n v="5.5999999999999994E-2"/>
    <n v="28"/>
    <x v="0"/>
    <x v="2"/>
    <x v="0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x v="152"/>
    <x v="0"/>
    <n v="2"/>
    <b v="0"/>
    <s v="film &amp; video/science fiction"/>
    <n v="7.8947368421052634E-3"/>
    <n v="15"/>
    <x v="0"/>
    <x v="2"/>
    <x v="0"/>
    <x v="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x v="153"/>
    <x v="0"/>
    <n v="10"/>
    <b v="0"/>
    <s v="film &amp; video/science fiction"/>
    <n v="0.71799999999999997"/>
    <n v="35.9"/>
    <x v="0"/>
    <x v="2"/>
    <x v="0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x v="154"/>
    <x v="0"/>
    <n v="3"/>
    <b v="0"/>
    <s v="film &amp; video/science fiction"/>
    <n v="2.666666666666667"/>
    <n v="13.333333333333334"/>
    <x v="0"/>
    <x v="2"/>
    <x v="0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x v="155"/>
    <x v="0"/>
    <n v="4"/>
    <b v="0"/>
    <s v="film &amp; video/science fiction"/>
    <n v="6.0000000000000001E-3"/>
    <n v="20.25"/>
    <x v="0"/>
    <x v="2"/>
    <x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x v="156"/>
    <x v="0"/>
    <n v="15"/>
    <b v="0"/>
    <s v="film &amp; video/science fiction"/>
    <n v="5.0999999999999996"/>
    <n v="119"/>
    <x v="0"/>
    <x v="2"/>
    <x v="0"/>
    <x v="0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x v="157"/>
    <x v="0"/>
    <n v="2"/>
    <b v="0"/>
    <s v="film &amp; video/science fiction"/>
    <n v="0.26711185308848079"/>
    <n v="4"/>
    <x v="0"/>
    <x v="2"/>
    <x v="0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x v="158"/>
    <x v="0"/>
    <n v="0"/>
    <b v="0"/>
    <s v="film &amp; video/science fiction"/>
    <n v="0"/>
    <e v="#DIV/0!"/>
    <x v="0"/>
    <x v="2"/>
    <x v="0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x v="159"/>
    <x v="0"/>
    <n v="1"/>
    <b v="0"/>
    <s v="film &amp; video/science fiction"/>
    <n v="2E-3"/>
    <n v="10"/>
    <x v="0"/>
    <x v="2"/>
    <x v="0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x v="160"/>
    <x v="0"/>
    <n v="0"/>
    <b v="0"/>
    <s v="film &amp; video/drama"/>
    <n v="0"/>
    <e v="#DIV/0!"/>
    <x v="0"/>
    <x v="3"/>
    <x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x v="161"/>
    <x v="0"/>
    <n v="1"/>
    <b v="0"/>
    <s v="film &amp; video/drama"/>
    <n v="0.01"/>
    <n v="5"/>
    <x v="0"/>
    <x v="3"/>
    <x v="0"/>
    <x v="0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x v="162"/>
    <x v="0"/>
    <n v="10"/>
    <b v="0"/>
    <s v="film &amp; video/drama"/>
    <n v="15.535714285714286"/>
    <n v="43.5"/>
    <x v="0"/>
    <x v="3"/>
    <x v="0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x v="163"/>
    <x v="0"/>
    <n v="0"/>
    <b v="0"/>
    <s v="film &amp; video/drama"/>
    <n v="0"/>
    <e v="#DIV/0!"/>
    <x v="0"/>
    <x v="3"/>
    <x v="0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x v="164"/>
    <x v="0"/>
    <n v="7"/>
    <b v="0"/>
    <s v="film &amp; video/drama"/>
    <n v="0.53333333333333333"/>
    <n v="91.428571428571431"/>
    <x v="0"/>
    <x v="3"/>
    <x v="0"/>
    <x v="0"/>
  </r>
  <r>
    <n v="165"/>
    <s v="NET"/>
    <s v="A teacher. A boy. The beach and a heatwave that drove them all insane."/>
    <n v="17000"/>
    <n v="0"/>
    <x v="2"/>
    <x v="1"/>
    <s v="GBP"/>
    <n v="1452613724"/>
    <x v="165"/>
    <x v="0"/>
    <n v="0"/>
    <b v="0"/>
    <s v="film &amp; video/drama"/>
    <n v="0"/>
    <e v="#DIV/0!"/>
    <x v="0"/>
    <x v="3"/>
    <x v="0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x v="166"/>
    <x v="0"/>
    <n v="1"/>
    <b v="0"/>
    <s v="film &amp; video/drama"/>
    <n v="60"/>
    <n v="3000"/>
    <x v="0"/>
    <x v="3"/>
    <x v="0"/>
    <x v="0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x v="167"/>
    <x v="0"/>
    <n v="2"/>
    <b v="0"/>
    <s v="film &amp; video/drama"/>
    <n v="0.01"/>
    <n v="5.5"/>
    <x v="0"/>
    <x v="3"/>
    <x v="0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x v="168"/>
    <x v="0"/>
    <n v="3"/>
    <b v="0"/>
    <s v="film &amp; video/drama"/>
    <n v="4.0625"/>
    <n v="108.33333333333333"/>
    <x v="0"/>
    <x v="3"/>
    <x v="0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x v="169"/>
    <x v="0"/>
    <n v="10"/>
    <b v="0"/>
    <s v="film &amp; video/drama"/>
    <n v="22.400000000000002"/>
    <n v="56"/>
    <x v="0"/>
    <x v="3"/>
    <x v="0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x v="170"/>
    <x v="0"/>
    <n v="10"/>
    <b v="0"/>
    <s v="film &amp; video/drama"/>
    <n v="3.25"/>
    <n v="32.5"/>
    <x v="0"/>
    <x v="3"/>
    <x v="0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x v="171"/>
    <x v="0"/>
    <n v="1"/>
    <b v="0"/>
    <s v="film &amp; video/drama"/>
    <n v="2E-3"/>
    <n v="1"/>
    <x v="0"/>
    <x v="3"/>
    <x v="0"/>
    <x v="0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x v="172"/>
    <x v="0"/>
    <n v="0"/>
    <b v="0"/>
    <s v="film &amp; video/drama"/>
    <n v="0"/>
    <e v="#DIV/0!"/>
    <x v="0"/>
    <x v="3"/>
    <x v="0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x v="173"/>
    <x v="0"/>
    <n v="0"/>
    <b v="0"/>
    <s v="film &amp; video/drama"/>
    <n v="0"/>
    <e v="#DIV/0!"/>
    <x v="0"/>
    <x v="3"/>
    <x v="0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x v="174"/>
    <x v="0"/>
    <n v="0"/>
    <b v="0"/>
    <s v="film &amp; video/drama"/>
    <n v="0"/>
    <e v="#DIV/0!"/>
    <x v="0"/>
    <x v="3"/>
    <x v="0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x v="175"/>
    <x v="0"/>
    <n v="26"/>
    <b v="0"/>
    <s v="film &amp; video/drama"/>
    <n v="6.4850000000000003"/>
    <n v="49.884615384615387"/>
    <x v="0"/>
    <x v="3"/>
    <x v="0"/>
    <x v="0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x v="176"/>
    <x v="0"/>
    <n v="0"/>
    <b v="0"/>
    <s v="film &amp; video/drama"/>
    <n v="0"/>
    <e v="#DIV/0!"/>
    <x v="0"/>
    <x v="3"/>
    <x v="0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x v="177"/>
    <x v="0"/>
    <n v="7"/>
    <b v="0"/>
    <s v="film &amp; video/drama"/>
    <n v="40"/>
    <n v="25.714285714285715"/>
    <x v="0"/>
    <x v="3"/>
    <x v="0"/>
    <x v="0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x v="178"/>
    <x v="0"/>
    <n v="0"/>
    <b v="0"/>
    <s v="film &amp; video/drama"/>
    <n v="0"/>
    <e v="#DIV/0!"/>
    <x v="0"/>
    <x v="3"/>
    <x v="0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x v="179"/>
    <x v="0"/>
    <n v="2"/>
    <b v="0"/>
    <s v="film &amp; video/drama"/>
    <n v="20"/>
    <n v="100"/>
    <x v="0"/>
    <x v="3"/>
    <x v="0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x v="180"/>
    <x v="0"/>
    <n v="13"/>
    <b v="0"/>
    <s v="film &amp; video/drama"/>
    <n v="33.416666666666664"/>
    <n v="30.846153846153847"/>
    <x v="0"/>
    <x v="3"/>
    <x v="0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x v="181"/>
    <x v="0"/>
    <n v="4"/>
    <b v="0"/>
    <s v="film &amp; video/drama"/>
    <n v="21.092608822670172"/>
    <n v="180.5"/>
    <x v="0"/>
    <x v="3"/>
    <x v="0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x v="182"/>
    <x v="0"/>
    <n v="0"/>
    <b v="0"/>
    <s v="film &amp; video/drama"/>
    <n v="0"/>
    <e v="#DIV/0!"/>
    <x v="0"/>
    <x v="3"/>
    <x v="0"/>
    <x v="0"/>
  </r>
  <r>
    <n v="183"/>
    <s v="Three Little Words"/>
    <s v="Don't kill me until I meet my Dad"/>
    <n v="12500"/>
    <n v="4482"/>
    <x v="2"/>
    <x v="1"/>
    <s v="GBP"/>
    <n v="1417033610"/>
    <x v="183"/>
    <x v="0"/>
    <n v="12"/>
    <b v="0"/>
    <s v="film &amp; video/drama"/>
    <n v="35.856000000000002"/>
    <n v="373.5"/>
    <x v="0"/>
    <x v="3"/>
    <x v="0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x v="184"/>
    <x v="0"/>
    <n v="2"/>
    <b v="0"/>
    <s v="film &amp; video/drama"/>
    <n v="3.4000000000000004"/>
    <n v="25.5"/>
    <x v="0"/>
    <x v="3"/>
    <x v="0"/>
    <x v="0"/>
  </r>
  <r>
    <n v="185"/>
    <s v="BLANK Short Movie"/>
    <s v="Love has no boundaries!"/>
    <n v="40000"/>
    <n v="2200"/>
    <x v="2"/>
    <x v="10"/>
    <s v="NOK"/>
    <n v="1471557139"/>
    <x v="185"/>
    <x v="0"/>
    <n v="10"/>
    <b v="0"/>
    <s v="film &amp; video/drama"/>
    <n v="5.5"/>
    <n v="220"/>
    <x v="0"/>
    <x v="3"/>
    <x v="0"/>
    <x v="0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x v="186"/>
    <x v="0"/>
    <n v="0"/>
    <b v="0"/>
    <s v="film &amp; video/drama"/>
    <n v="0"/>
    <e v="#DIV/0!"/>
    <x v="0"/>
    <x v="3"/>
    <x v="0"/>
    <x v="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x v="187"/>
    <x v="0"/>
    <n v="5"/>
    <b v="0"/>
    <s v="film &amp; video/drama"/>
    <n v="16"/>
    <n v="160"/>
    <x v="0"/>
    <x v="3"/>
    <x v="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x v="188"/>
    <x v="0"/>
    <n v="0"/>
    <b v="0"/>
    <s v="film &amp; video/drama"/>
    <n v="0"/>
    <e v="#DIV/0!"/>
    <x v="0"/>
    <x v="3"/>
    <x v="0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x v="189"/>
    <x v="0"/>
    <n v="5"/>
    <b v="0"/>
    <s v="film &amp; video/drama"/>
    <n v="6.8999999999999992E-2"/>
    <n v="69"/>
    <x v="0"/>
    <x v="3"/>
    <x v="0"/>
    <x v="0"/>
  </r>
  <r>
    <n v="190"/>
    <s v="REGIONRAT, the movie"/>
    <s v="Because hope can be a 4 letter word"/>
    <n v="12000"/>
    <n v="50"/>
    <x v="2"/>
    <x v="0"/>
    <s v="USD"/>
    <n v="1466091446"/>
    <x v="190"/>
    <x v="0"/>
    <n v="1"/>
    <b v="0"/>
    <s v="film &amp; video/drama"/>
    <n v="0.41666666666666669"/>
    <n v="50"/>
    <x v="0"/>
    <x v="3"/>
    <x v="0"/>
    <x v="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x v="191"/>
    <x v="0"/>
    <n v="3"/>
    <b v="0"/>
    <s v="film &amp; video/drama"/>
    <n v="5"/>
    <n v="83.333333333333329"/>
    <x v="0"/>
    <x v="3"/>
    <x v="0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x v="192"/>
    <x v="0"/>
    <n v="3"/>
    <b v="0"/>
    <s v="film &amp; video/drama"/>
    <n v="1.6999999999999999E-3"/>
    <n v="5.666666666666667"/>
    <x v="0"/>
    <x v="3"/>
    <x v="0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x v="193"/>
    <x v="0"/>
    <n v="0"/>
    <b v="0"/>
    <s v="film &amp; video/drama"/>
    <n v="0"/>
    <e v="#DIV/0!"/>
    <x v="0"/>
    <x v="3"/>
    <x v="0"/>
    <x v="0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x v="194"/>
    <x v="0"/>
    <n v="3"/>
    <b v="0"/>
    <s v="film &amp; video/drama"/>
    <n v="0.12"/>
    <n v="1"/>
    <x v="0"/>
    <x v="3"/>
    <x v="0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x v="195"/>
    <x v="0"/>
    <n v="0"/>
    <b v="0"/>
    <s v="film &amp; video/drama"/>
    <n v="0"/>
    <e v="#DIV/0!"/>
    <x v="0"/>
    <x v="3"/>
    <x v="0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x v="196"/>
    <x v="0"/>
    <n v="19"/>
    <b v="0"/>
    <s v="film &amp; video/drama"/>
    <n v="41.857142857142861"/>
    <n v="77.10526315789474"/>
    <x v="0"/>
    <x v="3"/>
    <x v="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x v="197"/>
    <x v="0"/>
    <n v="8"/>
    <b v="0"/>
    <s v="film &amp; video/drama"/>
    <n v="10.48"/>
    <n v="32.75"/>
    <x v="0"/>
    <x v="3"/>
    <x v="0"/>
    <x v="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x v="198"/>
    <x v="0"/>
    <n v="6"/>
    <b v="0"/>
    <s v="film &amp; video/drama"/>
    <n v="1.1159999999999999"/>
    <n v="46.5"/>
    <x v="0"/>
    <x v="3"/>
    <x v="0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x v="199"/>
    <x v="0"/>
    <n v="0"/>
    <b v="0"/>
    <s v="film &amp; video/drama"/>
    <n v="0"/>
    <e v="#DIV/0!"/>
    <x v="0"/>
    <x v="3"/>
    <x v="0"/>
    <x v="0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x v="200"/>
    <x v="0"/>
    <n v="18"/>
    <b v="0"/>
    <s v="film &amp; video/drama"/>
    <n v="26.192500000000003"/>
    <n v="87.308333333333337"/>
    <x v="0"/>
    <x v="3"/>
    <x v="0"/>
    <x v="0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x v="201"/>
    <x v="0"/>
    <n v="7"/>
    <b v="0"/>
    <s v="film &amp; video/drama"/>
    <n v="58.461538461538467"/>
    <n v="54.285714285714285"/>
    <x v="0"/>
    <x v="3"/>
    <x v="0"/>
    <x v="0"/>
  </r>
  <r>
    <n v="202"/>
    <s v="Modern Gangsters"/>
    <s v="new web series created by jonney terry"/>
    <n v="6000"/>
    <n v="0"/>
    <x v="2"/>
    <x v="0"/>
    <s v="USD"/>
    <n v="1444337940"/>
    <x v="202"/>
    <x v="0"/>
    <n v="0"/>
    <b v="0"/>
    <s v="film &amp; video/drama"/>
    <n v="0"/>
    <e v="#DIV/0!"/>
    <x v="0"/>
    <x v="3"/>
    <x v="0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x v="203"/>
    <x v="0"/>
    <n v="8"/>
    <b v="0"/>
    <s v="film &amp; video/drama"/>
    <n v="29.84"/>
    <n v="93.25"/>
    <x v="0"/>
    <x v="3"/>
    <x v="0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x v="204"/>
    <x v="0"/>
    <n v="1293"/>
    <b v="0"/>
    <s v="film &amp; video/drama"/>
    <n v="50.721666666666664"/>
    <n v="117.68368136117556"/>
    <x v="0"/>
    <x v="3"/>
    <x v="0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x v="205"/>
    <x v="0"/>
    <n v="17"/>
    <b v="0"/>
    <s v="film &amp; video/drama"/>
    <n v="16.25"/>
    <n v="76.470588235294116"/>
    <x v="0"/>
    <x v="3"/>
    <x v="0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x v="206"/>
    <x v="0"/>
    <n v="0"/>
    <b v="0"/>
    <s v="film &amp; video/drama"/>
    <n v="0"/>
    <e v="#DIV/0!"/>
    <x v="0"/>
    <x v="3"/>
    <x v="0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x v="207"/>
    <x v="0"/>
    <n v="13"/>
    <b v="0"/>
    <s v="film &amp; video/drama"/>
    <n v="15.214285714285714"/>
    <n v="163.84615384615384"/>
    <x v="0"/>
    <x v="3"/>
    <x v="0"/>
    <x v="0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x v="208"/>
    <x v="0"/>
    <n v="0"/>
    <b v="0"/>
    <s v="film &amp; video/drama"/>
    <n v="0"/>
    <e v="#DIV/0!"/>
    <x v="0"/>
    <x v="3"/>
    <x v="0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x v="209"/>
    <x v="0"/>
    <n v="0"/>
    <b v="0"/>
    <s v="film &amp; video/drama"/>
    <n v="0"/>
    <e v="#DIV/0!"/>
    <x v="0"/>
    <x v="3"/>
    <x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x v="210"/>
    <x v="0"/>
    <n v="33"/>
    <b v="0"/>
    <s v="film &amp; video/drama"/>
    <n v="25.25"/>
    <n v="91.818181818181813"/>
    <x v="0"/>
    <x v="3"/>
    <x v="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x v="211"/>
    <x v="0"/>
    <n v="12"/>
    <b v="0"/>
    <s v="film &amp; video/drama"/>
    <n v="44.6"/>
    <n v="185.83333333333334"/>
    <x v="0"/>
    <x v="3"/>
    <x v="0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x v="212"/>
    <x v="0"/>
    <n v="1"/>
    <b v="0"/>
    <s v="film &amp; video/drama"/>
    <n v="1.5873015873015872E-2"/>
    <n v="1"/>
    <x v="0"/>
    <x v="3"/>
    <x v="0"/>
    <x v="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x v="213"/>
    <x v="0"/>
    <n v="1"/>
    <b v="0"/>
    <s v="film &amp; video/drama"/>
    <n v="0.04"/>
    <n v="20"/>
    <x v="0"/>
    <x v="3"/>
    <x v="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x v="214"/>
    <x v="0"/>
    <n v="1"/>
    <b v="0"/>
    <s v="film &amp; video/drama"/>
    <n v="8.0000000000000002E-3"/>
    <n v="1"/>
    <x v="0"/>
    <x v="3"/>
    <x v="0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x v="215"/>
    <x v="0"/>
    <n v="1"/>
    <b v="0"/>
    <s v="film &amp; video/drama"/>
    <n v="0.22727272727272727"/>
    <n v="10"/>
    <x v="0"/>
    <x v="3"/>
    <x v="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x v="216"/>
    <x v="0"/>
    <n v="84"/>
    <b v="0"/>
    <s v="film &amp; video/drama"/>
    <n v="55.698440000000005"/>
    <n v="331.53833333333336"/>
    <x v="0"/>
    <x v="3"/>
    <x v="0"/>
    <x v="0"/>
  </r>
  <r>
    <n v="217"/>
    <s v="Bitch"/>
    <s v="A roadmovie by paw"/>
    <n v="100000"/>
    <n v="11943"/>
    <x v="2"/>
    <x v="11"/>
    <s v="SEK"/>
    <n v="1419780149"/>
    <x v="217"/>
    <x v="0"/>
    <n v="38"/>
    <b v="0"/>
    <s v="film &amp; video/drama"/>
    <n v="11.943"/>
    <n v="314.28947368421052"/>
    <x v="0"/>
    <x v="3"/>
    <x v="0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x v="218"/>
    <x v="0"/>
    <n v="1"/>
    <b v="0"/>
    <s v="film &amp; video/drama"/>
    <n v="2"/>
    <n v="100"/>
    <x v="0"/>
    <x v="3"/>
    <x v="0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x v="219"/>
    <x v="0"/>
    <n v="76"/>
    <b v="0"/>
    <s v="film &amp; video/drama"/>
    <n v="17.630000000000003"/>
    <n v="115.98684210526316"/>
    <x v="0"/>
    <x v="3"/>
    <x v="0"/>
    <x v="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x v="220"/>
    <x v="0"/>
    <n v="3"/>
    <b v="0"/>
    <s v="film &amp; video/drama"/>
    <n v="0.72"/>
    <n v="120"/>
    <x v="0"/>
    <x v="3"/>
    <x v="0"/>
    <x v="0"/>
  </r>
  <r>
    <n v="221"/>
    <s v="Archetypes"/>
    <s v="Film about Schizophrenia with Surreal Twists!"/>
    <n v="50000"/>
    <n v="0"/>
    <x v="2"/>
    <x v="0"/>
    <s v="USD"/>
    <n v="1427569564"/>
    <x v="221"/>
    <x v="0"/>
    <n v="0"/>
    <b v="0"/>
    <s v="film &amp; video/drama"/>
    <n v="0"/>
    <e v="#DIV/0!"/>
    <x v="0"/>
    <x v="3"/>
    <x v="0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x v="222"/>
    <x v="0"/>
    <n v="2"/>
    <b v="0"/>
    <s v="film &amp; video/drama"/>
    <n v="13"/>
    <n v="65"/>
    <x v="0"/>
    <x v="3"/>
    <x v="0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x v="223"/>
    <x v="0"/>
    <n v="0"/>
    <b v="0"/>
    <s v="film &amp; video/drama"/>
    <n v="0"/>
    <e v="#DIV/0!"/>
    <x v="0"/>
    <x v="3"/>
    <x v="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x v="224"/>
    <x v="0"/>
    <n v="0"/>
    <b v="0"/>
    <s v="film &amp; video/drama"/>
    <n v="0"/>
    <e v="#DIV/0!"/>
    <x v="0"/>
    <x v="3"/>
    <x v="0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x v="225"/>
    <x v="0"/>
    <n v="0"/>
    <b v="0"/>
    <s v="film &amp; video/drama"/>
    <n v="0"/>
    <e v="#DIV/0!"/>
    <x v="0"/>
    <x v="3"/>
    <x v="0"/>
    <x v="0"/>
  </r>
  <r>
    <n v="226"/>
    <s v="MAGGIE Film"/>
    <s v="A TRUE STORY OF DOMESTIC VILOLENCE THAT SEEKS TO OFFER THE VIEWER OUTLEST OF SUPPORT."/>
    <n v="29000"/>
    <n v="250"/>
    <x v="2"/>
    <x v="1"/>
    <s v="GBP"/>
    <n v="1433064540"/>
    <x v="226"/>
    <x v="0"/>
    <n v="2"/>
    <b v="0"/>
    <s v="film &amp; video/drama"/>
    <n v="0.86206896551724133"/>
    <n v="125"/>
    <x v="0"/>
    <x v="3"/>
    <x v="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x v="227"/>
    <x v="0"/>
    <n v="0"/>
    <b v="0"/>
    <s v="film &amp; video/drama"/>
    <n v="0"/>
    <e v="#DIV/0!"/>
    <x v="0"/>
    <x v="3"/>
    <x v="0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x v="228"/>
    <x v="0"/>
    <n v="0"/>
    <b v="0"/>
    <s v="film &amp; video/drama"/>
    <n v="0"/>
    <e v="#DIV/0!"/>
    <x v="0"/>
    <x v="3"/>
    <x v="0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x v="229"/>
    <x v="0"/>
    <n v="0"/>
    <b v="0"/>
    <s v="film &amp; video/drama"/>
    <n v="0"/>
    <e v="#DIV/0!"/>
    <x v="0"/>
    <x v="3"/>
    <x v="0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x v="230"/>
    <x v="0"/>
    <n v="2"/>
    <b v="0"/>
    <s v="film &amp; video/drama"/>
    <n v="0.4"/>
    <n v="30"/>
    <x v="0"/>
    <x v="3"/>
    <x v="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x v="231"/>
    <x v="0"/>
    <n v="0"/>
    <b v="0"/>
    <s v="film &amp; video/drama"/>
    <n v="0"/>
    <e v="#DIV/0!"/>
    <x v="0"/>
    <x v="3"/>
    <x v="0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x v="232"/>
    <x v="0"/>
    <n v="7"/>
    <b v="0"/>
    <s v="film &amp; video/drama"/>
    <n v="2.75"/>
    <n v="15.714285714285714"/>
    <x v="0"/>
    <x v="3"/>
    <x v="0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x v="233"/>
    <x v="0"/>
    <n v="0"/>
    <b v="0"/>
    <s v="film &amp; video/drama"/>
    <n v="0"/>
    <e v="#DIV/0!"/>
    <x v="0"/>
    <x v="3"/>
    <x v="0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x v="234"/>
    <x v="0"/>
    <n v="5"/>
    <b v="0"/>
    <s v="film &amp; video/drama"/>
    <n v="40.1"/>
    <n v="80.2"/>
    <x v="0"/>
    <x v="3"/>
    <x v="0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x v="235"/>
    <x v="0"/>
    <n v="0"/>
    <b v="0"/>
    <s v="film &amp; video/drama"/>
    <n v="0"/>
    <e v="#DIV/0!"/>
    <x v="0"/>
    <x v="3"/>
    <x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x v="236"/>
    <x v="0"/>
    <n v="0"/>
    <b v="0"/>
    <s v="film &amp; video/drama"/>
    <n v="0"/>
    <e v="#DIV/0!"/>
    <x v="0"/>
    <x v="3"/>
    <x v="0"/>
    <x v="0"/>
  </r>
  <r>
    <n v="237"/>
    <s v="Making The Choice"/>
    <s v="Making The Choice is a christian short film series."/>
    <n v="15000"/>
    <n v="50"/>
    <x v="2"/>
    <x v="0"/>
    <s v="USD"/>
    <n v="1457445069"/>
    <x v="237"/>
    <x v="0"/>
    <n v="1"/>
    <b v="0"/>
    <s v="film &amp; video/drama"/>
    <n v="0.33333333333333337"/>
    <n v="50"/>
    <x v="0"/>
    <x v="3"/>
    <x v="0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x v="238"/>
    <x v="0"/>
    <n v="0"/>
    <b v="0"/>
    <s v="film &amp; video/drama"/>
    <n v="0"/>
    <e v="#DIV/0!"/>
    <x v="0"/>
    <x v="3"/>
    <x v="0"/>
    <x v="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x v="239"/>
    <x v="0"/>
    <n v="5"/>
    <b v="0"/>
    <s v="film &amp; video/drama"/>
    <n v="25"/>
    <n v="50"/>
    <x v="0"/>
    <x v="3"/>
    <x v="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x v="240"/>
    <x v="1"/>
    <n v="137"/>
    <b v="1"/>
    <s v="film &amp; video/documentary"/>
    <n v="107.63413333333334"/>
    <n v="117.84759124087591"/>
    <x v="0"/>
    <x v="4"/>
    <x v="0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x v="241"/>
    <x v="1"/>
    <n v="376"/>
    <b v="1"/>
    <s v="film &amp; video/documentary"/>
    <n v="112.63736263736264"/>
    <n v="109.04255319148936"/>
    <x v="0"/>
    <x v="4"/>
    <x v="0"/>
    <x v="0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x v="242"/>
    <x v="1"/>
    <n v="202"/>
    <b v="1"/>
    <s v="film &amp; video/documentary"/>
    <n v="113.46153846153845"/>
    <n v="73.019801980198025"/>
    <x v="0"/>
    <x v="4"/>
    <x v="0"/>
    <x v="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x v="243"/>
    <x v="1"/>
    <n v="328"/>
    <b v="1"/>
    <s v="film &amp; video/documentary"/>
    <n v="102.592"/>
    <n v="78.195121951219505"/>
    <x v="0"/>
    <x v="4"/>
    <x v="0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x v="244"/>
    <x v="1"/>
    <n v="84"/>
    <b v="1"/>
    <s v="film &amp; video/documentary"/>
    <n v="113.75714285714287"/>
    <n v="47.398809523809526"/>
    <x v="0"/>
    <x v="4"/>
    <x v="0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x v="245"/>
    <x v="1"/>
    <n v="96"/>
    <b v="1"/>
    <s v="film &amp; video/documentary"/>
    <n v="103.71999999999998"/>
    <n v="54.020833333333336"/>
    <x v="0"/>
    <x v="4"/>
    <x v="0"/>
    <x v="0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x v="246"/>
    <x v="1"/>
    <n v="223"/>
    <b v="1"/>
    <s v="film &amp; video/documentary"/>
    <n v="305.46000000000004"/>
    <n v="68.488789237668158"/>
    <x v="0"/>
    <x v="4"/>
    <x v="0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x v="247"/>
    <x v="1"/>
    <n v="62"/>
    <b v="1"/>
    <s v="film &amp; video/documentary"/>
    <n v="134.1"/>
    <n v="108.14516129032258"/>
    <x v="0"/>
    <x v="4"/>
    <x v="0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x v="248"/>
    <x v="1"/>
    <n v="146"/>
    <b v="1"/>
    <s v="film &amp; video/documentary"/>
    <n v="101.33294117647058"/>
    <n v="589.95205479452056"/>
    <x v="0"/>
    <x v="4"/>
    <x v="0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x v="249"/>
    <x v="1"/>
    <n v="235"/>
    <b v="1"/>
    <s v="film &amp; video/documentary"/>
    <n v="112.92"/>
    <n v="48.051063829787232"/>
    <x v="0"/>
    <x v="4"/>
    <x v="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x v="250"/>
    <x v="1"/>
    <n v="437"/>
    <b v="1"/>
    <s v="film &amp; video/documentary"/>
    <n v="105.58333333333334"/>
    <n v="72.482837528604122"/>
    <x v="0"/>
    <x v="4"/>
    <x v="0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x v="251"/>
    <x v="1"/>
    <n v="77"/>
    <b v="1"/>
    <s v="film &amp; video/documentary"/>
    <n v="125.57142857142858"/>
    <n v="57.077922077922075"/>
    <x v="0"/>
    <x v="4"/>
    <x v="0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x v="252"/>
    <x v="1"/>
    <n v="108"/>
    <b v="1"/>
    <s v="film &amp; video/documentary"/>
    <n v="184.56"/>
    <n v="85.444444444444443"/>
    <x v="0"/>
    <x v="4"/>
    <x v="0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x v="253"/>
    <x v="1"/>
    <n v="7"/>
    <b v="1"/>
    <s v="film &amp; video/documentary"/>
    <n v="100.73333333333335"/>
    <n v="215.85714285714286"/>
    <x v="0"/>
    <x v="4"/>
    <x v="0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x v="254"/>
    <x v="1"/>
    <n v="314"/>
    <b v="1"/>
    <s v="film &amp; video/documentary"/>
    <n v="116.94725"/>
    <n v="89.38643312101911"/>
    <x v="0"/>
    <x v="4"/>
    <x v="0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x v="255"/>
    <x v="1"/>
    <n v="188"/>
    <b v="1"/>
    <s v="film &amp; video/documentary"/>
    <n v="106.73325"/>
    <n v="45.418404255319146"/>
    <x v="0"/>
    <x v="4"/>
    <x v="0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x v="256"/>
    <x v="1"/>
    <n v="275"/>
    <b v="1"/>
    <s v="film &amp; video/documentary"/>
    <n v="139.1"/>
    <n v="65.756363636363631"/>
    <x v="0"/>
    <x v="4"/>
    <x v="0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x v="257"/>
    <x v="1"/>
    <n v="560"/>
    <b v="1"/>
    <s v="film &amp; video/documentary"/>
    <n v="106.72648571428572"/>
    <n v="66.70405357142856"/>
    <x v="0"/>
    <x v="4"/>
    <x v="0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x v="258"/>
    <x v="1"/>
    <n v="688"/>
    <b v="1"/>
    <s v="film &amp; video/documentary"/>
    <n v="191.14"/>
    <n v="83.345930232558146"/>
    <x v="0"/>
    <x v="4"/>
    <x v="0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x v="259"/>
    <x v="1"/>
    <n v="942"/>
    <b v="1"/>
    <s v="film &amp; video/documentary"/>
    <n v="131.93789333333334"/>
    <n v="105.04609341825902"/>
    <x v="0"/>
    <x v="4"/>
    <x v="0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x v="260"/>
    <x v="1"/>
    <n v="88"/>
    <b v="1"/>
    <s v="film &amp; video/documentary"/>
    <n v="106.4"/>
    <n v="120.90909090909091"/>
    <x v="0"/>
    <x v="4"/>
    <x v="0"/>
    <x v="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x v="261"/>
    <x v="1"/>
    <n v="220"/>
    <b v="1"/>
    <s v="film &amp; video/documentary"/>
    <n v="107.4"/>
    <n v="97.63636363636364"/>
    <x v="0"/>
    <x v="4"/>
    <x v="0"/>
    <x v="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x v="262"/>
    <x v="1"/>
    <n v="145"/>
    <b v="1"/>
    <s v="film &amp; video/documentary"/>
    <n v="240"/>
    <n v="41.379310344827587"/>
    <x v="0"/>
    <x v="4"/>
    <x v="0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x v="263"/>
    <x v="1"/>
    <n v="963"/>
    <b v="1"/>
    <s v="film &amp; video/documentary"/>
    <n v="118.08108"/>
    <n v="30.654485981308412"/>
    <x v="0"/>
    <x v="4"/>
    <x v="0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x v="264"/>
    <x v="1"/>
    <n v="91"/>
    <b v="1"/>
    <s v="film &amp; video/documentary"/>
    <n v="118.19999999999999"/>
    <n v="64.945054945054949"/>
    <x v="0"/>
    <x v="4"/>
    <x v="0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x v="265"/>
    <x v="1"/>
    <n v="58"/>
    <b v="1"/>
    <s v="film &amp; video/documentary"/>
    <n v="111.1"/>
    <n v="95.775862068965523"/>
    <x v="0"/>
    <x v="4"/>
    <x v="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x v="266"/>
    <x v="1"/>
    <n v="36"/>
    <b v="1"/>
    <s v="film &amp; video/documentary"/>
    <n v="145.5"/>
    <n v="40.416666666666664"/>
    <x v="0"/>
    <x v="4"/>
    <x v="0"/>
    <x v="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x v="267"/>
    <x v="1"/>
    <n v="165"/>
    <b v="1"/>
    <s v="film &amp; video/documentary"/>
    <n v="131.62883248730967"/>
    <n v="78.578424242424248"/>
    <x v="0"/>
    <x v="4"/>
    <x v="0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x v="268"/>
    <x v="1"/>
    <n v="111"/>
    <b v="1"/>
    <s v="film &amp; video/documentary"/>
    <n v="111.4"/>
    <n v="50.18018018018018"/>
    <x v="0"/>
    <x v="4"/>
    <x v="0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x v="269"/>
    <x v="1"/>
    <n v="1596"/>
    <b v="1"/>
    <s v="film &amp; video/documentary"/>
    <n v="147.23376999999999"/>
    <n v="92.251735588972423"/>
    <x v="0"/>
    <x v="4"/>
    <x v="0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x v="270"/>
    <x v="1"/>
    <n v="61"/>
    <b v="1"/>
    <s v="film &amp; video/documentary"/>
    <n v="152.60869565217391"/>
    <n v="57.540983606557376"/>
    <x v="0"/>
    <x v="4"/>
    <x v="0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x v="271"/>
    <x v="1"/>
    <n v="287"/>
    <b v="1"/>
    <s v="film &amp; video/documentary"/>
    <n v="104.67999999999999"/>
    <n v="109.42160278745645"/>
    <x v="0"/>
    <x v="4"/>
    <x v="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x v="272"/>
    <x v="1"/>
    <n v="65"/>
    <b v="1"/>
    <s v="film &amp; video/documentary"/>
    <n v="177.43366666666668"/>
    <n v="81.892461538461546"/>
    <x v="0"/>
    <x v="4"/>
    <x v="0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x v="273"/>
    <x v="1"/>
    <n v="118"/>
    <b v="1"/>
    <s v="film &amp; video/documentary"/>
    <n v="107.7758"/>
    <n v="45.667711864406776"/>
    <x v="0"/>
    <x v="4"/>
    <x v="0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x v="274"/>
    <x v="1"/>
    <n v="113"/>
    <b v="1"/>
    <s v="film &amp; video/documentary"/>
    <n v="156"/>
    <n v="55.221238938053098"/>
    <x v="0"/>
    <x v="4"/>
    <x v="0"/>
    <x v="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x v="275"/>
    <x v="1"/>
    <n v="332"/>
    <b v="1"/>
    <s v="film &amp; video/documentary"/>
    <n v="108.395"/>
    <n v="65.298192771084331"/>
    <x v="0"/>
    <x v="4"/>
    <x v="0"/>
    <x v="0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x v="276"/>
    <x v="1"/>
    <n v="62"/>
    <b v="1"/>
    <s v="film &amp; video/documentary"/>
    <n v="147.6"/>
    <n v="95.225806451612897"/>
    <x v="0"/>
    <x v="4"/>
    <x v="0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x v="277"/>
    <x v="1"/>
    <n v="951"/>
    <b v="1"/>
    <s v="film &amp; video/documentary"/>
    <n v="110.38153846153847"/>
    <n v="75.444794952681391"/>
    <x v="0"/>
    <x v="4"/>
    <x v="0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x v="278"/>
    <x v="1"/>
    <n v="415"/>
    <b v="1"/>
    <s v="film &amp; video/documentary"/>
    <n v="150.34814814814814"/>
    <n v="97.816867469879512"/>
    <x v="0"/>
    <x v="4"/>
    <x v="0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x v="279"/>
    <x v="1"/>
    <n v="305"/>
    <b v="1"/>
    <s v="film &amp; video/documentary"/>
    <n v="157.31829411764707"/>
    <n v="87.685606557377056"/>
    <x v="0"/>
    <x v="4"/>
    <x v="0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x v="280"/>
    <x v="1"/>
    <n v="2139"/>
    <b v="1"/>
    <s v="film &amp; video/documentary"/>
    <n v="156.14400000000001"/>
    <n v="54.748948106591868"/>
    <x v="0"/>
    <x v="4"/>
    <x v="0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x v="281"/>
    <x v="1"/>
    <n v="79"/>
    <b v="1"/>
    <s v="film &amp; video/documentary"/>
    <n v="120.58763636363636"/>
    <n v="83.953417721518989"/>
    <x v="0"/>
    <x v="4"/>
    <x v="0"/>
    <x v="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x v="282"/>
    <x v="1"/>
    <n v="179"/>
    <b v="1"/>
    <s v="film &amp; video/documentary"/>
    <n v="101.18888888888888"/>
    <n v="254.38547486033519"/>
    <x v="0"/>
    <x v="4"/>
    <x v="0"/>
    <x v="0"/>
  </r>
  <r>
    <n v="283"/>
    <s v="SOLE SURVIVOR"/>
    <s v="What is the impact of survivorship on the human condition?"/>
    <n v="18000"/>
    <n v="20569.05"/>
    <x v="0"/>
    <x v="0"/>
    <s v="USD"/>
    <n v="1306904340"/>
    <x v="283"/>
    <x v="1"/>
    <n v="202"/>
    <b v="1"/>
    <s v="film &amp; video/documentary"/>
    <n v="114.27249999999999"/>
    <n v="101.8269801980198"/>
    <x v="0"/>
    <x v="4"/>
    <x v="0"/>
    <x v="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x v="284"/>
    <x v="1"/>
    <n v="760"/>
    <b v="1"/>
    <s v="film &amp; video/documentary"/>
    <n v="104.62615"/>
    <n v="55.066394736842106"/>
    <x v="0"/>
    <x v="4"/>
    <x v="0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x v="285"/>
    <x v="1"/>
    <n v="563"/>
    <b v="1"/>
    <s v="film &amp; video/documentary"/>
    <n v="228.82507142857142"/>
    <n v="56.901438721136763"/>
    <x v="0"/>
    <x v="4"/>
    <x v="0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x v="286"/>
    <x v="1"/>
    <n v="135"/>
    <b v="1"/>
    <s v="film &amp; video/documentary"/>
    <n v="109.15333333333332"/>
    <n v="121.28148148148148"/>
    <x v="0"/>
    <x v="4"/>
    <x v="0"/>
    <x v="0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x v="287"/>
    <x v="1"/>
    <n v="290"/>
    <b v="1"/>
    <s v="film &amp; video/documentary"/>
    <n v="176.29999999999998"/>
    <n v="91.189655172413794"/>
    <x v="0"/>
    <x v="4"/>
    <x v="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x v="288"/>
    <x v="1"/>
    <n v="447"/>
    <b v="1"/>
    <s v="film &amp; video/documentary"/>
    <n v="103.21061999999999"/>
    <n v="115.44812080536913"/>
    <x v="0"/>
    <x v="4"/>
    <x v="0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x v="289"/>
    <x v="1"/>
    <n v="232"/>
    <b v="1"/>
    <s v="film &amp; video/documentary"/>
    <n v="104.82000000000001"/>
    <n v="67.771551724137936"/>
    <x v="0"/>
    <x v="4"/>
    <x v="0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x v="290"/>
    <x v="1"/>
    <n v="168"/>
    <b v="1"/>
    <s v="film &amp; video/documentary"/>
    <n v="106.68444444444445"/>
    <n v="28.576190476190476"/>
    <x v="0"/>
    <x v="4"/>
    <x v="0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x v="291"/>
    <x v="1"/>
    <n v="128"/>
    <b v="1"/>
    <s v="film &amp; video/documentary"/>
    <n v="120.02"/>
    <n v="46.8828125"/>
    <x v="0"/>
    <x v="4"/>
    <x v="0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x v="292"/>
    <x v="1"/>
    <n v="493"/>
    <b v="1"/>
    <s v="film &amp; video/documentary"/>
    <n v="101.50693333333334"/>
    <n v="154.42231237322514"/>
    <x v="0"/>
    <x v="4"/>
    <x v="0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x v="293"/>
    <x v="1"/>
    <n v="131"/>
    <b v="1"/>
    <s v="film &amp; video/documentary"/>
    <n v="101.38461538461539"/>
    <n v="201.22137404580153"/>
    <x v="0"/>
    <x v="4"/>
    <x v="0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x v="294"/>
    <x v="1"/>
    <n v="50"/>
    <b v="1"/>
    <s v="film &amp; video/documentary"/>
    <n v="100"/>
    <n v="100"/>
    <x v="0"/>
    <x v="4"/>
    <x v="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x v="295"/>
    <x v="1"/>
    <n v="665"/>
    <b v="1"/>
    <s v="film &amp; video/documentary"/>
    <n v="133.10911999999999"/>
    <n v="100.08204511278196"/>
    <x v="0"/>
    <x v="4"/>
    <x v="0"/>
    <x v="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x v="296"/>
    <x v="1"/>
    <n v="129"/>
    <b v="1"/>
    <s v="film &amp; video/documentary"/>
    <n v="118.72620000000001"/>
    <n v="230.08953488372092"/>
    <x v="0"/>
    <x v="4"/>
    <x v="0"/>
    <x v="0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x v="297"/>
    <x v="1"/>
    <n v="142"/>
    <b v="1"/>
    <s v="film &amp; video/documentary"/>
    <n v="100.64"/>
    <n v="141.74647887323943"/>
    <x v="0"/>
    <x v="4"/>
    <x v="0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x v="298"/>
    <x v="1"/>
    <n v="2436"/>
    <b v="1"/>
    <s v="film &amp; video/documentary"/>
    <n v="108.93241269841269"/>
    <n v="56.344351395730705"/>
    <x v="0"/>
    <x v="4"/>
    <x v="0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x v="299"/>
    <x v="1"/>
    <n v="244"/>
    <b v="1"/>
    <s v="film &amp; video/documentary"/>
    <n v="178.95250000000001"/>
    <n v="73.341188524590166"/>
    <x v="0"/>
    <x v="4"/>
    <x v="0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x v="300"/>
    <x v="1"/>
    <n v="298"/>
    <b v="1"/>
    <s v="film &amp; video/documentary"/>
    <n v="101.72264"/>
    <n v="85.337785234899329"/>
    <x v="0"/>
    <x v="4"/>
    <x v="0"/>
    <x v="0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x v="301"/>
    <x v="1"/>
    <n v="251"/>
    <b v="1"/>
    <s v="film &amp; video/documentary"/>
    <n v="118.73499999999999"/>
    <n v="61.496215139442228"/>
    <x v="0"/>
    <x v="4"/>
    <x v="0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x v="302"/>
    <x v="1"/>
    <n v="108"/>
    <b v="1"/>
    <s v="film &amp; video/documentary"/>
    <n v="100.46"/>
    <n v="93.018518518518519"/>
    <x v="0"/>
    <x v="4"/>
    <x v="0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x v="303"/>
    <x v="1"/>
    <n v="82"/>
    <b v="1"/>
    <s v="film &amp; video/documentary"/>
    <n v="137.46666666666667"/>
    <n v="50.292682926829265"/>
    <x v="0"/>
    <x v="4"/>
    <x v="0"/>
    <x v="0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x v="304"/>
    <x v="1"/>
    <n v="74"/>
    <b v="1"/>
    <s v="film &amp; video/documentary"/>
    <n v="231.64705882352939"/>
    <n v="106.43243243243244"/>
    <x v="0"/>
    <x v="4"/>
    <x v="0"/>
    <x v="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x v="305"/>
    <x v="1"/>
    <n v="189"/>
    <b v="1"/>
    <s v="film &amp; video/documentary"/>
    <n v="130.33333333333331"/>
    <n v="51.719576719576722"/>
    <x v="0"/>
    <x v="4"/>
    <x v="0"/>
    <x v="0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x v="306"/>
    <x v="1"/>
    <n v="80"/>
    <b v="1"/>
    <s v="film &amp; video/documentary"/>
    <n v="292.89999999999998"/>
    <n v="36.612499999999997"/>
    <x v="0"/>
    <x v="4"/>
    <x v="0"/>
    <x v="0"/>
  </r>
  <r>
    <n v="307"/>
    <s v="Grammar Revolution"/>
    <s v="Why is grammar important?"/>
    <n v="22000"/>
    <n v="24490"/>
    <x v="0"/>
    <x v="0"/>
    <s v="USD"/>
    <n v="1360276801"/>
    <x v="307"/>
    <x v="1"/>
    <n v="576"/>
    <b v="1"/>
    <s v="film &amp; video/documentary"/>
    <n v="111.31818181818183"/>
    <n v="42.517361111111114"/>
    <x v="0"/>
    <x v="4"/>
    <x v="0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x v="308"/>
    <x v="1"/>
    <n v="202"/>
    <b v="1"/>
    <s v="film &amp; video/documentary"/>
    <n v="105.56666666666668"/>
    <n v="62.712871287128714"/>
    <x v="0"/>
    <x v="4"/>
    <x v="0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x v="309"/>
    <x v="1"/>
    <n v="238"/>
    <b v="1"/>
    <s v="film &amp; video/documentary"/>
    <n v="118.94444444444446"/>
    <n v="89.957983193277315"/>
    <x v="0"/>
    <x v="4"/>
    <x v="0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x v="310"/>
    <x v="1"/>
    <n v="36"/>
    <b v="1"/>
    <s v="film &amp; video/documentary"/>
    <n v="104.129"/>
    <n v="28.924722222222222"/>
    <x v="0"/>
    <x v="4"/>
    <x v="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x v="311"/>
    <x v="1"/>
    <n v="150"/>
    <b v="1"/>
    <s v="film &amp; video/documentary"/>
    <n v="104.10165000000001"/>
    <n v="138.8022"/>
    <x v="0"/>
    <x v="4"/>
    <x v="0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x v="312"/>
    <x v="1"/>
    <n v="146"/>
    <b v="1"/>
    <s v="film &amp; video/documentary"/>
    <n v="111.87499999999999"/>
    <n v="61.301369863013697"/>
    <x v="0"/>
    <x v="4"/>
    <x v="0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x v="313"/>
    <x v="1"/>
    <n v="222"/>
    <b v="1"/>
    <s v="film &amp; video/documentary"/>
    <n v="104.73529411764706"/>
    <n v="80.202702702702709"/>
    <x v="0"/>
    <x v="4"/>
    <x v="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x v="314"/>
    <x v="1"/>
    <n v="120"/>
    <b v="1"/>
    <s v="film &amp; video/documentary"/>
    <n v="385.15000000000003"/>
    <n v="32.095833333333331"/>
    <x v="0"/>
    <x v="4"/>
    <x v="0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x v="315"/>
    <x v="1"/>
    <n v="126"/>
    <b v="1"/>
    <s v="film &amp; video/documentary"/>
    <n v="101.248"/>
    <n v="200.88888888888889"/>
    <x v="0"/>
    <x v="4"/>
    <x v="0"/>
    <x v="0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x v="316"/>
    <x v="1"/>
    <n v="158"/>
    <b v="1"/>
    <s v="film &amp; video/documentary"/>
    <n v="113.77333333333333"/>
    <n v="108.01265822784811"/>
    <x v="0"/>
    <x v="4"/>
    <x v="0"/>
    <x v="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x v="317"/>
    <x v="1"/>
    <n v="316"/>
    <b v="1"/>
    <s v="film &amp; video/documentary"/>
    <n v="100.80333333333333"/>
    <n v="95.699367088607602"/>
    <x v="0"/>
    <x v="4"/>
    <x v="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x v="318"/>
    <x v="1"/>
    <n v="284"/>
    <b v="1"/>
    <s v="film &amp; video/documentary"/>
    <n v="283.32"/>
    <n v="49.880281690140848"/>
    <x v="0"/>
    <x v="4"/>
    <x v="0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x v="319"/>
    <x v="1"/>
    <n v="51"/>
    <b v="1"/>
    <s v="film &amp; video/documentary"/>
    <n v="112.68"/>
    <n v="110.47058823529412"/>
    <x v="0"/>
    <x v="4"/>
    <x v="0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x v="320"/>
    <x v="1"/>
    <n v="158"/>
    <b v="1"/>
    <s v="film &amp; video/documentary"/>
    <n v="106.58000000000001"/>
    <n v="134.91139240506328"/>
    <x v="0"/>
    <x v="4"/>
    <x v="0"/>
    <x v="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x v="321"/>
    <x v="1"/>
    <n v="337"/>
    <b v="1"/>
    <s v="film &amp; video/documentary"/>
    <n v="102.66285714285715"/>
    <n v="106.62314540059347"/>
    <x v="0"/>
    <x v="4"/>
    <x v="0"/>
    <x v="0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x v="322"/>
    <x v="1"/>
    <n v="186"/>
    <b v="1"/>
    <s v="film &amp; video/documentary"/>
    <n v="107.91200000000001"/>
    <n v="145.04301075268816"/>
    <x v="0"/>
    <x v="4"/>
    <x v="0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x v="323"/>
    <x v="1"/>
    <n v="58"/>
    <b v="1"/>
    <s v="film &amp; video/documentary"/>
    <n v="123.07407407407408"/>
    <n v="114.58620689655173"/>
    <x v="0"/>
    <x v="4"/>
    <x v="0"/>
    <x v="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x v="324"/>
    <x v="1"/>
    <n v="82"/>
    <b v="1"/>
    <s v="film &amp; video/documentary"/>
    <n v="101.6"/>
    <n v="105.3170731707317"/>
    <x v="0"/>
    <x v="4"/>
    <x v="0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x v="325"/>
    <x v="1"/>
    <n v="736"/>
    <b v="1"/>
    <s v="film &amp; video/documentary"/>
    <n v="104.396"/>
    <n v="70.921195652173907"/>
    <x v="0"/>
    <x v="4"/>
    <x v="0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x v="326"/>
    <x v="1"/>
    <n v="1151"/>
    <b v="1"/>
    <s v="film &amp; video/documentary"/>
    <n v="112.92973333333333"/>
    <n v="147.17167680278018"/>
    <x v="0"/>
    <x v="4"/>
    <x v="0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x v="327"/>
    <x v="1"/>
    <n v="34"/>
    <b v="1"/>
    <s v="film &amp; video/documentary"/>
    <n v="136.4"/>
    <n v="160.47058823529412"/>
    <x v="0"/>
    <x v="4"/>
    <x v="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x v="328"/>
    <x v="1"/>
    <n v="498"/>
    <b v="1"/>
    <s v="film &amp; video/documentary"/>
    <n v="103.61439999999999"/>
    <n v="156.04578313253012"/>
    <x v="0"/>
    <x v="4"/>
    <x v="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x v="329"/>
    <x v="1"/>
    <n v="167"/>
    <b v="1"/>
    <s v="film &amp; video/documentary"/>
    <n v="105.5"/>
    <n v="63.17365269461078"/>
    <x v="0"/>
    <x v="4"/>
    <x v="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x v="330"/>
    <x v="1"/>
    <n v="340"/>
    <b v="1"/>
    <s v="film &amp; video/documentary"/>
    <n v="101.82857142857142"/>
    <n v="104.82352941176471"/>
    <x v="0"/>
    <x v="4"/>
    <x v="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x v="331"/>
    <x v="1"/>
    <n v="438"/>
    <b v="1"/>
    <s v="film &amp; video/documentary"/>
    <n v="106.60499999999999"/>
    <n v="97.356164383561648"/>
    <x v="0"/>
    <x v="4"/>
    <x v="0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x v="332"/>
    <x v="1"/>
    <n v="555"/>
    <b v="1"/>
    <s v="film &amp; video/documentary"/>
    <n v="113.015"/>
    <n v="203.63063063063063"/>
    <x v="0"/>
    <x v="4"/>
    <x v="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x v="333"/>
    <x v="1"/>
    <n v="266"/>
    <b v="1"/>
    <s v="film &amp; video/documentary"/>
    <n v="125.22750000000001"/>
    <n v="188.31203007518798"/>
    <x v="0"/>
    <x v="4"/>
    <x v="0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x v="334"/>
    <x v="1"/>
    <n v="69"/>
    <b v="1"/>
    <s v="film &amp; video/documentary"/>
    <n v="101.19"/>
    <n v="146.65217391304347"/>
    <x v="0"/>
    <x v="4"/>
    <x v="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x v="335"/>
    <x v="1"/>
    <n v="80"/>
    <b v="1"/>
    <s v="film &amp; video/documentary"/>
    <n v="102.76470588235294"/>
    <n v="109.1875"/>
    <x v="0"/>
    <x v="4"/>
    <x v="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x v="336"/>
    <x v="1"/>
    <n v="493"/>
    <b v="1"/>
    <s v="film &amp; video/documentary"/>
    <n v="116.83911999999998"/>
    <n v="59.249046653144013"/>
    <x v="0"/>
    <x v="4"/>
    <x v="0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x v="337"/>
    <x v="1"/>
    <n v="31"/>
    <b v="1"/>
    <s v="film &amp; video/documentary"/>
    <n v="101.16833333333335"/>
    <n v="97.904838709677421"/>
    <x v="0"/>
    <x v="4"/>
    <x v="0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x v="338"/>
    <x v="1"/>
    <n v="236"/>
    <b v="1"/>
    <s v="film &amp; video/documentary"/>
    <n v="110.13360000000002"/>
    <n v="70.000169491525426"/>
    <x v="0"/>
    <x v="4"/>
    <x v="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x v="339"/>
    <x v="1"/>
    <n v="89"/>
    <b v="1"/>
    <s v="film &amp; video/documentary"/>
    <n v="108.08333333333333"/>
    <n v="72.865168539325836"/>
    <x v="0"/>
    <x v="4"/>
    <x v="0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x v="340"/>
    <x v="1"/>
    <n v="299"/>
    <b v="1"/>
    <s v="film &amp; video/documentary"/>
    <n v="125.02285714285715"/>
    <n v="146.34782608695653"/>
    <x v="0"/>
    <x v="4"/>
    <x v="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x v="341"/>
    <x v="1"/>
    <n v="55"/>
    <b v="1"/>
    <s v="film &amp; video/documentary"/>
    <n v="106.71428571428572"/>
    <n v="67.909090909090907"/>
    <x v="0"/>
    <x v="4"/>
    <x v="0"/>
    <x v="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x v="342"/>
    <x v="1"/>
    <n v="325"/>
    <b v="1"/>
    <s v="film &amp; video/documentary"/>
    <n v="100.36639999999998"/>
    <n v="169.85083076923075"/>
    <x v="0"/>
    <x v="4"/>
    <x v="0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x v="343"/>
    <x v="1"/>
    <n v="524"/>
    <b v="1"/>
    <s v="film &amp; video/documentary"/>
    <n v="102.02863333333335"/>
    <n v="58.413339694656486"/>
    <x v="0"/>
    <x v="4"/>
    <x v="0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x v="344"/>
    <x v="1"/>
    <n v="285"/>
    <b v="1"/>
    <s v="film &amp; video/documentary"/>
    <n v="102.08358208955224"/>
    <n v="119.99298245614035"/>
    <x v="0"/>
    <x v="4"/>
    <x v="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x v="345"/>
    <x v="1"/>
    <n v="179"/>
    <b v="1"/>
    <s v="film &amp; video/documentary"/>
    <n v="123.27586206896552"/>
    <n v="99.860335195530723"/>
    <x v="0"/>
    <x v="4"/>
    <x v="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x v="346"/>
    <x v="1"/>
    <n v="188"/>
    <b v="1"/>
    <s v="film &amp; video/documentary"/>
    <n v="170.28880000000001"/>
    <n v="90.579148936170213"/>
    <x v="0"/>
    <x v="4"/>
    <x v="0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x v="347"/>
    <x v="1"/>
    <n v="379"/>
    <b v="1"/>
    <s v="film &amp; video/documentary"/>
    <n v="111.59049999999999"/>
    <n v="117.77361477572559"/>
    <x v="0"/>
    <x v="4"/>
    <x v="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x v="348"/>
    <x v="1"/>
    <n v="119"/>
    <b v="1"/>
    <s v="film &amp; video/documentary"/>
    <n v="103"/>
    <n v="86.554621848739501"/>
    <x v="0"/>
    <x v="4"/>
    <x v="0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x v="349"/>
    <x v="1"/>
    <n v="167"/>
    <b v="1"/>
    <s v="film &amp; video/documentary"/>
    <n v="106.63570159857905"/>
    <n v="71.899281437125751"/>
    <x v="0"/>
    <x v="4"/>
    <x v="0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x v="350"/>
    <x v="1"/>
    <n v="221"/>
    <b v="1"/>
    <s v="film &amp; video/documentary"/>
    <n v="114.75999999999999"/>
    <n v="129.81900452488688"/>
    <x v="0"/>
    <x v="4"/>
    <x v="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x v="351"/>
    <x v="1"/>
    <n v="964"/>
    <b v="1"/>
    <s v="film &amp; video/documentary"/>
    <n v="127.34117647058822"/>
    <n v="44.912863070539416"/>
    <x v="0"/>
    <x v="4"/>
    <x v="0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x v="352"/>
    <x v="1"/>
    <n v="286"/>
    <b v="1"/>
    <s v="film &amp; video/documentary"/>
    <n v="116.56"/>
    <n v="40.755244755244753"/>
    <x v="0"/>
    <x v="4"/>
    <x v="0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x v="353"/>
    <x v="1"/>
    <n v="613"/>
    <b v="1"/>
    <s v="film &amp; video/documentary"/>
    <n v="108.61819426615318"/>
    <n v="103.52394779771615"/>
    <x v="0"/>
    <x v="4"/>
    <x v="0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x v="354"/>
    <x v="1"/>
    <n v="29"/>
    <b v="1"/>
    <s v="film &amp; video/documentary"/>
    <n v="103.94285714285714"/>
    <n v="125.44827586206897"/>
    <x v="0"/>
    <x v="4"/>
    <x v="0"/>
    <x v="0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x v="355"/>
    <x v="1"/>
    <n v="165"/>
    <b v="1"/>
    <s v="film &amp; video/documentary"/>
    <n v="116.25714285714285"/>
    <n v="246.60606060606059"/>
    <x v="0"/>
    <x v="4"/>
    <x v="0"/>
    <x v="0"/>
  </r>
  <r>
    <n v="356"/>
    <s v="43 and 80"/>
    <s v="A documentary about halibut conservation and how it impacts communities of Southeast Alaska."/>
    <n v="7500"/>
    <n v="7701.93"/>
    <x v="0"/>
    <x v="0"/>
    <s v="USD"/>
    <n v="1458152193"/>
    <x v="356"/>
    <x v="1"/>
    <n v="97"/>
    <b v="1"/>
    <s v="film &amp; video/documentary"/>
    <n v="102.69239999999999"/>
    <n v="79.401340206185566"/>
    <x v="0"/>
    <x v="4"/>
    <x v="0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x v="357"/>
    <x v="1"/>
    <n v="303"/>
    <b v="1"/>
    <s v="film &amp; video/documentary"/>
    <n v="174"/>
    <n v="86.138613861386133"/>
    <x v="0"/>
    <x v="4"/>
    <x v="0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x v="358"/>
    <x v="1"/>
    <n v="267"/>
    <b v="1"/>
    <s v="film &amp; video/documentary"/>
    <n v="103.08800000000001"/>
    <n v="193.04868913857678"/>
    <x v="0"/>
    <x v="4"/>
    <x v="0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x v="359"/>
    <x v="1"/>
    <n v="302"/>
    <b v="1"/>
    <s v="film &amp; video/documentary"/>
    <n v="104.85537190082646"/>
    <n v="84.023178807947019"/>
    <x v="0"/>
    <x v="4"/>
    <x v="0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x v="360"/>
    <x v="0"/>
    <n v="87"/>
    <b v="1"/>
    <s v="film &amp; video/documentary"/>
    <n v="101.375"/>
    <n v="139.82758620689654"/>
    <x v="0"/>
    <x v="4"/>
    <x v="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x v="361"/>
    <x v="0"/>
    <n v="354"/>
    <b v="1"/>
    <s v="film &amp; video/documentary"/>
    <n v="111.07699999999998"/>
    <n v="109.82189265536722"/>
    <x v="0"/>
    <x v="4"/>
    <x v="0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x v="362"/>
    <x v="0"/>
    <n v="86"/>
    <b v="1"/>
    <s v="film &amp; video/documentary"/>
    <n v="124.15933781686496"/>
    <n v="139.53488372093022"/>
    <x v="0"/>
    <x v="4"/>
    <x v="0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x v="363"/>
    <x v="0"/>
    <n v="26"/>
    <b v="1"/>
    <s v="film &amp; video/documentary"/>
    <n v="101.33333333333334"/>
    <n v="347.84615384615387"/>
    <x v="0"/>
    <x v="4"/>
    <x v="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x v="364"/>
    <x v="0"/>
    <n v="113"/>
    <b v="1"/>
    <s v="film &amp; video/documentary"/>
    <n v="110.16142857142856"/>
    <n v="68.24159292035398"/>
    <x v="0"/>
    <x v="4"/>
    <x v="0"/>
    <x v="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x v="365"/>
    <x v="0"/>
    <n v="65"/>
    <b v="1"/>
    <s v="film &amp; video/documentary"/>
    <n v="103.97333333333334"/>
    <n v="239.93846153846152"/>
    <x v="0"/>
    <x v="4"/>
    <x v="0"/>
    <x v="0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x v="366"/>
    <x v="0"/>
    <n v="134"/>
    <b v="1"/>
    <s v="film &amp; video/documentary"/>
    <n v="101.31578947368421"/>
    <n v="287.31343283582089"/>
    <x v="0"/>
    <x v="4"/>
    <x v="0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x v="367"/>
    <x v="0"/>
    <n v="119"/>
    <b v="1"/>
    <s v="film &amp; video/documentary"/>
    <n v="103.3501"/>
    <n v="86.84882352941176"/>
    <x v="0"/>
    <x v="4"/>
    <x v="0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x v="368"/>
    <x v="0"/>
    <n v="159"/>
    <b v="1"/>
    <s v="film &amp; video/documentary"/>
    <n v="104.11200000000001"/>
    <n v="81.84905660377359"/>
    <x v="0"/>
    <x v="4"/>
    <x v="0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x v="369"/>
    <x v="0"/>
    <n v="167"/>
    <b v="1"/>
    <s v="film &amp; video/documentary"/>
    <n v="110.15569230769231"/>
    <n v="42.874970059880241"/>
    <x v="0"/>
    <x v="4"/>
    <x v="0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x v="370"/>
    <x v="0"/>
    <n v="43"/>
    <b v="1"/>
    <s v="film &amp; video/documentary"/>
    <n v="122.02"/>
    <n v="709.41860465116281"/>
    <x v="0"/>
    <x v="4"/>
    <x v="0"/>
    <x v="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x v="371"/>
    <x v="0"/>
    <n v="1062"/>
    <b v="1"/>
    <s v="film &amp; video/documentary"/>
    <n v="114.16866666666667"/>
    <n v="161.25517890772127"/>
    <x v="0"/>
    <x v="4"/>
    <x v="0"/>
    <x v="0"/>
  </r>
  <r>
    <n v="372"/>
    <s v="Wild Equus"/>
    <s v="A short documentary exploring the uses of 'Natural Horsemanship' across Europe"/>
    <n v="300"/>
    <n v="376"/>
    <x v="0"/>
    <x v="1"/>
    <s v="GBP"/>
    <n v="1459872000"/>
    <x v="372"/>
    <x v="0"/>
    <n v="9"/>
    <b v="1"/>
    <s v="film &amp; video/documentary"/>
    <n v="125.33333333333334"/>
    <n v="41.777777777777779"/>
    <x v="0"/>
    <x v="4"/>
    <x v="0"/>
    <x v="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x v="373"/>
    <x v="0"/>
    <n v="89"/>
    <b v="1"/>
    <s v="film &amp; video/documentary"/>
    <n v="106.66666666666667"/>
    <n v="89.887640449438209"/>
    <x v="0"/>
    <x v="4"/>
    <x v="0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x v="374"/>
    <x v="0"/>
    <n v="174"/>
    <b v="1"/>
    <s v="film &amp; video/documentary"/>
    <n v="130.65"/>
    <n v="45.051724137931032"/>
    <x v="0"/>
    <x v="4"/>
    <x v="0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x v="375"/>
    <x v="0"/>
    <n v="14"/>
    <b v="1"/>
    <s v="film &amp; video/documentary"/>
    <n v="120"/>
    <n v="42.857142857142854"/>
    <x v="0"/>
    <x v="4"/>
    <x v="0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x v="376"/>
    <x v="0"/>
    <n v="48"/>
    <b v="1"/>
    <s v="film &amp; video/documentary"/>
    <n v="105.9591836734694"/>
    <n v="54.083333333333336"/>
    <x v="0"/>
    <x v="4"/>
    <x v="0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x v="377"/>
    <x v="0"/>
    <n v="133"/>
    <b v="1"/>
    <s v="film &amp; video/documentary"/>
    <n v="114.39999999999999"/>
    <n v="103.21804511278195"/>
    <x v="0"/>
    <x v="4"/>
    <x v="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x v="378"/>
    <x v="0"/>
    <n v="83"/>
    <b v="1"/>
    <s v="film &amp; video/documentary"/>
    <n v="111.76666666666665"/>
    <n v="40.397590361445786"/>
    <x v="0"/>
    <x v="4"/>
    <x v="0"/>
    <x v="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x v="379"/>
    <x v="0"/>
    <n v="149"/>
    <b v="1"/>
    <s v="film &amp; video/documentary"/>
    <n v="116.08000000000001"/>
    <n v="116.85906040268456"/>
    <x v="0"/>
    <x v="4"/>
    <x v="0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x v="380"/>
    <x v="0"/>
    <n v="49"/>
    <b v="1"/>
    <s v="film &amp; video/documentary"/>
    <n v="141.5"/>
    <n v="115.51020408163265"/>
    <x v="0"/>
    <x v="4"/>
    <x v="0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x v="381"/>
    <x v="0"/>
    <n v="251"/>
    <b v="1"/>
    <s v="film &amp; video/documentary"/>
    <n v="104.72999999999999"/>
    <n v="104.31274900398407"/>
    <x v="0"/>
    <x v="4"/>
    <x v="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x v="382"/>
    <x v="0"/>
    <n v="22"/>
    <b v="1"/>
    <s v="film &amp; video/documentary"/>
    <n v="255.83333333333331"/>
    <n v="69.772727272727266"/>
    <x v="0"/>
    <x v="4"/>
    <x v="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x v="383"/>
    <x v="0"/>
    <n v="48"/>
    <b v="1"/>
    <s v="film &amp; video/documentary"/>
    <n v="206.70670670670671"/>
    <n v="43.020833333333336"/>
    <x v="0"/>
    <x v="4"/>
    <x v="0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x v="384"/>
    <x v="0"/>
    <n v="383"/>
    <b v="1"/>
    <s v="film &amp; video/documentary"/>
    <n v="112.105"/>
    <n v="58.540469973890339"/>
    <x v="0"/>
    <x v="4"/>
    <x v="0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x v="385"/>
    <x v="0"/>
    <n v="237"/>
    <b v="1"/>
    <s v="film &amp; video/documentary"/>
    <n v="105.982"/>
    <n v="111.79535864978902"/>
    <x v="0"/>
    <x v="4"/>
    <x v="0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x v="386"/>
    <x v="0"/>
    <n v="13"/>
    <b v="1"/>
    <s v="film &amp; video/documentary"/>
    <n v="100.16666666666667"/>
    <n v="46.230769230769234"/>
    <x v="0"/>
    <x v="4"/>
    <x v="0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x v="387"/>
    <x v="0"/>
    <n v="562"/>
    <b v="1"/>
    <s v="film &amp; video/documentary"/>
    <n v="213.98947368421051"/>
    <n v="144.69039145907473"/>
    <x v="0"/>
    <x v="4"/>
    <x v="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x v="388"/>
    <x v="0"/>
    <n v="71"/>
    <b v="1"/>
    <s v="film &amp; video/documentary"/>
    <n v="126.16000000000001"/>
    <n v="88.845070422535215"/>
    <x v="0"/>
    <x v="4"/>
    <x v="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x v="389"/>
    <x v="0"/>
    <n v="1510"/>
    <b v="1"/>
    <s v="film &amp; video/documentary"/>
    <n v="181.53547058823528"/>
    <n v="81.75107284768211"/>
    <x v="0"/>
    <x v="4"/>
    <x v="0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x v="390"/>
    <x v="0"/>
    <n v="14"/>
    <b v="1"/>
    <s v="film &amp; video/documentary"/>
    <n v="100"/>
    <n v="71.428571428571431"/>
    <x v="0"/>
    <x v="4"/>
    <x v="0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x v="391"/>
    <x v="0"/>
    <n v="193"/>
    <b v="1"/>
    <s v="film &amp; video/documentary"/>
    <n v="100.61"/>
    <n v="104.25906735751295"/>
    <x v="0"/>
    <x v="4"/>
    <x v="0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x v="392"/>
    <x v="0"/>
    <n v="206"/>
    <b v="1"/>
    <s v="film &amp; video/documentary"/>
    <n v="100.9027027027027"/>
    <n v="90.616504854368927"/>
    <x v="0"/>
    <x v="4"/>
    <x v="0"/>
    <x v="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x v="393"/>
    <x v="0"/>
    <n v="351"/>
    <b v="1"/>
    <s v="film &amp; video/documentary"/>
    <n v="110.446"/>
    <n v="157.33048433048432"/>
    <x v="0"/>
    <x v="4"/>
    <x v="0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x v="394"/>
    <x v="0"/>
    <n v="50"/>
    <b v="1"/>
    <s v="film &amp; video/documentary"/>
    <n v="111.8936170212766"/>
    <n v="105.18"/>
    <x v="0"/>
    <x v="4"/>
    <x v="0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x v="395"/>
    <x v="0"/>
    <n v="184"/>
    <b v="1"/>
    <s v="film &amp; video/documentary"/>
    <n v="108.04450000000001"/>
    <n v="58.719836956521746"/>
    <x v="0"/>
    <x v="4"/>
    <x v="0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x v="396"/>
    <x v="0"/>
    <n v="196"/>
    <b v="1"/>
    <s v="film &amp; video/documentary"/>
    <n v="106.66666666666667"/>
    <n v="81.632653061224488"/>
    <x v="0"/>
    <x v="4"/>
    <x v="0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x v="397"/>
    <x v="0"/>
    <n v="229"/>
    <b v="1"/>
    <s v="film &amp; video/documentary"/>
    <n v="103.90027322404372"/>
    <n v="56.460043668122275"/>
    <x v="0"/>
    <x v="4"/>
    <x v="0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x v="398"/>
    <x v="0"/>
    <n v="67"/>
    <b v="1"/>
    <s v="film &amp; video/documentary"/>
    <n v="125.16000000000001"/>
    <n v="140.1044776119403"/>
    <x v="0"/>
    <x v="4"/>
    <x v="0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x v="399"/>
    <x v="0"/>
    <n v="95"/>
    <b v="1"/>
    <s v="film &amp; video/documentary"/>
    <n v="106.80499999999999"/>
    <n v="224.85263157894738"/>
    <x v="0"/>
    <x v="4"/>
    <x v="0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x v="400"/>
    <x v="0"/>
    <n v="62"/>
    <b v="1"/>
    <s v="film &amp; video/documentary"/>
    <n v="112.30249999999999"/>
    <n v="181.13306451612902"/>
    <x v="0"/>
    <x v="4"/>
    <x v="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x v="401"/>
    <x v="0"/>
    <n v="73"/>
    <b v="1"/>
    <s v="film &amp; video/documentary"/>
    <n v="103.812"/>
    <n v="711.04109589041093"/>
    <x v="0"/>
    <x v="4"/>
    <x v="0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x v="402"/>
    <x v="0"/>
    <n v="43"/>
    <b v="1"/>
    <s v="film &amp; video/documentary"/>
    <n v="141.65"/>
    <n v="65.883720930232556"/>
    <x v="0"/>
    <x v="4"/>
    <x v="0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x v="403"/>
    <x v="0"/>
    <n v="70"/>
    <b v="1"/>
    <s v="film &amp; video/documentary"/>
    <n v="105.25999999999999"/>
    <n v="75.185714285714283"/>
    <x v="0"/>
    <x v="4"/>
    <x v="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x v="404"/>
    <x v="0"/>
    <n v="271"/>
    <b v="1"/>
    <s v="film &amp; video/documentary"/>
    <n v="103.09142857142857"/>
    <n v="133.14391143911439"/>
    <x v="0"/>
    <x v="4"/>
    <x v="0"/>
    <x v="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x v="405"/>
    <x v="0"/>
    <n v="55"/>
    <b v="1"/>
    <s v="film &amp; video/documentary"/>
    <n v="107.65957446808511"/>
    <n v="55.2"/>
    <x v="0"/>
    <x v="4"/>
    <x v="0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x v="406"/>
    <x v="0"/>
    <n v="35"/>
    <b v="1"/>
    <s v="film &amp; video/documentary"/>
    <n v="107.70464285714286"/>
    <n v="86.163714285714292"/>
    <x v="0"/>
    <x v="4"/>
    <x v="0"/>
    <x v="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x v="407"/>
    <x v="0"/>
    <n v="22"/>
    <b v="1"/>
    <s v="film &amp; video/documentary"/>
    <n v="101.55000000000001"/>
    <n v="92.318181818181813"/>
    <x v="0"/>
    <x v="4"/>
    <x v="0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x v="408"/>
    <x v="0"/>
    <n v="38"/>
    <b v="1"/>
    <s v="film &amp; video/documentary"/>
    <n v="101.43766666666667"/>
    <n v="160.16473684210527"/>
    <x v="0"/>
    <x v="4"/>
    <x v="0"/>
    <x v="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x v="409"/>
    <x v="0"/>
    <n v="15"/>
    <b v="1"/>
    <s v="film &amp; video/documentary"/>
    <n v="136.80000000000001"/>
    <n v="45.6"/>
    <x v="0"/>
    <x v="4"/>
    <x v="0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x v="410"/>
    <x v="0"/>
    <n v="7"/>
    <b v="1"/>
    <s v="film &amp; video/documentary"/>
    <n v="128.29999999999998"/>
    <n v="183.28571428571428"/>
    <x v="0"/>
    <x v="4"/>
    <x v="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x v="411"/>
    <x v="0"/>
    <n v="241"/>
    <b v="1"/>
    <s v="film &amp; video/documentary"/>
    <n v="101.05"/>
    <n v="125.78838174273859"/>
    <x v="0"/>
    <x v="4"/>
    <x v="0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x v="412"/>
    <x v="0"/>
    <n v="55"/>
    <b v="1"/>
    <s v="film &amp; video/documentary"/>
    <n v="126.84"/>
    <n v="57.654545454545456"/>
    <x v="0"/>
    <x v="4"/>
    <x v="0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x v="413"/>
    <x v="0"/>
    <n v="171"/>
    <b v="1"/>
    <s v="film &amp; video/documentary"/>
    <n v="105.0859375"/>
    <n v="78.660818713450297"/>
    <x v="0"/>
    <x v="4"/>
    <x v="0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x v="414"/>
    <x v="0"/>
    <n v="208"/>
    <b v="1"/>
    <s v="film &amp; video/documentary"/>
    <n v="102.85405405405406"/>
    <n v="91.480769230769226"/>
    <x v="0"/>
    <x v="4"/>
    <x v="0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x v="415"/>
    <x v="0"/>
    <n v="21"/>
    <b v="1"/>
    <s v="film &amp; video/documentary"/>
    <n v="102.14714285714285"/>
    <n v="68.09809523809524"/>
    <x v="0"/>
    <x v="4"/>
    <x v="0"/>
    <x v="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x v="416"/>
    <x v="0"/>
    <n v="25"/>
    <b v="1"/>
    <s v="film &amp; video/documentary"/>
    <n v="120.21700000000001"/>
    <n v="48.086800000000004"/>
    <x v="0"/>
    <x v="4"/>
    <x v="0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x v="417"/>
    <x v="0"/>
    <n v="52"/>
    <b v="1"/>
    <s v="film &amp; video/documentary"/>
    <n v="100.24761904761905"/>
    <n v="202.42307692307693"/>
    <x v="0"/>
    <x v="4"/>
    <x v="0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x v="418"/>
    <x v="0"/>
    <n v="104"/>
    <b v="1"/>
    <s v="film &amp; video/documentary"/>
    <n v="100.63392857142857"/>
    <n v="216.75"/>
    <x v="0"/>
    <x v="4"/>
    <x v="0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x v="419"/>
    <x v="0"/>
    <n v="73"/>
    <b v="1"/>
    <s v="film &amp; video/documentary"/>
    <n v="100.4375"/>
    <n v="110.06849315068493"/>
    <x v="0"/>
    <x v="4"/>
    <x v="0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x v="420"/>
    <x v="0"/>
    <n v="3"/>
    <b v="0"/>
    <s v="film &amp; video/animation"/>
    <n v="0.43939393939393934"/>
    <n v="4.833333333333333"/>
    <x v="0"/>
    <x v="5"/>
    <x v="0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x v="421"/>
    <x v="0"/>
    <n v="6"/>
    <b v="0"/>
    <s v="film &amp; video/animation"/>
    <n v="2.0066666666666668"/>
    <n v="50.166666666666664"/>
    <x v="0"/>
    <x v="5"/>
    <x v="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x v="422"/>
    <x v="0"/>
    <n v="12"/>
    <b v="0"/>
    <s v="film &amp; video/animation"/>
    <n v="1.075"/>
    <n v="35.833333333333336"/>
    <x v="0"/>
    <x v="5"/>
    <x v="0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x v="423"/>
    <x v="0"/>
    <n v="13"/>
    <b v="0"/>
    <s v="film &amp; video/animation"/>
    <n v="0.76500000000000001"/>
    <n v="11.76923076923077"/>
    <x v="0"/>
    <x v="5"/>
    <x v="0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x v="424"/>
    <x v="0"/>
    <n v="5"/>
    <b v="0"/>
    <s v="film &amp; video/animation"/>
    <n v="6.7966666666666677"/>
    <n v="40.78"/>
    <x v="0"/>
    <x v="5"/>
    <x v="0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x v="425"/>
    <x v="0"/>
    <n v="2"/>
    <b v="0"/>
    <s v="film &amp; video/animation"/>
    <n v="1.2E-2"/>
    <n v="3"/>
    <x v="0"/>
    <x v="5"/>
    <x v="0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x v="426"/>
    <x v="0"/>
    <n v="8"/>
    <b v="0"/>
    <s v="film &amp; video/animation"/>
    <n v="1.3299999999999998"/>
    <n v="16.625"/>
    <x v="0"/>
    <x v="5"/>
    <x v="0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x v="427"/>
    <x v="0"/>
    <n v="0"/>
    <b v="0"/>
    <s v="film &amp; video/animation"/>
    <n v="0"/>
    <e v="#DIV/0!"/>
    <x v="0"/>
    <x v="5"/>
    <x v="0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x v="428"/>
    <x v="0"/>
    <n v="13"/>
    <b v="0"/>
    <s v="film &amp; video/animation"/>
    <n v="5.6333333333333329"/>
    <n v="52"/>
    <x v="0"/>
    <x v="5"/>
    <x v="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x v="429"/>
    <x v="0"/>
    <n v="0"/>
    <b v="0"/>
    <s v="film &amp; video/animation"/>
    <n v="0"/>
    <e v="#DIV/0!"/>
    <x v="0"/>
    <x v="5"/>
    <x v="0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x v="430"/>
    <x v="0"/>
    <n v="5"/>
    <b v="0"/>
    <s v="film &amp; video/animation"/>
    <n v="2.4"/>
    <n v="4.8"/>
    <x v="0"/>
    <x v="5"/>
    <x v="0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x v="431"/>
    <x v="0"/>
    <n v="8"/>
    <b v="0"/>
    <s v="film &amp; video/animation"/>
    <n v="13.833333333333334"/>
    <n v="51.875"/>
    <x v="0"/>
    <x v="5"/>
    <x v="0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x v="432"/>
    <x v="0"/>
    <n v="8"/>
    <b v="0"/>
    <s v="film &amp; video/animation"/>
    <n v="9.5"/>
    <n v="71.25"/>
    <x v="0"/>
    <x v="5"/>
    <x v="0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x v="433"/>
    <x v="0"/>
    <n v="0"/>
    <b v="0"/>
    <s v="film &amp; video/animation"/>
    <n v="0"/>
    <e v="#DIV/0!"/>
    <x v="0"/>
    <x v="5"/>
    <x v="0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x v="434"/>
    <x v="0"/>
    <n v="2"/>
    <b v="0"/>
    <s v="film &amp; video/animation"/>
    <n v="5"/>
    <n v="62.5"/>
    <x v="0"/>
    <x v="5"/>
    <x v="0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x v="435"/>
    <x v="0"/>
    <n v="3"/>
    <b v="0"/>
    <s v="film &amp; video/animation"/>
    <n v="2.7272727272727275E-3"/>
    <n v="1"/>
    <x v="0"/>
    <x v="5"/>
    <x v="0"/>
    <x v="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x v="436"/>
    <x v="0"/>
    <n v="0"/>
    <b v="0"/>
    <s v="film &amp; video/animation"/>
    <n v="0"/>
    <e v="#DIV/0!"/>
    <x v="0"/>
    <x v="5"/>
    <x v="0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x v="437"/>
    <x v="0"/>
    <n v="0"/>
    <b v="0"/>
    <s v="film &amp; video/animation"/>
    <n v="0"/>
    <e v="#DIV/0!"/>
    <x v="0"/>
    <x v="5"/>
    <x v="0"/>
    <x v="0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x v="438"/>
    <x v="0"/>
    <n v="11"/>
    <b v="0"/>
    <s v="film &amp; video/animation"/>
    <n v="9.379999999999999"/>
    <n v="170.54545454545453"/>
    <x v="0"/>
    <x v="5"/>
    <x v="0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x v="439"/>
    <x v="0"/>
    <n v="0"/>
    <b v="0"/>
    <s v="film &amp; video/animation"/>
    <n v="0"/>
    <e v="#DIV/0!"/>
    <x v="0"/>
    <x v="5"/>
    <x v="0"/>
    <x v="0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x v="440"/>
    <x v="0"/>
    <n v="1"/>
    <b v="0"/>
    <s v="film &amp; video/animation"/>
    <n v="0.1"/>
    <n v="5"/>
    <x v="0"/>
    <x v="5"/>
    <x v="0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x v="441"/>
    <x v="0"/>
    <n v="0"/>
    <b v="0"/>
    <s v="film &amp; video/animation"/>
    <n v="0"/>
    <e v="#DIV/0!"/>
    <x v="0"/>
    <x v="5"/>
    <x v="0"/>
    <x v="0"/>
  </r>
  <r>
    <n v="442"/>
    <s v="The Paranormal Idiot"/>
    <s v="Doomsday is here"/>
    <n v="17000"/>
    <n v="6691"/>
    <x v="2"/>
    <x v="0"/>
    <s v="USD"/>
    <n v="1424380783"/>
    <x v="442"/>
    <x v="0"/>
    <n v="17"/>
    <b v="0"/>
    <s v="film &amp; video/animation"/>
    <n v="39.358823529411765"/>
    <n v="393.58823529411762"/>
    <x v="0"/>
    <x v="5"/>
    <x v="0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x v="443"/>
    <x v="0"/>
    <n v="2"/>
    <b v="0"/>
    <s v="film &amp; video/animation"/>
    <n v="0.1"/>
    <n v="5"/>
    <x v="0"/>
    <x v="5"/>
    <x v="0"/>
    <x v="0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x v="444"/>
    <x v="0"/>
    <n v="1"/>
    <b v="0"/>
    <s v="film &amp; video/animation"/>
    <n v="5"/>
    <n v="50"/>
    <x v="0"/>
    <x v="5"/>
    <x v="0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x v="445"/>
    <x v="0"/>
    <n v="2"/>
    <b v="0"/>
    <s v="film &amp; video/animation"/>
    <n v="3.3333333333333335E-3"/>
    <n v="1"/>
    <x v="0"/>
    <x v="5"/>
    <x v="0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x v="446"/>
    <x v="0"/>
    <n v="16"/>
    <b v="0"/>
    <s v="film &amp; video/animation"/>
    <n v="7.2952380952380951"/>
    <n v="47.875"/>
    <x v="0"/>
    <x v="5"/>
    <x v="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x v="447"/>
    <x v="0"/>
    <n v="1"/>
    <b v="0"/>
    <s v="film &amp; video/animation"/>
    <n v="1.6666666666666666E-2"/>
    <n v="5"/>
    <x v="0"/>
    <x v="5"/>
    <x v="0"/>
    <x v="0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x v="448"/>
    <x v="0"/>
    <n v="4"/>
    <b v="0"/>
    <s v="film &amp; video/animation"/>
    <n v="3.2804000000000002"/>
    <n v="20.502500000000001"/>
    <x v="0"/>
    <x v="5"/>
    <x v="0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x v="449"/>
    <x v="0"/>
    <n v="5"/>
    <b v="0"/>
    <s v="film &amp; video/animation"/>
    <n v="2.25"/>
    <n v="9"/>
    <x v="0"/>
    <x v="5"/>
    <x v="0"/>
    <x v="0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x v="450"/>
    <x v="0"/>
    <n v="7"/>
    <b v="0"/>
    <s v="film &amp; video/animation"/>
    <n v="0.79200000000000004"/>
    <n v="56.571428571428569"/>
    <x v="0"/>
    <x v="5"/>
    <x v="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x v="451"/>
    <x v="0"/>
    <n v="0"/>
    <b v="0"/>
    <s v="film &amp; video/animation"/>
    <n v="0"/>
    <e v="#DIV/0!"/>
    <x v="0"/>
    <x v="5"/>
    <x v="0"/>
    <x v="0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x v="452"/>
    <x v="0"/>
    <n v="12"/>
    <b v="0"/>
    <s v="film &amp; video/animation"/>
    <n v="64"/>
    <n v="40"/>
    <x v="0"/>
    <x v="5"/>
    <x v="0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x v="453"/>
    <x v="0"/>
    <n v="2"/>
    <b v="0"/>
    <s v="film &amp; video/animation"/>
    <n v="2.7404479578392621E-2"/>
    <n v="13"/>
    <x v="0"/>
    <x v="5"/>
    <x v="0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x v="454"/>
    <x v="0"/>
    <n v="5"/>
    <b v="0"/>
    <s v="film &amp; video/animation"/>
    <n v="0.82000000000000006"/>
    <n v="16.399999999999999"/>
    <x v="0"/>
    <x v="5"/>
    <x v="0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x v="455"/>
    <x v="0"/>
    <n v="2"/>
    <b v="0"/>
    <s v="film &amp; video/animation"/>
    <n v="6.9230769230769221E-2"/>
    <n v="22.5"/>
    <x v="0"/>
    <x v="5"/>
    <x v="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x v="456"/>
    <x v="0"/>
    <n v="3"/>
    <b v="0"/>
    <s v="film &amp; video/animation"/>
    <n v="0.68631863186318631"/>
    <n v="20.333333333333332"/>
    <x v="0"/>
    <x v="5"/>
    <x v="0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x v="457"/>
    <x v="0"/>
    <n v="0"/>
    <b v="0"/>
    <s v="film &amp; video/animation"/>
    <n v="0"/>
    <e v="#DIV/0!"/>
    <x v="0"/>
    <x v="5"/>
    <x v="0"/>
    <x v="0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x v="458"/>
    <x v="0"/>
    <n v="49"/>
    <b v="0"/>
    <s v="film &amp; video/animation"/>
    <n v="8.2100000000000009"/>
    <n v="16.755102040816325"/>
    <x v="0"/>
    <x v="5"/>
    <x v="0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x v="459"/>
    <x v="0"/>
    <n v="1"/>
    <b v="0"/>
    <s v="film &amp; video/animation"/>
    <n v="6.4102564102564097E-2"/>
    <n v="25"/>
    <x v="0"/>
    <x v="5"/>
    <x v="0"/>
    <x v="0"/>
  </r>
  <r>
    <n v="460"/>
    <s v="Darwin's Kiss"/>
    <s v="An animated web series about biological evolution gone haywire."/>
    <n v="8500"/>
    <n v="25"/>
    <x v="2"/>
    <x v="0"/>
    <s v="USD"/>
    <n v="1401595200"/>
    <x v="460"/>
    <x v="0"/>
    <n v="2"/>
    <b v="0"/>
    <s v="film &amp; video/animation"/>
    <n v="0.29411764705882354"/>
    <n v="12.5"/>
    <x v="0"/>
    <x v="5"/>
    <x v="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x v="461"/>
    <x v="0"/>
    <n v="0"/>
    <b v="0"/>
    <s v="film &amp; video/animation"/>
    <n v="0"/>
    <e v="#DIV/0!"/>
    <x v="0"/>
    <x v="5"/>
    <x v="0"/>
    <x v="0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x v="462"/>
    <x v="0"/>
    <n v="0"/>
    <b v="0"/>
    <s v="film &amp; video/animation"/>
    <n v="0"/>
    <e v="#DIV/0!"/>
    <x v="0"/>
    <x v="5"/>
    <x v="0"/>
    <x v="0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x v="463"/>
    <x v="0"/>
    <n v="11"/>
    <b v="0"/>
    <s v="film &amp; video/animation"/>
    <n v="2.2727272727272729"/>
    <n v="113.63636363636364"/>
    <x v="0"/>
    <x v="5"/>
    <x v="0"/>
    <x v="0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x v="464"/>
    <x v="0"/>
    <n v="1"/>
    <b v="0"/>
    <s v="film &amp; video/animation"/>
    <n v="9.9009900990099015E-2"/>
    <n v="1"/>
    <x v="0"/>
    <x v="5"/>
    <x v="0"/>
    <x v="0"/>
  </r>
  <r>
    <n v="465"/>
    <s v="&quot;Amp&quot; A Story About a Robot"/>
    <s v="&quot;Amp&quot; is a short film about a robot with needs."/>
    <n v="512"/>
    <n v="138"/>
    <x v="2"/>
    <x v="0"/>
    <s v="USD"/>
    <n v="1403837574"/>
    <x v="465"/>
    <x v="0"/>
    <n v="8"/>
    <b v="0"/>
    <s v="film &amp; video/animation"/>
    <n v="26.953125"/>
    <n v="17.25"/>
    <x v="0"/>
    <x v="5"/>
    <x v="0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x v="466"/>
    <x v="0"/>
    <n v="5"/>
    <b v="0"/>
    <s v="film &amp; video/animation"/>
    <n v="0.76"/>
    <n v="15.2"/>
    <x v="0"/>
    <x v="5"/>
    <x v="0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x v="467"/>
    <x v="0"/>
    <n v="39"/>
    <b v="0"/>
    <s v="film &amp; video/animation"/>
    <n v="21.574999999999999"/>
    <n v="110.64102564102564"/>
    <x v="0"/>
    <x v="5"/>
    <x v="0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x v="468"/>
    <x v="0"/>
    <n v="0"/>
    <b v="0"/>
    <s v="film &amp; video/animation"/>
    <n v="0"/>
    <e v="#DIV/0!"/>
    <x v="0"/>
    <x v="5"/>
    <x v="0"/>
    <x v="0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x v="469"/>
    <x v="0"/>
    <n v="0"/>
    <b v="0"/>
    <s v="film &amp; video/animation"/>
    <n v="0"/>
    <e v="#DIV/0!"/>
    <x v="0"/>
    <x v="5"/>
    <x v="0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x v="470"/>
    <x v="0"/>
    <n v="2"/>
    <b v="0"/>
    <s v="film &amp; video/animation"/>
    <n v="1.02"/>
    <n v="25.5"/>
    <x v="0"/>
    <x v="5"/>
    <x v="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x v="471"/>
    <x v="0"/>
    <n v="170"/>
    <b v="0"/>
    <s v="film &amp; video/animation"/>
    <n v="11.892727272727273"/>
    <n v="38.476470588235294"/>
    <x v="0"/>
    <x v="5"/>
    <x v="0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x v="472"/>
    <x v="0"/>
    <n v="5"/>
    <b v="0"/>
    <s v="film &amp; video/animation"/>
    <n v="17.625"/>
    <n v="28.2"/>
    <x v="0"/>
    <x v="5"/>
    <x v="0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x v="473"/>
    <x v="0"/>
    <n v="14"/>
    <b v="0"/>
    <s v="film &amp; video/animation"/>
    <n v="2.87"/>
    <n v="61.5"/>
    <x v="0"/>
    <x v="5"/>
    <x v="0"/>
    <x v="0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x v="474"/>
    <x v="0"/>
    <n v="1"/>
    <b v="0"/>
    <s v="film &amp; video/animation"/>
    <n v="3.0303030303030304E-2"/>
    <n v="1"/>
    <x v="0"/>
    <x v="5"/>
    <x v="0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x v="475"/>
    <x v="0"/>
    <n v="0"/>
    <b v="0"/>
    <s v="film &amp; video/animation"/>
    <n v="0"/>
    <e v="#DIV/0!"/>
    <x v="0"/>
    <x v="5"/>
    <x v="0"/>
    <x v="0"/>
  </r>
  <r>
    <n v="476"/>
    <s v="Sight Word Music Videos"/>
    <s v="Animated Music Videos that teach kids how to read."/>
    <n v="220000"/>
    <n v="4906.59"/>
    <x v="2"/>
    <x v="0"/>
    <s v="USD"/>
    <n v="1401767940"/>
    <x v="476"/>
    <x v="0"/>
    <n v="124"/>
    <b v="0"/>
    <s v="film &amp; video/animation"/>
    <n v="2.230268181818182"/>
    <n v="39.569274193548388"/>
    <x v="0"/>
    <x v="5"/>
    <x v="0"/>
    <x v="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x v="477"/>
    <x v="0"/>
    <n v="0"/>
    <b v="0"/>
    <s v="film &amp; video/animation"/>
    <n v="0"/>
    <e v="#DIV/0!"/>
    <x v="0"/>
    <x v="5"/>
    <x v="0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x v="478"/>
    <x v="0"/>
    <n v="0"/>
    <b v="0"/>
    <s v="film &amp; video/animation"/>
    <n v="0"/>
    <e v="#DIV/0!"/>
    <x v="0"/>
    <x v="5"/>
    <x v="0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x v="479"/>
    <x v="0"/>
    <n v="55"/>
    <b v="0"/>
    <s v="film &amp; video/animation"/>
    <n v="32.56"/>
    <n v="88.8"/>
    <x v="0"/>
    <x v="5"/>
    <x v="0"/>
    <x v="0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x v="480"/>
    <x v="0"/>
    <n v="140"/>
    <b v="0"/>
    <s v="film &amp; video/animation"/>
    <n v="19.41"/>
    <n v="55.457142857142856"/>
    <x v="0"/>
    <x v="5"/>
    <x v="0"/>
    <x v="0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x v="481"/>
    <x v="0"/>
    <n v="21"/>
    <b v="0"/>
    <s v="film &amp; video/animation"/>
    <n v="6.1"/>
    <n v="87.142857142857139"/>
    <x v="0"/>
    <x v="5"/>
    <x v="0"/>
    <x v="0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x v="482"/>
    <x v="0"/>
    <n v="1"/>
    <b v="0"/>
    <s v="film &amp; video/animation"/>
    <n v="0.1"/>
    <n v="10"/>
    <x v="0"/>
    <x v="5"/>
    <x v="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x v="483"/>
    <x v="0"/>
    <n v="147"/>
    <b v="0"/>
    <s v="film &amp; video/animation"/>
    <n v="50.2"/>
    <n v="51.224489795918366"/>
    <x v="0"/>
    <x v="5"/>
    <x v="0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x v="484"/>
    <x v="0"/>
    <n v="11"/>
    <b v="0"/>
    <s v="film &amp; video/animation"/>
    <n v="0.18625"/>
    <n v="13.545454545454545"/>
    <x v="0"/>
    <x v="5"/>
    <x v="0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x v="485"/>
    <x v="0"/>
    <n v="125"/>
    <b v="0"/>
    <s v="film &amp; video/animation"/>
    <n v="21.906971229845084"/>
    <n v="66.520080000000007"/>
    <x v="0"/>
    <x v="5"/>
    <x v="0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x v="486"/>
    <x v="0"/>
    <n v="1"/>
    <b v="0"/>
    <s v="film &amp; video/animation"/>
    <n v="9.0909090909090905E-3"/>
    <n v="50"/>
    <x v="0"/>
    <x v="5"/>
    <x v="0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x v="487"/>
    <x v="0"/>
    <n v="0"/>
    <b v="0"/>
    <s v="film &amp; video/animation"/>
    <n v="0"/>
    <e v="#DIV/0!"/>
    <x v="0"/>
    <x v="5"/>
    <x v="0"/>
    <x v="0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x v="488"/>
    <x v="0"/>
    <n v="0"/>
    <b v="0"/>
    <s v="film &amp; video/animation"/>
    <n v="0"/>
    <e v="#DIV/0!"/>
    <x v="0"/>
    <x v="5"/>
    <x v="0"/>
    <x v="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x v="489"/>
    <x v="0"/>
    <n v="3"/>
    <b v="0"/>
    <s v="film &amp; video/animation"/>
    <n v="0.28667813379201834"/>
    <n v="71.666666666666671"/>
    <x v="0"/>
    <x v="5"/>
    <x v="0"/>
    <x v="0"/>
  </r>
  <r>
    <n v="490"/>
    <s v="PROJECT IS CANCELLED"/>
    <s v="Cancelled"/>
    <n v="1000"/>
    <n v="0"/>
    <x v="2"/>
    <x v="0"/>
    <s v="USD"/>
    <n v="1345677285"/>
    <x v="490"/>
    <x v="0"/>
    <n v="0"/>
    <b v="0"/>
    <s v="film &amp; video/animation"/>
    <n v="0"/>
    <e v="#DIV/0!"/>
    <x v="0"/>
    <x v="5"/>
    <x v="0"/>
    <x v="0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x v="491"/>
    <x v="0"/>
    <n v="0"/>
    <b v="0"/>
    <s v="film &amp; video/animation"/>
    <n v="0"/>
    <e v="#DIV/0!"/>
    <x v="0"/>
    <x v="5"/>
    <x v="0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x v="492"/>
    <x v="0"/>
    <n v="0"/>
    <b v="0"/>
    <s v="film &amp; video/animation"/>
    <n v="0"/>
    <e v="#DIV/0!"/>
    <x v="0"/>
    <x v="5"/>
    <x v="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x v="493"/>
    <x v="0"/>
    <n v="0"/>
    <b v="0"/>
    <s v="film &amp; video/animation"/>
    <n v="0"/>
    <e v="#DIV/0!"/>
    <x v="0"/>
    <x v="5"/>
    <x v="0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x v="494"/>
    <x v="0"/>
    <n v="3"/>
    <b v="0"/>
    <s v="film &amp; video/animation"/>
    <n v="0.155"/>
    <n v="10.333333333333334"/>
    <x v="0"/>
    <x v="5"/>
    <x v="0"/>
    <x v="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x v="495"/>
    <x v="0"/>
    <n v="0"/>
    <b v="0"/>
    <s v="film &amp; video/animation"/>
    <n v="0"/>
    <e v="#DIV/0!"/>
    <x v="0"/>
    <x v="5"/>
    <x v="0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x v="496"/>
    <x v="0"/>
    <n v="1"/>
    <b v="0"/>
    <s v="film &amp; video/animation"/>
    <n v="1.6666666666666668E-3"/>
    <n v="1"/>
    <x v="0"/>
    <x v="5"/>
    <x v="0"/>
    <x v="0"/>
  </r>
  <r>
    <n v="497"/>
    <s v="Galaxy Probe Kids"/>
    <s v="live-action/animated series pilot."/>
    <n v="4480"/>
    <n v="30"/>
    <x v="2"/>
    <x v="0"/>
    <s v="USD"/>
    <n v="1419483600"/>
    <x v="497"/>
    <x v="0"/>
    <n v="3"/>
    <b v="0"/>
    <s v="film &amp; video/animation"/>
    <n v="0.6696428571428571"/>
    <n v="10"/>
    <x v="0"/>
    <x v="5"/>
    <x v="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x v="498"/>
    <x v="0"/>
    <n v="22"/>
    <b v="0"/>
    <s v="film &amp; video/animation"/>
    <n v="4.5985132395404564"/>
    <n v="136.09090909090909"/>
    <x v="0"/>
    <x v="5"/>
    <x v="0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x v="499"/>
    <x v="0"/>
    <n v="26"/>
    <b v="0"/>
    <s v="film &amp; video/animation"/>
    <n v="9.5500000000000007"/>
    <n v="73.461538461538467"/>
    <x v="0"/>
    <x v="5"/>
    <x v="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x v="500"/>
    <x v="0"/>
    <n v="4"/>
    <b v="0"/>
    <s v="film &amp; video/animation"/>
    <n v="3.3076923076923079"/>
    <n v="53.75"/>
    <x v="0"/>
    <x v="5"/>
    <x v="0"/>
    <x v="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x v="501"/>
    <x v="0"/>
    <n v="0"/>
    <b v="0"/>
    <s v="film &amp; video/animation"/>
    <n v="0"/>
    <e v="#DIV/0!"/>
    <x v="0"/>
    <x v="5"/>
    <x v="0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x v="502"/>
    <x v="0"/>
    <n v="4"/>
    <b v="0"/>
    <s v="film &amp; video/animation"/>
    <n v="1.1499999999999999"/>
    <n v="57.5"/>
    <x v="0"/>
    <x v="5"/>
    <x v="0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x v="503"/>
    <x v="0"/>
    <n v="9"/>
    <b v="0"/>
    <s v="film &amp; video/animation"/>
    <n v="1.7538461538461538"/>
    <n v="12.666666666666666"/>
    <x v="0"/>
    <x v="5"/>
    <x v="0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x v="504"/>
    <x v="0"/>
    <n v="5"/>
    <b v="0"/>
    <s v="film &amp; video/animation"/>
    <n v="1.3673469387755102"/>
    <n v="67"/>
    <x v="0"/>
    <x v="5"/>
    <x v="0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x v="505"/>
    <x v="0"/>
    <n v="14"/>
    <b v="0"/>
    <s v="film &amp; video/animation"/>
    <n v="0.43333333333333329"/>
    <n v="3.7142857142857144"/>
    <x v="0"/>
    <x v="5"/>
    <x v="0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x v="506"/>
    <x v="0"/>
    <n v="1"/>
    <b v="0"/>
    <s v="film &amp; video/animation"/>
    <n v="0.125"/>
    <n v="250"/>
    <x v="0"/>
    <x v="5"/>
    <x v="0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x v="507"/>
    <x v="0"/>
    <n v="10"/>
    <b v="0"/>
    <s v="film &amp; video/animation"/>
    <n v="3.2"/>
    <n v="64"/>
    <x v="0"/>
    <x v="5"/>
    <x v="0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x v="508"/>
    <x v="0"/>
    <n v="3"/>
    <b v="0"/>
    <s v="film &amp; video/animation"/>
    <n v="0.8"/>
    <n v="133.33333333333334"/>
    <x v="0"/>
    <x v="5"/>
    <x v="0"/>
    <x v="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x v="509"/>
    <x v="0"/>
    <n v="1"/>
    <b v="0"/>
    <s v="film &amp; video/animation"/>
    <n v="0.2"/>
    <n v="10"/>
    <x v="0"/>
    <x v="5"/>
    <x v="0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x v="510"/>
    <x v="0"/>
    <n v="0"/>
    <b v="0"/>
    <s v="film &amp; video/animation"/>
    <n v="0"/>
    <e v="#DIV/0!"/>
    <x v="0"/>
    <x v="5"/>
    <x v="0"/>
    <x v="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x v="511"/>
    <x v="0"/>
    <n v="5"/>
    <b v="0"/>
    <s v="film &amp; video/animation"/>
    <n v="3"/>
    <n v="30"/>
    <x v="0"/>
    <x v="5"/>
    <x v="0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x v="512"/>
    <x v="0"/>
    <n v="2"/>
    <b v="0"/>
    <s v="film &amp; video/animation"/>
    <n v="0.13749999999999998"/>
    <n v="5.5"/>
    <x v="0"/>
    <x v="5"/>
    <x v="0"/>
    <x v="0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x v="513"/>
    <x v="0"/>
    <n v="68"/>
    <b v="0"/>
    <s v="film &amp; video/animation"/>
    <n v="13.923999999999999"/>
    <n v="102.38235294117646"/>
    <x v="0"/>
    <x v="5"/>
    <x v="0"/>
    <x v="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x v="514"/>
    <x v="0"/>
    <n v="3"/>
    <b v="0"/>
    <s v="film &amp; video/animation"/>
    <n v="3.3333333333333335"/>
    <n v="16.666666666666668"/>
    <x v="0"/>
    <x v="5"/>
    <x v="0"/>
    <x v="0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x v="515"/>
    <x v="0"/>
    <n v="34"/>
    <b v="0"/>
    <s v="film &amp; video/animation"/>
    <n v="25.41340206185567"/>
    <n v="725.02941176470586"/>
    <x v="0"/>
    <x v="5"/>
    <x v="0"/>
    <x v="0"/>
  </r>
  <r>
    <n v="516"/>
    <s v="Shipmates"/>
    <s v="A big brother style comedy animation series starring famous seafarers"/>
    <n v="5000"/>
    <n v="0"/>
    <x v="2"/>
    <x v="1"/>
    <s v="GBP"/>
    <n v="1432752080"/>
    <x v="516"/>
    <x v="0"/>
    <n v="0"/>
    <b v="0"/>
    <s v="film &amp; video/animation"/>
    <n v="0"/>
    <e v="#DIV/0!"/>
    <x v="0"/>
    <x v="5"/>
    <x v="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x v="517"/>
    <x v="0"/>
    <n v="3"/>
    <b v="0"/>
    <s v="film &amp; video/animation"/>
    <n v="1.3666666666666667"/>
    <n v="68.333333333333329"/>
    <x v="0"/>
    <x v="5"/>
    <x v="0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x v="518"/>
    <x v="0"/>
    <n v="0"/>
    <b v="0"/>
    <s v="film &amp; video/animation"/>
    <n v="0"/>
    <e v="#DIV/0!"/>
    <x v="0"/>
    <x v="5"/>
    <x v="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x v="519"/>
    <x v="0"/>
    <n v="70"/>
    <b v="0"/>
    <s v="film &amp; video/animation"/>
    <n v="22.881426547787683"/>
    <n v="39.228571428571428"/>
    <x v="0"/>
    <x v="5"/>
    <x v="0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x v="520"/>
    <x v="0"/>
    <n v="34"/>
    <b v="1"/>
    <s v="theater/plays"/>
    <n v="102.1"/>
    <n v="150.14705882352942"/>
    <x v="1"/>
    <x v="6"/>
    <x v="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x v="521"/>
    <x v="0"/>
    <n v="56"/>
    <b v="1"/>
    <s v="theater/plays"/>
    <n v="104.64"/>
    <n v="93.428571428571431"/>
    <x v="1"/>
    <x v="6"/>
    <x v="0"/>
    <x v="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x v="522"/>
    <x v="0"/>
    <n v="31"/>
    <b v="1"/>
    <s v="theater/plays"/>
    <n v="114.66666666666667"/>
    <n v="110.96774193548387"/>
    <x v="1"/>
    <x v="6"/>
    <x v="0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x v="523"/>
    <x v="0"/>
    <n v="84"/>
    <b v="1"/>
    <s v="theater/plays"/>
    <n v="120.6"/>
    <n v="71.785714285714292"/>
    <x v="1"/>
    <x v="6"/>
    <x v="0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x v="524"/>
    <x v="0"/>
    <n v="130"/>
    <b v="1"/>
    <s v="theater/plays"/>
    <n v="108.67285714285715"/>
    <n v="29.258076923076924"/>
    <x v="1"/>
    <x v="6"/>
    <x v="0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x v="525"/>
    <x v="0"/>
    <n v="12"/>
    <b v="1"/>
    <s v="theater/plays"/>
    <n v="100"/>
    <n v="1000"/>
    <x v="1"/>
    <x v="6"/>
    <x v="0"/>
    <x v="0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x v="526"/>
    <x v="0"/>
    <n v="23"/>
    <b v="1"/>
    <s v="theater/plays"/>
    <n v="113.99999999999999"/>
    <n v="74.347826086956516"/>
    <x v="1"/>
    <x v="6"/>
    <x v="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x v="527"/>
    <x v="0"/>
    <n v="158"/>
    <b v="1"/>
    <s v="theater/plays"/>
    <n v="100.85"/>
    <n v="63.829113924050631"/>
    <x v="1"/>
    <x v="6"/>
    <x v="0"/>
    <x v="0"/>
  </r>
  <r>
    <n v="528"/>
    <s v="Devastated No Matter What"/>
    <s v="A Festival Backed Production of a Full-Length Play."/>
    <n v="1150"/>
    <n v="1330"/>
    <x v="0"/>
    <x v="0"/>
    <s v="USD"/>
    <n v="1434921600"/>
    <x v="528"/>
    <x v="0"/>
    <n v="30"/>
    <b v="1"/>
    <s v="theater/plays"/>
    <n v="115.65217391304347"/>
    <n v="44.333333333333336"/>
    <x v="1"/>
    <x v="6"/>
    <x v="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x v="529"/>
    <x v="0"/>
    <n v="18"/>
    <b v="1"/>
    <s v="theater/plays"/>
    <n v="130.41666666666666"/>
    <n v="86.944444444444443"/>
    <x v="1"/>
    <x v="6"/>
    <x v="0"/>
    <x v="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x v="530"/>
    <x v="0"/>
    <n v="29"/>
    <b v="1"/>
    <s v="theater/plays"/>
    <n v="107.78267254038178"/>
    <n v="126.55172413793103"/>
    <x v="1"/>
    <x v="6"/>
    <x v="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x v="531"/>
    <x v="0"/>
    <n v="31"/>
    <b v="1"/>
    <s v="theater/plays"/>
    <n v="100"/>
    <n v="129.03225806451613"/>
    <x v="1"/>
    <x v="6"/>
    <x v="0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x v="532"/>
    <x v="0"/>
    <n v="173"/>
    <b v="1"/>
    <s v="theater/plays"/>
    <n v="123.25"/>
    <n v="71.242774566473983"/>
    <x v="1"/>
    <x v="6"/>
    <x v="0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x v="533"/>
    <x v="0"/>
    <n v="17"/>
    <b v="1"/>
    <s v="theater/plays"/>
    <n v="100.2"/>
    <n v="117.88235294117646"/>
    <x v="1"/>
    <x v="6"/>
    <x v="0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x v="534"/>
    <x v="0"/>
    <n v="48"/>
    <b v="1"/>
    <s v="theater/plays"/>
    <n v="104.66666666666666"/>
    <n v="327.08333333333331"/>
    <x v="1"/>
    <x v="6"/>
    <x v="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x v="535"/>
    <x v="0"/>
    <n v="59"/>
    <b v="1"/>
    <s v="theater/plays"/>
    <n v="102.49999999999999"/>
    <n v="34.745762711864408"/>
    <x v="1"/>
    <x v="6"/>
    <x v="0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x v="536"/>
    <x v="0"/>
    <n v="39"/>
    <b v="1"/>
    <s v="theater/plays"/>
    <n v="118.25757575757576"/>
    <n v="100.06410256410257"/>
    <x v="1"/>
    <x v="6"/>
    <x v="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x v="537"/>
    <x v="0"/>
    <n v="59"/>
    <b v="1"/>
    <s v="theater/plays"/>
    <n v="120.5"/>
    <n v="40.847457627118644"/>
    <x v="1"/>
    <x v="6"/>
    <x v="0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x v="538"/>
    <x v="0"/>
    <n v="60"/>
    <b v="1"/>
    <s v="theater/plays"/>
    <n v="302.42"/>
    <n v="252.01666666666668"/>
    <x v="1"/>
    <x v="6"/>
    <x v="0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x v="539"/>
    <x v="0"/>
    <n v="20"/>
    <b v="1"/>
    <s v="theater/plays"/>
    <n v="100.64400000000001"/>
    <n v="25.161000000000001"/>
    <x v="1"/>
    <x v="6"/>
    <x v="0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x v="540"/>
    <x v="0"/>
    <n v="1"/>
    <b v="0"/>
    <s v="technology/web"/>
    <n v="6.6666666666666671E-3"/>
    <n v="1"/>
    <x v="2"/>
    <x v="7"/>
    <x v="0"/>
    <x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x v="541"/>
    <x v="0"/>
    <n v="1"/>
    <b v="0"/>
    <s v="technology/web"/>
    <n v="0.55555555555555558"/>
    <n v="25"/>
    <x v="2"/>
    <x v="7"/>
    <x v="0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x v="542"/>
    <x v="0"/>
    <n v="1"/>
    <b v="0"/>
    <s v="technology/web"/>
    <n v="3.9999999999999996E-4"/>
    <n v="1"/>
    <x v="2"/>
    <x v="7"/>
    <x v="0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x v="543"/>
    <x v="0"/>
    <n v="2"/>
    <b v="0"/>
    <s v="technology/web"/>
    <n v="0.31818181818181818"/>
    <n v="35"/>
    <x v="2"/>
    <x v="7"/>
    <x v="0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x v="544"/>
    <x v="0"/>
    <n v="2"/>
    <b v="0"/>
    <s v="technology/web"/>
    <n v="1.2"/>
    <n v="3"/>
    <x v="2"/>
    <x v="7"/>
    <x v="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x v="545"/>
    <x v="0"/>
    <n v="34"/>
    <b v="0"/>
    <s v="technology/web"/>
    <n v="27.383999999999997"/>
    <n v="402.70588235294116"/>
    <x v="2"/>
    <x v="7"/>
    <x v="0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x v="546"/>
    <x v="0"/>
    <n v="2"/>
    <b v="0"/>
    <s v="technology/web"/>
    <n v="8.666666666666667E-2"/>
    <n v="26"/>
    <x v="2"/>
    <x v="7"/>
    <x v="0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x v="547"/>
    <x v="0"/>
    <n v="0"/>
    <b v="0"/>
    <s v="technology/web"/>
    <n v="0"/>
    <e v="#DIV/0!"/>
    <x v="2"/>
    <x v="7"/>
    <x v="0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x v="548"/>
    <x v="0"/>
    <n v="1"/>
    <b v="0"/>
    <s v="technology/web"/>
    <n v="0.09"/>
    <n v="9"/>
    <x v="2"/>
    <x v="7"/>
    <x v="0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x v="549"/>
    <x v="0"/>
    <n v="8"/>
    <b v="0"/>
    <s v="technology/web"/>
    <n v="2.7199999999999998"/>
    <n v="8.5"/>
    <x v="2"/>
    <x v="7"/>
    <x v="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x v="550"/>
    <x v="0"/>
    <n v="4"/>
    <b v="0"/>
    <s v="technology/web"/>
    <n v="0.70000000000000007"/>
    <n v="8.75"/>
    <x v="2"/>
    <x v="7"/>
    <x v="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x v="551"/>
    <x v="0"/>
    <n v="28"/>
    <b v="0"/>
    <s v="technology/web"/>
    <n v="5.0413333333333332"/>
    <n v="135.03571428571428"/>
    <x v="2"/>
    <x v="7"/>
    <x v="0"/>
    <x v="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x v="552"/>
    <x v="0"/>
    <n v="0"/>
    <b v="0"/>
    <s v="technology/web"/>
    <n v="0"/>
    <e v="#DIV/0!"/>
    <x v="2"/>
    <x v="7"/>
    <x v="0"/>
    <x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x v="553"/>
    <x v="0"/>
    <n v="6"/>
    <b v="0"/>
    <s v="technology/web"/>
    <n v="0.49199999999999999"/>
    <n v="20.5"/>
    <x v="2"/>
    <x v="7"/>
    <x v="0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x v="554"/>
    <x v="0"/>
    <n v="22"/>
    <b v="0"/>
    <s v="technology/web"/>
    <n v="36.589147286821706"/>
    <n v="64.36363636363636"/>
    <x v="2"/>
    <x v="7"/>
    <x v="0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x v="555"/>
    <x v="0"/>
    <n v="0"/>
    <b v="0"/>
    <s v="technology/web"/>
    <n v="0"/>
    <e v="#DIV/0!"/>
    <x v="2"/>
    <x v="7"/>
    <x v="0"/>
    <x v="0"/>
  </r>
  <r>
    <n v="556"/>
    <s v="Braille Academy"/>
    <s v="An educational platform for learning Unified English Braille Code"/>
    <n v="8000"/>
    <n v="200"/>
    <x v="2"/>
    <x v="0"/>
    <s v="USD"/>
    <n v="1452112717"/>
    <x v="556"/>
    <x v="0"/>
    <n v="1"/>
    <b v="0"/>
    <s v="technology/web"/>
    <n v="2.5"/>
    <n v="200"/>
    <x v="2"/>
    <x v="7"/>
    <x v="0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x v="557"/>
    <x v="0"/>
    <n v="20"/>
    <b v="0"/>
    <s v="technology/web"/>
    <n v="0.91066666666666674"/>
    <n v="68.3"/>
    <x v="2"/>
    <x v="7"/>
    <x v="0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x v="558"/>
    <x v="0"/>
    <n v="0"/>
    <b v="0"/>
    <s v="technology/web"/>
    <n v="0"/>
    <e v="#DIV/0!"/>
    <x v="2"/>
    <x v="7"/>
    <x v="0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x v="559"/>
    <x v="0"/>
    <n v="1"/>
    <b v="0"/>
    <s v="technology/web"/>
    <n v="2.0833333333333336E-2"/>
    <n v="50"/>
    <x v="2"/>
    <x v="7"/>
    <x v="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x v="560"/>
    <x v="0"/>
    <n v="3"/>
    <b v="0"/>
    <s v="technology/web"/>
    <n v="1.2E-2"/>
    <n v="4"/>
    <x v="2"/>
    <x v="7"/>
    <x v="0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x v="561"/>
    <x v="0"/>
    <n v="2"/>
    <b v="0"/>
    <s v="technology/web"/>
    <n v="0.36666666666666664"/>
    <n v="27.5"/>
    <x v="2"/>
    <x v="7"/>
    <x v="0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x v="562"/>
    <x v="0"/>
    <n v="0"/>
    <b v="0"/>
    <s v="technology/web"/>
    <n v="0"/>
    <e v="#DIV/0!"/>
    <x v="2"/>
    <x v="7"/>
    <x v="0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x v="563"/>
    <x v="0"/>
    <n v="2"/>
    <b v="0"/>
    <s v="technology/web"/>
    <n v="9.0666666666666659E-2"/>
    <n v="34"/>
    <x v="2"/>
    <x v="7"/>
    <x v="0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x v="564"/>
    <x v="0"/>
    <n v="1"/>
    <b v="0"/>
    <s v="technology/web"/>
    <n v="5.5555555555555558E-3"/>
    <n v="1"/>
    <x v="2"/>
    <x v="7"/>
    <x v="0"/>
    <x v="0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x v="565"/>
    <x v="0"/>
    <n v="0"/>
    <b v="0"/>
    <s v="technology/web"/>
    <n v="0"/>
    <e v="#DIV/0!"/>
    <x v="2"/>
    <x v="7"/>
    <x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x v="566"/>
    <x v="0"/>
    <n v="1"/>
    <b v="0"/>
    <s v="technology/web"/>
    <n v="0.02"/>
    <n v="1"/>
    <x v="2"/>
    <x v="7"/>
    <x v="0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x v="567"/>
    <x v="0"/>
    <n v="0"/>
    <b v="0"/>
    <s v="technology/web"/>
    <n v="0"/>
    <e v="#DIV/0!"/>
    <x v="2"/>
    <x v="7"/>
    <x v="0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x v="568"/>
    <x v="0"/>
    <n v="5"/>
    <b v="0"/>
    <s v="technology/web"/>
    <n v="1"/>
    <n v="49"/>
    <x v="2"/>
    <x v="7"/>
    <x v="0"/>
    <x v="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x v="569"/>
    <x v="0"/>
    <n v="1"/>
    <b v="0"/>
    <s v="technology/web"/>
    <n v="0.8"/>
    <n v="20"/>
    <x v="2"/>
    <x v="7"/>
    <x v="0"/>
    <x v="0"/>
  </r>
  <r>
    <n v="570"/>
    <s v="Relaunching in May"/>
    <s v="Humans have AM/FM/Satellite radio, kids have radio Disney, pets have DogCatRadio."/>
    <n v="85000"/>
    <n v="142"/>
    <x v="2"/>
    <x v="0"/>
    <s v="USD"/>
    <n v="1455822569"/>
    <x v="570"/>
    <x v="0"/>
    <n v="1"/>
    <b v="0"/>
    <s v="technology/web"/>
    <n v="0.16705882352941176"/>
    <n v="142"/>
    <x v="2"/>
    <x v="7"/>
    <x v="0"/>
    <x v="0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x v="571"/>
    <x v="0"/>
    <n v="2"/>
    <b v="0"/>
    <s v="technology/web"/>
    <n v="0.42399999999999999"/>
    <n v="53"/>
    <x v="2"/>
    <x v="7"/>
    <x v="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x v="572"/>
    <x v="0"/>
    <n v="0"/>
    <b v="0"/>
    <s v="technology/web"/>
    <n v="0"/>
    <e v="#DIV/0!"/>
    <x v="2"/>
    <x v="7"/>
    <x v="0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x v="573"/>
    <x v="0"/>
    <n v="9"/>
    <b v="0"/>
    <s v="technology/web"/>
    <n v="0.38925389253892539"/>
    <n v="38.444444444444443"/>
    <x v="2"/>
    <x v="7"/>
    <x v="0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x v="574"/>
    <x v="0"/>
    <n v="4"/>
    <b v="0"/>
    <s v="technology/web"/>
    <n v="0.7155635062611807"/>
    <n v="20"/>
    <x v="2"/>
    <x v="7"/>
    <x v="0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x v="575"/>
    <x v="0"/>
    <n v="4"/>
    <b v="0"/>
    <s v="technology/web"/>
    <n v="0.43166666666666664"/>
    <n v="64.75"/>
    <x v="2"/>
    <x v="7"/>
    <x v="0"/>
    <x v="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x v="576"/>
    <x v="0"/>
    <n v="1"/>
    <b v="0"/>
    <s v="technology/web"/>
    <n v="1.25E-3"/>
    <n v="1"/>
    <x v="2"/>
    <x v="7"/>
    <x v="0"/>
    <x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x v="577"/>
    <x v="0"/>
    <n v="1"/>
    <b v="0"/>
    <s v="technology/web"/>
    <n v="0.2"/>
    <n v="10"/>
    <x v="2"/>
    <x v="7"/>
    <x v="0"/>
    <x v="0"/>
  </r>
  <r>
    <n v="578"/>
    <s v="weBuy Crowdsourced Shopping"/>
    <s v="weBuy trade built on technology and Crowd Sourced Power"/>
    <n v="125000"/>
    <n v="14"/>
    <x v="2"/>
    <x v="1"/>
    <s v="GBP"/>
    <n v="1441633993"/>
    <x v="578"/>
    <x v="0"/>
    <n v="7"/>
    <b v="0"/>
    <s v="technology/web"/>
    <n v="1.12E-2"/>
    <n v="2"/>
    <x v="2"/>
    <x v="7"/>
    <x v="0"/>
    <x v="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x v="579"/>
    <x v="0"/>
    <n v="5"/>
    <b v="0"/>
    <s v="technology/web"/>
    <n v="1.4583333333333333"/>
    <n v="35"/>
    <x v="2"/>
    <x v="7"/>
    <x v="0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x v="580"/>
    <x v="0"/>
    <n v="1"/>
    <b v="0"/>
    <s v="technology/web"/>
    <n v="3.3333333333333333E-2"/>
    <n v="1"/>
    <x v="2"/>
    <x v="7"/>
    <x v="0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x v="581"/>
    <x v="0"/>
    <n v="0"/>
    <b v="0"/>
    <s v="technology/web"/>
    <n v="0"/>
    <e v="#DIV/0!"/>
    <x v="2"/>
    <x v="7"/>
    <x v="0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x v="582"/>
    <x v="0"/>
    <n v="0"/>
    <b v="0"/>
    <s v="technology/web"/>
    <n v="0"/>
    <e v="#DIV/0!"/>
    <x v="2"/>
    <x v="7"/>
    <x v="0"/>
    <x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x v="583"/>
    <x v="0"/>
    <n v="1"/>
    <b v="0"/>
    <s v="technology/web"/>
    <n v="1.1111111111111112E-2"/>
    <n v="1"/>
    <x v="2"/>
    <x v="7"/>
    <x v="0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x v="584"/>
    <x v="0"/>
    <n v="2"/>
    <b v="0"/>
    <s v="technology/web"/>
    <n v="1"/>
    <n v="5"/>
    <x v="2"/>
    <x v="7"/>
    <x v="0"/>
    <x v="0"/>
  </r>
  <r>
    <n v="585"/>
    <s v="Link Card"/>
    <s v="SAVE UP TO 40% WHEN YOU SPEND!_x000a__x000a_PRE-ORDER YOUR LINK CARD TODAY"/>
    <n v="9000"/>
    <n v="0"/>
    <x v="2"/>
    <x v="1"/>
    <s v="GBP"/>
    <n v="1448928000"/>
    <x v="585"/>
    <x v="0"/>
    <n v="0"/>
    <b v="0"/>
    <s v="technology/web"/>
    <n v="0"/>
    <e v="#DIV/0!"/>
    <x v="2"/>
    <x v="7"/>
    <x v="0"/>
    <x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x v="586"/>
    <x v="0"/>
    <n v="4"/>
    <b v="0"/>
    <s v="technology/web"/>
    <n v="0.55999999999999994"/>
    <n v="14"/>
    <x v="2"/>
    <x v="7"/>
    <x v="0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x v="587"/>
    <x v="0"/>
    <n v="7"/>
    <b v="0"/>
    <s v="technology/web"/>
    <n v="9.0833333333333339"/>
    <n v="389.28571428571428"/>
    <x v="2"/>
    <x v="7"/>
    <x v="0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x v="588"/>
    <x v="0"/>
    <n v="2"/>
    <b v="0"/>
    <s v="technology/web"/>
    <n v="3.3444444444444441"/>
    <n v="150.5"/>
    <x v="2"/>
    <x v="7"/>
    <x v="0"/>
    <x v="0"/>
  </r>
  <r>
    <n v="589"/>
    <s v="Get Neighborly"/>
    <s v="Services closer than you think..."/>
    <n v="7500"/>
    <n v="1"/>
    <x v="2"/>
    <x v="0"/>
    <s v="USD"/>
    <n v="1436366699"/>
    <x v="589"/>
    <x v="0"/>
    <n v="1"/>
    <b v="0"/>
    <s v="technology/web"/>
    <n v="1.3333333333333334E-2"/>
    <n v="1"/>
    <x v="2"/>
    <x v="7"/>
    <x v="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x v="590"/>
    <x v="0"/>
    <n v="9"/>
    <b v="0"/>
    <s v="technology/web"/>
    <n v="4.46"/>
    <n v="24.777777777777779"/>
    <x v="2"/>
    <x v="7"/>
    <x v="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x v="591"/>
    <x v="0"/>
    <n v="2"/>
    <b v="0"/>
    <s v="technology/web"/>
    <n v="6.0999999999999999E-2"/>
    <n v="30.5"/>
    <x v="2"/>
    <x v="7"/>
    <x v="0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x v="592"/>
    <x v="0"/>
    <n v="1"/>
    <b v="0"/>
    <s v="technology/web"/>
    <n v="3.3333333333333335"/>
    <n v="250"/>
    <x v="2"/>
    <x v="7"/>
    <x v="0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x v="593"/>
    <x v="0"/>
    <n v="7"/>
    <b v="0"/>
    <s v="technology/web"/>
    <n v="23"/>
    <n v="16.428571428571427"/>
    <x v="2"/>
    <x v="7"/>
    <x v="0"/>
    <x v="0"/>
  </r>
  <r>
    <n v="594"/>
    <s v="Unleashed Fitness"/>
    <s v="Creating a fitness site that will change the fitness game forever!"/>
    <n v="25000"/>
    <n v="26"/>
    <x v="2"/>
    <x v="0"/>
    <s v="USD"/>
    <n v="1460832206"/>
    <x v="594"/>
    <x v="0"/>
    <n v="2"/>
    <b v="0"/>
    <s v="technology/web"/>
    <n v="0.104"/>
    <n v="13"/>
    <x v="2"/>
    <x v="7"/>
    <x v="0"/>
    <x v="0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x v="595"/>
    <x v="0"/>
    <n v="8"/>
    <b v="0"/>
    <s v="technology/web"/>
    <n v="0.42599999999999999"/>
    <n v="53.25"/>
    <x v="2"/>
    <x v="7"/>
    <x v="0"/>
    <x v="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x v="596"/>
    <x v="0"/>
    <n v="2"/>
    <b v="0"/>
    <s v="technology/web"/>
    <n v="0.03"/>
    <n v="3"/>
    <x v="2"/>
    <x v="7"/>
    <x v="0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x v="597"/>
    <x v="0"/>
    <n v="2"/>
    <b v="0"/>
    <s v="technology/web"/>
    <n v="0.26666666666666666"/>
    <n v="10"/>
    <x v="2"/>
    <x v="7"/>
    <x v="0"/>
    <x v="0"/>
  </r>
  <r>
    <n v="598"/>
    <s v="Goals not creeds"/>
    <s v="This is a project to create a crowd-funding site for Urantia Book readers worldwide."/>
    <n v="2500"/>
    <n v="850"/>
    <x v="2"/>
    <x v="0"/>
    <s v="USD"/>
    <n v="1417737781"/>
    <x v="598"/>
    <x v="0"/>
    <n v="7"/>
    <b v="0"/>
    <s v="technology/web"/>
    <n v="34"/>
    <n v="121.42857142857143"/>
    <x v="2"/>
    <x v="7"/>
    <x v="0"/>
    <x v="0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x v="599"/>
    <x v="0"/>
    <n v="2"/>
    <b v="0"/>
    <s v="technology/web"/>
    <n v="6.2E-2"/>
    <n v="15.5"/>
    <x v="2"/>
    <x v="7"/>
    <x v="0"/>
    <x v="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x v="600"/>
    <x v="0"/>
    <n v="1"/>
    <b v="0"/>
    <s v="technology/web"/>
    <n v="2"/>
    <n v="100"/>
    <x v="2"/>
    <x v="7"/>
    <x v="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x v="601"/>
    <x v="0"/>
    <n v="6"/>
    <b v="0"/>
    <s v="technology/web"/>
    <n v="1.4000000000000001"/>
    <n v="23.333333333333332"/>
    <x v="2"/>
    <x v="7"/>
    <x v="0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x v="602"/>
    <x v="0"/>
    <n v="0"/>
    <b v="0"/>
    <s v="technology/web"/>
    <n v="0"/>
    <e v="#DIV/0!"/>
    <x v="2"/>
    <x v="7"/>
    <x v="0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x v="603"/>
    <x v="0"/>
    <n v="13"/>
    <b v="0"/>
    <s v="technology/web"/>
    <n v="3.9334666666666664"/>
    <n v="45.386153846153846"/>
    <x v="2"/>
    <x v="7"/>
    <x v="0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x v="604"/>
    <x v="0"/>
    <n v="0"/>
    <b v="0"/>
    <s v="technology/web"/>
    <n v="0"/>
    <e v="#DIV/0!"/>
    <x v="2"/>
    <x v="7"/>
    <x v="0"/>
    <x v="0"/>
  </r>
  <r>
    <n v="605"/>
    <s v="Teach Your Parents iPad (Canceled)"/>
    <s v="An iPad support care package for your parents / seniors."/>
    <n v="5000"/>
    <n v="131"/>
    <x v="1"/>
    <x v="0"/>
    <s v="USD"/>
    <n v="1440318908"/>
    <x v="605"/>
    <x v="0"/>
    <n v="8"/>
    <b v="0"/>
    <s v="technology/web"/>
    <n v="2.62"/>
    <n v="16.375"/>
    <x v="2"/>
    <x v="7"/>
    <x v="0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x v="606"/>
    <x v="0"/>
    <n v="1"/>
    <b v="0"/>
    <s v="technology/web"/>
    <n v="0.2"/>
    <n v="10"/>
    <x v="2"/>
    <x v="7"/>
    <x v="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x v="607"/>
    <x v="0"/>
    <n v="0"/>
    <b v="0"/>
    <s v="technology/web"/>
    <n v="0"/>
    <e v="#DIV/0!"/>
    <x v="2"/>
    <x v="7"/>
    <x v="0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x v="608"/>
    <x v="0"/>
    <n v="5"/>
    <b v="0"/>
    <s v="technology/web"/>
    <n v="0.97400000000000009"/>
    <n v="292.2"/>
    <x v="2"/>
    <x v="7"/>
    <x v="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x v="609"/>
    <x v="0"/>
    <n v="1"/>
    <b v="0"/>
    <s v="technology/web"/>
    <n v="0.64102564102564097"/>
    <n v="5"/>
    <x v="2"/>
    <x v="7"/>
    <x v="0"/>
    <x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x v="610"/>
    <x v="0"/>
    <n v="0"/>
    <b v="0"/>
    <s v="technology/web"/>
    <n v="0"/>
    <e v="#DIV/0!"/>
    <x v="2"/>
    <x v="7"/>
    <x v="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x v="611"/>
    <x v="0"/>
    <n v="0"/>
    <b v="0"/>
    <s v="technology/web"/>
    <n v="0"/>
    <e v="#DIV/0!"/>
    <x v="2"/>
    <x v="7"/>
    <x v="0"/>
    <x v="0"/>
  </r>
  <r>
    <n v="612"/>
    <s v="Web Streaming 2.0 (Canceled)"/>
    <s v="A Fast and Reliable new Web platform to stream videos from Internet"/>
    <n v="10000"/>
    <n v="0"/>
    <x v="1"/>
    <x v="13"/>
    <s v="EUR"/>
    <n v="1472777146"/>
    <x v="612"/>
    <x v="0"/>
    <n v="0"/>
    <b v="0"/>
    <s v="technology/web"/>
    <n v="0"/>
    <e v="#DIV/0!"/>
    <x v="2"/>
    <x v="7"/>
    <x v="0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x v="613"/>
    <x v="0"/>
    <n v="121"/>
    <b v="0"/>
    <s v="technology/web"/>
    <n v="21.363333333333333"/>
    <n v="105.93388429752066"/>
    <x v="2"/>
    <x v="7"/>
    <x v="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x v="614"/>
    <x v="0"/>
    <n v="0"/>
    <b v="0"/>
    <s v="technology/web"/>
    <n v="0"/>
    <e v="#DIV/0!"/>
    <x v="2"/>
    <x v="7"/>
    <x v="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x v="615"/>
    <x v="0"/>
    <n v="0"/>
    <b v="0"/>
    <s v="technology/web"/>
    <n v="0"/>
    <e v="#DIV/0!"/>
    <x v="2"/>
    <x v="7"/>
    <x v="0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x v="616"/>
    <x v="0"/>
    <n v="0"/>
    <b v="0"/>
    <s v="technology/web"/>
    <n v="0"/>
    <e v="#DIV/0!"/>
    <x v="2"/>
    <x v="7"/>
    <x v="0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x v="617"/>
    <x v="0"/>
    <n v="3"/>
    <b v="0"/>
    <s v="technology/web"/>
    <n v="3"/>
    <n v="20"/>
    <x v="2"/>
    <x v="7"/>
    <x v="0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x v="618"/>
    <x v="0"/>
    <n v="0"/>
    <b v="0"/>
    <s v="technology/web"/>
    <n v="0"/>
    <e v="#DIV/0!"/>
    <x v="2"/>
    <x v="7"/>
    <x v="0"/>
    <x v="0"/>
  </r>
  <r>
    <n v="619"/>
    <s v="Big Data (Canceled)"/>
    <s v="Big Data Sets for researchers interested in improving the quality of life."/>
    <n v="2500000"/>
    <n v="1"/>
    <x v="1"/>
    <x v="0"/>
    <s v="USD"/>
    <n v="1416933390"/>
    <x v="619"/>
    <x v="0"/>
    <n v="1"/>
    <b v="0"/>
    <s v="technology/web"/>
    <n v="3.9999999999999996E-5"/>
    <n v="1"/>
    <x v="2"/>
    <x v="7"/>
    <x v="0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x v="620"/>
    <x v="0"/>
    <n v="1"/>
    <b v="0"/>
    <s v="technology/web"/>
    <n v="1"/>
    <n v="300"/>
    <x v="2"/>
    <x v="7"/>
    <x v="0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x v="621"/>
    <x v="0"/>
    <n v="3"/>
    <b v="0"/>
    <s v="technology/web"/>
    <n v="1.044"/>
    <n v="87"/>
    <x v="2"/>
    <x v="7"/>
    <x v="0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x v="622"/>
    <x v="0"/>
    <n v="9"/>
    <b v="0"/>
    <s v="technology/web"/>
    <n v="5.6833333333333336"/>
    <n v="37.888888888888886"/>
    <x v="2"/>
    <x v="7"/>
    <x v="0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x v="623"/>
    <x v="0"/>
    <n v="0"/>
    <b v="0"/>
    <s v="technology/web"/>
    <n v="0"/>
    <e v="#DIV/0!"/>
    <x v="2"/>
    <x v="7"/>
    <x v="0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x v="624"/>
    <x v="0"/>
    <n v="0"/>
    <b v="0"/>
    <s v="technology/web"/>
    <n v="0"/>
    <e v="#DIV/0!"/>
    <x v="2"/>
    <x v="7"/>
    <x v="0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x v="625"/>
    <x v="0"/>
    <n v="0"/>
    <b v="0"/>
    <s v="technology/web"/>
    <n v="0"/>
    <e v="#DIV/0!"/>
    <x v="2"/>
    <x v="7"/>
    <x v="0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x v="626"/>
    <x v="0"/>
    <n v="39"/>
    <b v="0"/>
    <s v="technology/web"/>
    <n v="17.380000000000003"/>
    <n v="111.41025641025641"/>
    <x v="2"/>
    <x v="7"/>
    <x v="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x v="627"/>
    <x v="0"/>
    <n v="1"/>
    <b v="0"/>
    <s v="technology/web"/>
    <n v="0.02"/>
    <n v="90"/>
    <x v="2"/>
    <x v="7"/>
    <x v="0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x v="628"/>
    <x v="0"/>
    <n v="0"/>
    <b v="0"/>
    <s v="technology/web"/>
    <n v="0"/>
    <e v="#DIV/0!"/>
    <x v="2"/>
    <x v="7"/>
    <x v="0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x v="629"/>
    <x v="0"/>
    <n v="3"/>
    <b v="0"/>
    <s v="technology/web"/>
    <n v="0.17500000000000002"/>
    <n v="116.66666666666667"/>
    <x v="2"/>
    <x v="7"/>
    <x v="0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x v="630"/>
    <x v="0"/>
    <n v="1"/>
    <b v="0"/>
    <s v="technology/web"/>
    <n v="8.3340278356529712E-2"/>
    <n v="10"/>
    <x v="2"/>
    <x v="7"/>
    <x v="0"/>
    <x v="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x v="631"/>
    <x v="0"/>
    <n v="9"/>
    <b v="0"/>
    <s v="technology/web"/>
    <n v="1.38"/>
    <n v="76.666666666666671"/>
    <x v="2"/>
    <x v="7"/>
    <x v="0"/>
    <x v="0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x v="632"/>
    <x v="0"/>
    <n v="0"/>
    <b v="0"/>
    <s v="technology/web"/>
    <n v="0"/>
    <e v="#DIV/0!"/>
    <x v="2"/>
    <x v="7"/>
    <x v="0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x v="633"/>
    <x v="0"/>
    <n v="25"/>
    <b v="0"/>
    <s v="technology/web"/>
    <n v="12.45"/>
    <n v="49.8"/>
    <x v="2"/>
    <x v="7"/>
    <x v="0"/>
    <x v="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x v="634"/>
    <x v="0"/>
    <n v="1"/>
    <b v="0"/>
    <s v="technology/web"/>
    <n v="0.02"/>
    <n v="1"/>
    <x v="2"/>
    <x v="7"/>
    <x v="0"/>
    <x v="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x v="635"/>
    <x v="0"/>
    <n v="1"/>
    <b v="0"/>
    <s v="technology/web"/>
    <n v="8.0000000000000002E-3"/>
    <n v="2"/>
    <x v="2"/>
    <x v="7"/>
    <x v="0"/>
    <x v="0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x v="636"/>
    <x v="0"/>
    <n v="1"/>
    <b v="0"/>
    <s v="technology/web"/>
    <n v="0.2"/>
    <n v="4"/>
    <x v="2"/>
    <x v="7"/>
    <x v="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x v="637"/>
    <x v="0"/>
    <n v="0"/>
    <b v="0"/>
    <s v="technology/web"/>
    <n v="0"/>
    <e v="#DIV/0!"/>
    <x v="2"/>
    <x v="7"/>
    <x v="0"/>
    <x v="0"/>
  </r>
  <r>
    <n v="638"/>
    <s v="W (Canceled)"/>
    <s v="O0"/>
    <n v="200000"/>
    <n v="18"/>
    <x v="1"/>
    <x v="12"/>
    <s v="EUR"/>
    <n v="1490447662"/>
    <x v="638"/>
    <x v="0"/>
    <n v="6"/>
    <b v="0"/>
    <s v="technology/web"/>
    <n v="9.0000000000000011E-3"/>
    <n v="3"/>
    <x v="2"/>
    <x v="7"/>
    <x v="0"/>
    <x v="0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x v="639"/>
    <x v="0"/>
    <n v="1"/>
    <b v="0"/>
    <s v="technology/web"/>
    <n v="9.9999999999999991E-5"/>
    <n v="1"/>
    <x v="2"/>
    <x v="7"/>
    <x v="0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x v="640"/>
    <x v="0"/>
    <n v="2"/>
    <b v="1"/>
    <s v="technology/wearables"/>
    <n v="144.28571428571428"/>
    <n v="50.5"/>
    <x v="2"/>
    <x v="8"/>
    <x v="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x v="641"/>
    <x v="0"/>
    <n v="315"/>
    <b v="1"/>
    <s v="technology/wearables"/>
    <n v="119.16249999999999"/>
    <n v="151.31746031746033"/>
    <x v="2"/>
    <x v="8"/>
    <x v="0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x v="642"/>
    <x v="0"/>
    <n v="2174"/>
    <b v="1"/>
    <s v="technology/wearables"/>
    <n v="1460.4850000000001"/>
    <n v="134.3592456301748"/>
    <x v="2"/>
    <x v="8"/>
    <x v="0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x v="643"/>
    <x v="0"/>
    <n v="152"/>
    <b v="1"/>
    <s v="technology/wearables"/>
    <n v="105.80799999999999"/>
    <n v="174.02631578947367"/>
    <x v="2"/>
    <x v="8"/>
    <x v="0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x v="644"/>
    <x v="0"/>
    <n v="1021"/>
    <b v="1"/>
    <s v="technology/wearables"/>
    <n v="300.11791999999997"/>
    <n v="73.486268364348675"/>
    <x v="2"/>
    <x v="8"/>
    <x v="0"/>
    <x v="0"/>
  </r>
  <r>
    <n v="645"/>
    <s v="Carbon Fiber Collar Stays"/>
    <s v="Ever wanted to own something made out of carbon fiber? Now you can!"/>
    <n v="2000"/>
    <n v="5574"/>
    <x v="0"/>
    <x v="0"/>
    <s v="USD"/>
    <n v="1470962274"/>
    <x v="645"/>
    <x v="0"/>
    <n v="237"/>
    <b v="1"/>
    <s v="technology/wearables"/>
    <n v="278.7"/>
    <n v="23.518987341772153"/>
    <x v="2"/>
    <x v="8"/>
    <x v="0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x v="646"/>
    <x v="0"/>
    <n v="27"/>
    <b v="1"/>
    <s v="technology/wearables"/>
    <n v="131.87625"/>
    <n v="39.074444444444445"/>
    <x v="2"/>
    <x v="8"/>
    <x v="0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x v="647"/>
    <x v="0"/>
    <n v="17"/>
    <b v="1"/>
    <s v="technology/wearables"/>
    <n v="107.05"/>
    <n v="125.94117647058823"/>
    <x v="2"/>
    <x v="8"/>
    <x v="0"/>
    <x v="0"/>
  </r>
  <r>
    <n v="648"/>
    <s v="Audio Jacket"/>
    <s v="Get ready for the next product that you canâ€™t live without"/>
    <n v="35000"/>
    <n v="44388"/>
    <x v="0"/>
    <x v="0"/>
    <s v="USD"/>
    <n v="1413304708"/>
    <x v="648"/>
    <x v="0"/>
    <n v="27"/>
    <b v="1"/>
    <s v="technology/wearables"/>
    <n v="126.82285714285715"/>
    <n v="1644"/>
    <x v="2"/>
    <x v="8"/>
    <x v="0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x v="649"/>
    <x v="0"/>
    <n v="82"/>
    <b v="1"/>
    <s v="technology/wearables"/>
    <n v="139.96"/>
    <n v="42.670731707317074"/>
    <x v="2"/>
    <x v="8"/>
    <x v="0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x v="650"/>
    <x v="0"/>
    <n v="48"/>
    <b v="1"/>
    <s v="technology/wearables"/>
    <n v="112.4"/>
    <n v="35.125"/>
    <x v="2"/>
    <x v="8"/>
    <x v="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x v="651"/>
    <x v="0"/>
    <n v="105"/>
    <b v="1"/>
    <s v="technology/wearables"/>
    <n v="100.52799999999999"/>
    <n v="239.35238095238094"/>
    <x v="2"/>
    <x v="8"/>
    <x v="0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x v="652"/>
    <x v="0"/>
    <n v="28"/>
    <b v="1"/>
    <s v="technology/wearables"/>
    <n v="100.46666666666665"/>
    <n v="107.64285714285714"/>
    <x v="2"/>
    <x v="8"/>
    <x v="0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x v="653"/>
    <x v="0"/>
    <n v="1107"/>
    <b v="1"/>
    <s v="technology/wearables"/>
    <n v="141.446"/>
    <n v="95.830623306233065"/>
    <x v="2"/>
    <x v="8"/>
    <x v="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x v="654"/>
    <x v="0"/>
    <n v="1013"/>
    <b v="1"/>
    <s v="technology/wearables"/>
    <n v="267.29166666666669"/>
    <n v="31.663376110562684"/>
    <x v="2"/>
    <x v="8"/>
    <x v="0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x v="655"/>
    <x v="0"/>
    <n v="274"/>
    <b v="1"/>
    <s v="technology/wearables"/>
    <n v="146.88749999999999"/>
    <n v="42.886861313868614"/>
    <x v="2"/>
    <x v="8"/>
    <x v="0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x v="656"/>
    <x v="0"/>
    <n v="87"/>
    <b v="1"/>
    <s v="technology/wearables"/>
    <n v="213.56"/>
    <n v="122.73563218390805"/>
    <x v="2"/>
    <x v="8"/>
    <x v="0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x v="657"/>
    <x v="0"/>
    <n v="99"/>
    <b v="1"/>
    <s v="technology/wearables"/>
    <n v="125.69999999999999"/>
    <n v="190.45454545454547"/>
    <x v="2"/>
    <x v="8"/>
    <x v="0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x v="658"/>
    <x v="0"/>
    <n v="276"/>
    <b v="1"/>
    <s v="technology/wearables"/>
    <n v="104.46206037108834"/>
    <n v="109.33695652173913"/>
    <x v="2"/>
    <x v="8"/>
    <x v="0"/>
    <x v="0"/>
  </r>
  <r>
    <n v="659"/>
    <s v="Lulu Watch Designs - Apple Watch"/>
    <s v="Sync up your lifestyle"/>
    <n v="3000"/>
    <n v="3017"/>
    <x v="0"/>
    <x v="0"/>
    <s v="USD"/>
    <n v="1440339295"/>
    <x v="659"/>
    <x v="0"/>
    <n v="21"/>
    <b v="1"/>
    <s v="technology/wearables"/>
    <n v="100.56666666666668"/>
    <n v="143.66666666666666"/>
    <x v="2"/>
    <x v="8"/>
    <x v="0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x v="660"/>
    <x v="0"/>
    <n v="18"/>
    <b v="0"/>
    <s v="technology/wearables"/>
    <n v="3.0579999999999998"/>
    <n v="84.944444444444443"/>
    <x v="2"/>
    <x v="8"/>
    <x v="0"/>
    <x v="0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x v="661"/>
    <x v="0"/>
    <n v="9"/>
    <b v="0"/>
    <s v="technology/wearables"/>
    <n v="0.95"/>
    <n v="10.555555555555555"/>
    <x v="2"/>
    <x v="8"/>
    <x v="0"/>
    <x v="0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x v="662"/>
    <x v="0"/>
    <n v="4"/>
    <b v="0"/>
    <s v="technology/wearables"/>
    <n v="0.4"/>
    <n v="39"/>
    <x v="2"/>
    <x v="8"/>
    <x v="0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x v="663"/>
    <x v="0"/>
    <n v="7"/>
    <b v="0"/>
    <s v="technology/wearables"/>
    <n v="0.35000000000000003"/>
    <n v="100"/>
    <x v="2"/>
    <x v="8"/>
    <x v="0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x v="664"/>
    <x v="0"/>
    <n v="29"/>
    <b v="0"/>
    <s v="technology/wearables"/>
    <n v="7.5333333333333332"/>
    <n v="31.172413793103448"/>
    <x v="2"/>
    <x v="8"/>
    <x v="0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x v="665"/>
    <x v="0"/>
    <n v="12"/>
    <b v="0"/>
    <s v="technology/wearables"/>
    <n v="18.64"/>
    <n v="155.33333333333334"/>
    <x v="2"/>
    <x v="8"/>
    <x v="0"/>
    <x v="0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x v="666"/>
    <x v="0"/>
    <n v="4"/>
    <b v="0"/>
    <s v="technology/wearables"/>
    <n v="4.0000000000000001E-3"/>
    <n v="2"/>
    <x v="2"/>
    <x v="8"/>
    <x v="0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x v="667"/>
    <x v="0"/>
    <n v="28"/>
    <b v="0"/>
    <s v="technology/wearables"/>
    <n v="10.02"/>
    <n v="178.92857142857142"/>
    <x v="2"/>
    <x v="8"/>
    <x v="0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x v="668"/>
    <x v="0"/>
    <n v="25"/>
    <b v="0"/>
    <s v="technology/wearables"/>
    <n v="4.5600000000000005"/>
    <n v="27.36"/>
    <x v="2"/>
    <x v="8"/>
    <x v="0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x v="669"/>
    <x v="0"/>
    <n v="28"/>
    <b v="0"/>
    <s v="technology/wearables"/>
    <n v="21.5075"/>
    <n v="1536.25"/>
    <x v="2"/>
    <x v="8"/>
    <x v="0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x v="670"/>
    <x v="0"/>
    <n v="310"/>
    <b v="0"/>
    <s v="technology/wearables"/>
    <n v="29.276666666666667"/>
    <n v="84.99677419354839"/>
    <x v="2"/>
    <x v="8"/>
    <x v="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x v="671"/>
    <x v="0"/>
    <n v="15"/>
    <b v="0"/>
    <s v="technology/wearables"/>
    <n v="39.426666666666662"/>
    <n v="788.5333333333333"/>
    <x v="2"/>
    <x v="8"/>
    <x v="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x v="672"/>
    <x v="0"/>
    <n v="215"/>
    <b v="0"/>
    <s v="technology/wearables"/>
    <n v="21.628"/>
    <n v="50.29767441860465"/>
    <x v="2"/>
    <x v="8"/>
    <x v="0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x v="673"/>
    <x v="0"/>
    <n v="3"/>
    <b v="0"/>
    <s v="technology/wearables"/>
    <n v="0.20500000000000002"/>
    <n v="68.333333333333329"/>
    <x v="2"/>
    <x v="8"/>
    <x v="0"/>
    <x v="0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x v="674"/>
    <x v="0"/>
    <n v="2"/>
    <b v="0"/>
    <s v="technology/wearables"/>
    <n v="0.03"/>
    <n v="7.5"/>
    <x v="2"/>
    <x v="8"/>
    <x v="0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x v="675"/>
    <x v="0"/>
    <n v="26"/>
    <b v="0"/>
    <s v="technology/wearables"/>
    <n v="14.85"/>
    <n v="34.269230769230766"/>
    <x v="2"/>
    <x v="8"/>
    <x v="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x v="676"/>
    <x v="0"/>
    <n v="24"/>
    <b v="0"/>
    <s v="technology/wearables"/>
    <n v="1.4710000000000001"/>
    <n v="61.291666666666664"/>
    <x v="2"/>
    <x v="8"/>
    <x v="0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x v="677"/>
    <x v="0"/>
    <n v="96"/>
    <b v="0"/>
    <s v="technology/wearables"/>
    <n v="25.584"/>
    <n v="133.25"/>
    <x v="2"/>
    <x v="8"/>
    <x v="0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x v="678"/>
    <x v="0"/>
    <n v="17"/>
    <b v="0"/>
    <s v="technology/wearables"/>
    <n v="3.8206896551724134"/>
    <n v="65.17647058823529"/>
    <x v="2"/>
    <x v="8"/>
    <x v="0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x v="679"/>
    <x v="0"/>
    <n v="94"/>
    <b v="0"/>
    <s v="technology/wearables"/>
    <n v="15.485964912280703"/>
    <n v="93.90425531914893"/>
    <x v="2"/>
    <x v="8"/>
    <x v="0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x v="680"/>
    <x v="0"/>
    <n v="129"/>
    <b v="0"/>
    <s v="technology/wearables"/>
    <n v="25.912000000000003"/>
    <n v="150.65116279069767"/>
    <x v="2"/>
    <x v="8"/>
    <x v="0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x v="681"/>
    <x v="0"/>
    <n v="1"/>
    <b v="0"/>
    <s v="technology/wearables"/>
    <n v="0.04"/>
    <n v="1"/>
    <x v="2"/>
    <x v="8"/>
    <x v="0"/>
    <x v="0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x v="682"/>
    <x v="0"/>
    <n v="4"/>
    <b v="0"/>
    <s v="technology/wearables"/>
    <n v="0.106"/>
    <n v="13.25"/>
    <x v="2"/>
    <x v="8"/>
    <x v="0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x v="683"/>
    <x v="0"/>
    <n v="3"/>
    <b v="0"/>
    <s v="technology/wearables"/>
    <n v="0.85142857142857142"/>
    <n v="99.333333333333329"/>
    <x v="2"/>
    <x v="8"/>
    <x v="0"/>
    <x v="0"/>
  </r>
  <r>
    <n v="684"/>
    <s v="Arcus Motion Analyzer | The Versatile Smart Ring"/>
    <s v="Arcus gives your fingers super powers."/>
    <n v="320000"/>
    <n v="23948"/>
    <x v="2"/>
    <x v="0"/>
    <s v="USD"/>
    <n v="1406257200"/>
    <x v="684"/>
    <x v="0"/>
    <n v="135"/>
    <b v="0"/>
    <s v="technology/wearables"/>
    <n v="7.4837500000000006"/>
    <n v="177.39259259259259"/>
    <x v="2"/>
    <x v="8"/>
    <x v="0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x v="685"/>
    <x v="0"/>
    <n v="10"/>
    <b v="0"/>
    <s v="technology/wearables"/>
    <n v="27.650000000000002"/>
    <n v="55.3"/>
    <x v="2"/>
    <x v="8"/>
    <x v="0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x v="686"/>
    <x v="0"/>
    <n v="0"/>
    <b v="0"/>
    <s v="technology/wearables"/>
    <n v="0"/>
    <e v="#DIV/0!"/>
    <x v="2"/>
    <x v="8"/>
    <x v="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x v="687"/>
    <x v="0"/>
    <n v="6"/>
    <b v="0"/>
    <s v="technology/wearables"/>
    <n v="3.55"/>
    <n v="591.66666666666663"/>
    <x v="2"/>
    <x v="8"/>
    <x v="0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x v="688"/>
    <x v="0"/>
    <n v="36"/>
    <b v="0"/>
    <s v="technology/wearables"/>
    <n v="72.989999999999995"/>
    <n v="405.5"/>
    <x v="2"/>
    <x v="8"/>
    <x v="0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x v="689"/>
    <x v="0"/>
    <n v="336"/>
    <b v="0"/>
    <s v="technology/wearables"/>
    <n v="57.648750000000007"/>
    <n v="343.14732142857144"/>
    <x v="2"/>
    <x v="8"/>
    <x v="0"/>
    <x v="0"/>
  </r>
  <r>
    <n v="690"/>
    <s v="BLOXSHIELD"/>
    <s v="A radiation shield for your fitness tracker, smartwatch or other wearable smart device"/>
    <n v="20000"/>
    <n v="2468"/>
    <x v="2"/>
    <x v="0"/>
    <s v="USD"/>
    <n v="1473400800"/>
    <x v="690"/>
    <x v="0"/>
    <n v="34"/>
    <b v="0"/>
    <s v="technology/wearables"/>
    <n v="12.34"/>
    <n v="72.588235294117652"/>
    <x v="2"/>
    <x v="8"/>
    <x v="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x v="691"/>
    <x v="0"/>
    <n v="10"/>
    <b v="0"/>
    <s v="technology/wearables"/>
    <n v="0.52"/>
    <n v="26"/>
    <x v="2"/>
    <x v="8"/>
    <x v="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x v="692"/>
    <x v="0"/>
    <n v="201"/>
    <b v="0"/>
    <s v="technology/wearables"/>
    <n v="6.5299999999999994"/>
    <n v="6.4975124378109452"/>
    <x v="2"/>
    <x v="8"/>
    <x v="0"/>
    <x v="0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x v="693"/>
    <x v="0"/>
    <n v="296"/>
    <b v="0"/>
    <s v="technology/wearables"/>
    <n v="35.338000000000001"/>
    <n v="119.38513513513513"/>
    <x v="2"/>
    <x v="8"/>
    <x v="0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x v="694"/>
    <x v="0"/>
    <n v="7"/>
    <b v="0"/>
    <s v="technology/wearables"/>
    <n v="0.39333333333333331"/>
    <n v="84.285714285714292"/>
    <x v="2"/>
    <x v="8"/>
    <x v="0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x v="695"/>
    <x v="0"/>
    <n v="7"/>
    <b v="0"/>
    <s v="technology/wearables"/>
    <n v="1.06"/>
    <n v="90.857142857142861"/>
    <x v="2"/>
    <x v="8"/>
    <x v="0"/>
    <x v="0"/>
  </r>
  <r>
    <n v="696"/>
    <s v="trustee"/>
    <s v="Show your fidelity by wearing the Trustee rings! Show where you are (at)!"/>
    <n v="175000"/>
    <n v="1"/>
    <x v="2"/>
    <x v="9"/>
    <s v="EUR"/>
    <n v="1406326502"/>
    <x v="696"/>
    <x v="0"/>
    <n v="1"/>
    <b v="0"/>
    <s v="technology/wearables"/>
    <n v="5.7142857142857147E-4"/>
    <n v="1"/>
    <x v="2"/>
    <x v="8"/>
    <x v="0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x v="697"/>
    <x v="0"/>
    <n v="114"/>
    <b v="0"/>
    <s v="technology/wearables"/>
    <n v="46.379999999999995"/>
    <n v="20.342105263157894"/>
    <x v="2"/>
    <x v="8"/>
    <x v="0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x v="698"/>
    <x v="0"/>
    <n v="29"/>
    <b v="0"/>
    <s v="technology/wearables"/>
    <n v="15.39"/>
    <n v="530.68965517241384"/>
    <x v="2"/>
    <x v="8"/>
    <x v="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x v="699"/>
    <x v="0"/>
    <n v="890"/>
    <b v="0"/>
    <s v="technology/wearables"/>
    <n v="82.422107692307705"/>
    <n v="120.39184269662923"/>
    <x v="2"/>
    <x v="8"/>
    <x v="0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x v="700"/>
    <x v="0"/>
    <n v="31"/>
    <b v="0"/>
    <s v="technology/wearables"/>
    <n v="2.6866666666666665"/>
    <n v="13"/>
    <x v="2"/>
    <x v="8"/>
    <x v="0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x v="701"/>
    <x v="0"/>
    <n v="21"/>
    <b v="0"/>
    <s v="technology/wearables"/>
    <n v="26.6"/>
    <n v="291.33333333333331"/>
    <x v="2"/>
    <x v="8"/>
    <x v="0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x v="702"/>
    <x v="0"/>
    <n v="37"/>
    <b v="0"/>
    <s v="technology/wearables"/>
    <n v="30.813400000000001"/>
    <n v="124.9191891891892"/>
    <x v="2"/>
    <x v="8"/>
    <x v="0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x v="703"/>
    <x v="0"/>
    <n v="7"/>
    <b v="0"/>
    <s v="technology/wearables"/>
    <n v="5.58"/>
    <n v="119.57142857142857"/>
    <x v="2"/>
    <x v="8"/>
    <x v="0"/>
    <x v="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x v="704"/>
    <x v="0"/>
    <n v="4"/>
    <b v="0"/>
    <s v="technology/wearables"/>
    <n v="0.87454545454545463"/>
    <n v="120.25"/>
    <x v="2"/>
    <x v="8"/>
    <x v="0"/>
    <x v="0"/>
  </r>
  <r>
    <n v="705"/>
    <s v="SomnoScope"/>
    <s v="The closest thing ever to the Holy Grail of wearables technology"/>
    <n v="100000"/>
    <n v="977"/>
    <x v="2"/>
    <x v="9"/>
    <s v="EUR"/>
    <n v="1484999278"/>
    <x v="705"/>
    <x v="0"/>
    <n v="5"/>
    <b v="0"/>
    <s v="technology/wearables"/>
    <n v="0.97699999999999987"/>
    <n v="195.4"/>
    <x v="2"/>
    <x v="8"/>
    <x v="0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x v="706"/>
    <x v="0"/>
    <n v="0"/>
    <b v="0"/>
    <s v="technology/wearables"/>
    <n v="0"/>
    <e v="#DIV/0!"/>
    <x v="2"/>
    <x v="8"/>
    <x v="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x v="707"/>
    <x v="0"/>
    <n v="456"/>
    <b v="0"/>
    <s v="technology/wearables"/>
    <n v="78.927352941176466"/>
    <n v="117.69868421052631"/>
    <x v="2"/>
    <x v="8"/>
    <x v="0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x v="708"/>
    <x v="0"/>
    <n v="369"/>
    <b v="0"/>
    <s v="technology/wearables"/>
    <n v="22.092500000000001"/>
    <n v="23.948509485094849"/>
    <x v="2"/>
    <x v="8"/>
    <x v="0"/>
    <x v="0"/>
  </r>
  <r>
    <n v="709"/>
    <s v="lumiglove"/>
    <s v="A &quot;handheld&quot; light, which eases the way you illuminate objects and/or paths."/>
    <n v="15000"/>
    <n v="61"/>
    <x v="2"/>
    <x v="0"/>
    <s v="USD"/>
    <n v="1417741159"/>
    <x v="709"/>
    <x v="0"/>
    <n v="2"/>
    <b v="0"/>
    <s v="technology/wearables"/>
    <n v="0.40666666666666662"/>
    <n v="30.5"/>
    <x v="2"/>
    <x v="8"/>
    <x v="0"/>
    <x v="0"/>
  </r>
  <r>
    <n v="710"/>
    <s v="Hate York Shirt 2.0"/>
    <s v="Shirts, so technologically advanced, they connect mentally to their audience upon sight."/>
    <n v="1200"/>
    <n v="0"/>
    <x v="2"/>
    <x v="5"/>
    <s v="CAD"/>
    <n v="1408495440"/>
    <x v="710"/>
    <x v="0"/>
    <n v="0"/>
    <b v="0"/>
    <s v="technology/wearables"/>
    <n v="0"/>
    <e v="#DIV/0!"/>
    <x v="2"/>
    <x v="8"/>
    <x v="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x v="711"/>
    <x v="0"/>
    <n v="338"/>
    <b v="0"/>
    <s v="technology/wearables"/>
    <n v="33.790999999999997"/>
    <n v="99.973372781065095"/>
    <x v="2"/>
    <x v="8"/>
    <x v="0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x v="712"/>
    <x v="0"/>
    <n v="4"/>
    <b v="0"/>
    <s v="technology/wearables"/>
    <n v="0.21649484536082475"/>
    <n v="26.25"/>
    <x v="2"/>
    <x v="8"/>
    <x v="0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x v="713"/>
    <x v="0"/>
    <n v="1"/>
    <b v="0"/>
    <s v="technology/wearables"/>
    <n v="0.79600000000000004"/>
    <n v="199"/>
    <x v="2"/>
    <x v="8"/>
    <x v="0"/>
    <x v="0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x v="714"/>
    <x v="0"/>
    <n v="28"/>
    <b v="0"/>
    <s v="technology/wearables"/>
    <n v="14.993333333333334"/>
    <n v="80.321428571428569"/>
    <x v="2"/>
    <x v="8"/>
    <x v="0"/>
    <x v="0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x v="715"/>
    <x v="0"/>
    <n v="12"/>
    <b v="0"/>
    <s v="technology/wearables"/>
    <n v="5.0509090909090908"/>
    <n v="115.75"/>
    <x v="2"/>
    <x v="8"/>
    <x v="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x v="716"/>
    <x v="0"/>
    <n v="16"/>
    <b v="0"/>
    <s v="technology/wearables"/>
    <n v="10.214285714285715"/>
    <n v="44.6875"/>
    <x v="2"/>
    <x v="8"/>
    <x v="0"/>
    <x v="0"/>
  </r>
  <r>
    <n v="717"/>
    <s v="cool air belt"/>
    <s v="Cool air flowing under clothing keeps you cool."/>
    <n v="100000"/>
    <n v="305"/>
    <x v="2"/>
    <x v="0"/>
    <s v="USD"/>
    <n v="1409949002"/>
    <x v="717"/>
    <x v="0"/>
    <n v="4"/>
    <b v="0"/>
    <s v="technology/wearables"/>
    <n v="0.30499999999999999"/>
    <n v="76.25"/>
    <x v="2"/>
    <x v="8"/>
    <x v="0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x v="718"/>
    <x v="0"/>
    <n v="4"/>
    <b v="0"/>
    <s v="technology/wearables"/>
    <n v="0.75"/>
    <n v="22.5"/>
    <x v="2"/>
    <x v="8"/>
    <x v="0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x v="719"/>
    <x v="0"/>
    <n v="10"/>
    <b v="0"/>
    <s v="technology/wearables"/>
    <n v="1.2933333333333332"/>
    <n v="19.399999999999999"/>
    <x v="2"/>
    <x v="8"/>
    <x v="0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x v="720"/>
    <x v="0"/>
    <n v="41"/>
    <b v="1"/>
    <s v="publishing/nonfiction"/>
    <n v="143.94736842105263"/>
    <n v="66.707317073170728"/>
    <x v="3"/>
    <x v="9"/>
    <x v="0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x v="721"/>
    <x v="0"/>
    <n v="119"/>
    <b v="1"/>
    <s v="publishing/nonfiction"/>
    <n v="122.10975609756099"/>
    <n v="84.142857142857139"/>
    <x v="3"/>
    <x v="9"/>
    <x v="0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x v="722"/>
    <x v="0"/>
    <n v="153"/>
    <b v="1"/>
    <s v="publishing/nonfiction"/>
    <n v="132.024"/>
    <n v="215.72549019607843"/>
    <x v="3"/>
    <x v="9"/>
    <x v="0"/>
    <x v="0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x v="723"/>
    <x v="0"/>
    <n v="100"/>
    <b v="1"/>
    <s v="publishing/nonfiction"/>
    <n v="109.38000000000001"/>
    <n v="54.69"/>
    <x v="3"/>
    <x v="9"/>
    <x v="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x v="724"/>
    <x v="0"/>
    <n v="143"/>
    <b v="1"/>
    <s v="publishing/nonfiction"/>
    <n v="105.47157142857144"/>
    <n v="51.62944055944056"/>
    <x v="3"/>
    <x v="9"/>
    <x v="0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x v="725"/>
    <x v="0"/>
    <n v="140"/>
    <b v="1"/>
    <s v="publishing/nonfiction"/>
    <n v="100.35000000000001"/>
    <n v="143.35714285714286"/>
    <x v="3"/>
    <x v="9"/>
    <x v="0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x v="726"/>
    <x v="0"/>
    <n v="35"/>
    <b v="1"/>
    <s v="publishing/nonfiction"/>
    <n v="101.4"/>
    <n v="72.428571428571431"/>
    <x v="3"/>
    <x v="9"/>
    <x v="0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x v="727"/>
    <x v="0"/>
    <n v="149"/>
    <b v="1"/>
    <s v="publishing/nonfiction"/>
    <n v="155.51428571428571"/>
    <n v="36.530201342281877"/>
    <x v="3"/>
    <x v="9"/>
    <x v="0"/>
    <x v="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x v="728"/>
    <x v="0"/>
    <n v="130"/>
    <b v="1"/>
    <s v="publishing/nonfiction"/>
    <n v="105.566"/>
    <n v="60.903461538461535"/>
    <x v="3"/>
    <x v="9"/>
    <x v="0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x v="729"/>
    <x v="0"/>
    <n v="120"/>
    <b v="1"/>
    <s v="publishing/nonfiction"/>
    <n v="130.65"/>
    <n v="43.55"/>
    <x v="3"/>
    <x v="9"/>
    <x v="0"/>
    <x v="0"/>
  </r>
  <r>
    <n v="730"/>
    <s v="Encyclopedia of Surfing"/>
    <s v="A Massive but Cheerful Online Digital Archive of Surfing"/>
    <n v="20000"/>
    <n v="26438"/>
    <x v="0"/>
    <x v="0"/>
    <s v="USD"/>
    <n v="1323280391"/>
    <x v="730"/>
    <x v="0"/>
    <n v="265"/>
    <b v="1"/>
    <s v="publishing/nonfiction"/>
    <n v="132.19"/>
    <n v="99.766037735849054"/>
    <x v="3"/>
    <x v="9"/>
    <x v="0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x v="731"/>
    <x v="0"/>
    <n v="71"/>
    <b v="1"/>
    <s v="publishing/nonfiction"/>
    <n v="126"/>
    <n v="88.732394366197184"/>
    <x v="3"/>
    <x v="9"/>
    <x v="0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x v="732"/>
    <x v="0"/>
    <n v="13"/>
    <b v="1"/>
    <s v="publishing/nonfiction"/>
    <n v="160"/>
    <n v="4.9230769230769234"/>
    <x v="3"/>
    <x v="9"/>
    <x v="0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x v="733"/>
    <x v="0"/>
    <n v="169"/>
    <b v="1"/>
    <s v="publishing/nonfiction"/>
    <n v="120.48"/>
    <n v="17.822485207100591"/>
    <x v="3"/>
    <x v="9"/>
    <x v="0"/>
    <x v="0"/>
  </r>
  <r>
    <n v="734"/>
    <s v="Sideswiped"/>
    <s v="Sideswiped is my story of growing in and trusting God through the mess and mysteries of life."/>
    <n v="8500"/>
    <n v="10670"/>
    <x v="0"/>
    <x v="5"/>
    <s v="CAD"/>
    <n v="1431147600"/>
    <x v="734"/>
    <x v="0"/>
    <n v="57"/>
    <b v="1"/>
    <s v="publishing/nonfiction"/>
    <n v="125.52941176470588"/>
    <n v="187.19298245614036"/>
    <x v="3"/>
    <x v="9"/>
    <x v="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x v="735"/>
    <x v="0"/>
    <n v="229"/>
    <b v="1"/>
    <s v="publishing/nonfiction"/>
    <n v="114.40638297872341"/>
    <n v="234.80786026200875"/>
    <x v="3"/>
    <x v="9"/>
    <x v="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x v="736"/>
    <x v="0"/>
    <n v="108"/>
    <b v="1"/>
    <s v="publishing/nonfiction"/>
    <n v="315.13888888888891"/>
    <n v="105.04629629629629"/>
    <x v="3"/>
    <x v="9"/>
    <x v="0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x v="737"/>
    <x v="0"/>
    <n v="108"/>
    <b v="1"/>
    <s v="publishing/nonfiction"/>
    <n v="122.39999999999999"/>
    <n v="56.666666666666664"/>
    <x v="3"/>
    <x v="9"/>
    <x v="0"/>
    <x v="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x v="738"/>
    <x v="0"/>
    <n v="41"/>
    <b v="1"/>
    <s v="publishing/nonfiction"/>
    <n v="106.73333333333332"/>
    <n v="39.048780487804876"/>
    <x v="3"/>
    <x v="9"/>
    <x v="0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x v="739"/>
    <x v="0"/>
    <n v="139"/>
    <b v="1"/>
    <s v="publishing/nonfiction"/>
    <n v="158.33333333333331"/>
    <n v="68.345323741007192"/>
    <x v="3"/>
    <x v="9"/>
    <x v="0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x v="740"/>
    <x v="0"/>
    <n v="19"/>
    <b v="1"/>
    <s v="publishing/nonfiction"/>
    <n v="107.4"/>
    <n v="169.57894736842104"/>
    <x v="3"/>
    <x v="9"/>
    <x v="0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x v="741"/>
    <x v="0"/>
    <n v="94"/>
    <b v="1"/>
    <s v="publishing/nonfiction"/>
    <n v="102.25999999999999"/>
    <n v="141.42340425531913"/>
    <x v="3"/>
    <x v="9"/>
    <x v="0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x v="742"/>
    <x v="0"/>
    <n v="23"/>
    <b v="1"/>
    <s v="publishing/nonfiction"/>
    <n v="110.71428571428572"/>
    <n v="67.391304347826093"/>
    <x v="3"/>
    <x v="9"/>
    <x v="0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x v="743"/>
    <x v="0"/>
    <n v="15"/>
    <b v="1"/>
    <s v="publishing/nonfiction"/>
    <n v="148"/>
    <n v="54.266666666666666"/>
    <x v="3"/>
    <x v="9"/>
    <x v="0"/>
    <x v="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x v="744"/>
    <x v="0"/>
    <n v="62"/>
    <b v="1"/>
    <s v="publishing/nonfiction"/>
    <n v="102.32000000000001"/>
    <n v="82.516129032258064"/>
    <x v="3"/>
    <x v="9"/>
    <x v="0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x v="745"/>
    <x v="0"/>
    <n v="74"/>
    <b v="1"/>
    <s v="publishing/nonfiction"/>
    <n v="179.09909909909908"/>
    <n v="53.729729729729726"/>
    <x v="3"/>
    <x v="9"/>
    <x v="0"/>
    <x v="0"/>
  </r>
  <r>
    <n v="746"/>
    <s v="Attention: People With Body Parts"/>
    <s v="This is a book of letters. Letters to our body parts."/>
    <n v="2987"/>
    <n v="3318"/>
    <x v="0"/>
    <x v="0"/>
    <s v="USD"/>
    <n v="1348372740"/>
    <x v="746"/>
    <x v="0"/>
    <n v="97"/>
    <b v="1"/>
    <s v="publishing/nonfiction"/>
    <n v="111.08135252761969"/>
    <n v="34.206185567010309"/>
    <x v="3"/>
    <x v="9"/>
    <x v="0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x v="747"/>
    <x v="0"/>
    <n v="55"/>
    <b v="1"/>
    <s v="publishing/nonfiction"/>
    <n v="100.04285714285714"/>
    <n v="127.32727272727273"/>
    <x v="3"/>
    <x v="9"/>
    <x v="0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x v="748"/>
    <x v="0"/>
    <n v="44"/>
    <b v="1"/>
    <s v="publishing/nonfiction"/>
    <n v="100.25"/>
    <n v="45.56818181818182"/>
    <x v="3"/>
    <x v="9"/>
    <x v="0"/>
    <x v="0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x v="749"/>
    <x v="0"/>
    <n v="110"/>
    <b v="1"/>
    <s v="publishing/nonfiction"/>
    <n v="105.56"/>
    <n v="95.963636363636368"/>
    <x v="3"/>
    <x v="9"/>
    <x v="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x v="750"/>
    <x v="0"/>
    <n v="59"/>
    <b v="1"/>
    <s v="publishing/nonfiction"/>
    <n v="102.58775877587757"/>
    <n v="77.271186440677965"/>
    <x v="3"/>
    <x v="9"/>
    <x v="0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x v="751"/>
    <x v="0"/>
    <n v="62"/>
    <b v="1"/>
    <s v="publishing/nonfiction"/>
    <n v="118.5"/>
    <n v="57.338709677419352"/>
    <x v="3"/>
    <x v="9"/>
    <x v="0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x v="752"/>
    <x v="0"/>
    <n v="105"/>
    <b v="1"/>
    <s v="publishing/nonfiction"/>
    <n v="111.7"/>
    <n v="53.19047619047619"/>
    <x v="3"/>
    <x v="9"/>
    <x v="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x v="753"/>
    <x v="0"/>
    <n v="26"/>
    <b v="1"/>
    <s v="publishing/nonfiction"/>
    <n v="128"/>
    <n v="492.30769230769232"/>
    <x v="3"/>
    <x v="9"/>
    <x v="0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x v="754"/>
    <x v="0"/>
    <n v="49"/>
    <b v="1"/>
    <s v="publishing/nonfiction"/>
    <n v="103.75000000000001"/>
    <n v="42.346938775510203"/>
    <x v="3"/>
    <x v="9"/>
    <x v="0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x v="755"/>
    <x v="0"/>
    <n v="68"/>
    <b v="1"/>
    <s v="publishing/nonfiction"/>
    <n v="101.9076"/>
    <n v="37.466029411764708"/>
    <x v="3"/>
    <x v="9"/>
    <x v="0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x v="756"/>
    <x v="0"/>
    <n v="22"/>
    <b v="1"/>
    <s v="publishing/nonfiction"/>
    <n v="117.71428571428571"/>
    <n v="37.454545454545453"/>
    <x v="3"/>
    <x v="9"/>
    <x v="0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x v="757"/>
    <x v="0"/>
    <n v="18"/>
    <b v="1"/>
    <s v="publishing/nonfiction"/>
    <n v="238"/>
    <n v="33.055555555555557"/>
    <x v="3"/>
    <x v="9"/>
    <x v="0"/>
    <x v="0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x v="758"/>
    <x v="0"/>
    <n v="19"/>
    <b v="1"/>
    <s v="publishing/nonfiction"/>
    <n v="102"/>
    <n v="134.21052631578948"/>
    <x v="3"/>
    <x v="9"/>
    <x v="0"/>
    <x v="0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x v="759"/>
    <x v="0"/>
    <n v="99"/>
    <b v="1"/>
    <s v="publishing/nonfiction"/>
    <n v="101.92000000000002"/>
    <n v="51.474747474747474"/>
    <x v="3"/>
    <x v="9"/>
    <x v="0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x v="760"/>
    <x v="0"/>
    <n v="0"/>
    <b v="0"/>
    <s v="publishing/fiction"/>
    <n v="0"/>
    <e v="#DIV/0!"/>
    <x v="3"/>
    <x v="10"/>
    <x v="0"/>
    <x v="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x v="761"/>
    <x v="0"/>
    <n v="6"/>
    <b v="0"/>
    <s v="publishing/fiction"/>
    <n v="4.7"/>
    <n v="39.166666666666664"/>
    <x v="3"/>
    <x v="10"/>
    <x v="0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x v="762"/>
    <x v="0"/>
    <n v="0"/>
    <b v="0"/>
    <s v="publishing/fiction"/>
    <n v="0"/>
    <e v="#DIV/0!"/>
    <x v="3"/>
    <x v="10"/>
    <x v="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x v="763"/>
    <x v="0"/>
    <n v="1"/>
    <b v="0"/>
    <s v="publishing/fiction"/>
    <n v="0.11655011655011654"/>
    <n v="5"/>
    <x v="3"/>
    <x v="10"/>
    <x v="0"/>
    <x v="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x v="764"/>
    <x v="0"/>
    <n v="0"/>
    <b v="0"/>
    <s v="publishing/fiction"/>
    <n v="0"/>
    <e v="#DIV/0!"/>
    <x v="3"/>
    <x v="10"/>
    <x v="0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x v="765"/>
    <x v="0"/>
    <n v="44"/>
    <b v="0"/>
    <s v="publishing/fiction"/>
    <n v="36.014285714285712"/>
    <n v="57.295454545454547"/>
    <x v="3"/>
    <x v="10"/>
    <x v="0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x v="766"/>
    <x v="0"/>
    <n v="0"/>
    <b v="0"/>
    <s v="publishing/fiction"/>
    <n v="0"/>
    <e v="#DIV/0!"/>
    <x v="3"/>
    <x v="10"/>
    <x v="0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x v="767"/>
    <x v="0"/>
    <n v="3"/>
    <b v="0"/>
    <s v="publishing/fiction"/>
    <n v="3.54"/>
    <n v="59"/>
    <x v="3"/>
    <x v="10"/>
    <x v="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x v="768"/>
    <x v="0"/>
    <n v="0"/>
    <b v="0"/>
    <s v="publishing/fiction"/>
    <n v="0"/>
    <e v="#DIV/0!"/>
    <x v="3"/>
    <x v="10"/>
    <x v="0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x v="769"/>
    <x v="0"/>
    <n v="52"/>
    <b v="0"/>
    <s v="publishing/fiction"/>
    <n v="41.4"/>
    <n v="31.846153846153847"/>
    <x v="3"/>
    <x v="10"/>
    <x v="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x v="770"/>
    <x v="0"/>
    <n v="0"/>
    <b v="0"/>
    <s v="publishing/fiction"/>
    <n v="0"/>
    <e v="#DIV/0!"/>
    <x v="3"/>
    <x v="10"/>
    <x v="0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x v="771"/>
    <x v="0"/>
    <n v="1"/>
    <b v="0"/>
    <s v="publishing/fiction"/>
    <n v="2.6315789473684209E-2"/>
    <n v="10"/>
    <x v="3"/>
    <x v="10"/>
    <x v="0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x v="772"/>
    <x v="0"/>
    <n v="1"/>
    <b v="0"/>
    <s v="publishing/fiction"/>
    <n v="3.3333333333333335"/>
    <n v="50"/>
    <x v="3"/>
    <x v="10"/>
    <x v="0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x v="773"/>
    <x v="0"/>
    <n v="2"/>
    <b v="0"/>
    <s v="publishing/fiction"/>
    <n v="0.85129023676509719"/>
    <n v="16"/>
    <x v="3"/>
    <x v="10"/>
    <x v="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x v="774"/>
    <x v="0"/>
    <n v="9"/>
    <b v="0"/>
    <s v="publishing/fiction"/>
    <n v="70.199999999999989"/>
    <n v="39"/>
    <x v="3"/>
    <x v="10"/>
    <x v="0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x v="775"/>
    <x v="0"/>
    <n v="5"/>
    <b v="0"/>
    <s v="publishing/fiction"/>
    <n v="1.7000000000000002"/>
    <n v="34"/>
    <x v="3"/>
    <x v="10"/>
    <x v="0"/>
    <x v="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x v="776"/>
    <x v="0"/>
    <n v="57"/>
    <b v="0"/>
    <s v="publishing/fiction"/>
    <n v="51.4"/>
    <n v="63.122807017543863"/>
    <x v="3"/>
    <x v="10"/>
    <x v="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x v="777"/>
    <x v="0"/>
    <n v="3"/>
    <b v="0"/>
    <s v="publishing/fiction"/>
    <n v="0.70000000000000007"/>
    <n v="7"/>
    <x v="3"/>
    <x v="10"/>
    <x v="0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x v="778"/>
    <x v="0"/>
    <n v="1"/>
    <b v="0"/>
    <s v="publishing/fiction"/>
    <n v="0.4"/>
    <n v="2"/>
    <x v="3"/>
    <x v="10"/>
    <x v="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x v="779"/>
    <x v="0"/>
    <n v="6"/>
    <b v="0"/>
    <s v="publishing/fiction"/>
    <n v="2.666666666666667"/>
    <n v="66.666666666666671"/>
    <x v="3"/>
    <x v="10"/>
    <x v="0"/>
    <x v="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x v="780"/>
    <x v="0"/>
    <n v="27"/>
    <b v="1"/>
    <s v="music/rock"/>
    <n v="104"/>
    <n v="38.518518518518519"/>
    <x v="4"/>
    <x v="11"/>
    <x v="0"/>
    <x v="0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x v="781"/>
    <x v="0"/>
    <n v="25"/>
    <b v="1"/>
    <s v="music/rock"/>
    <n v="133.15375"/>
    <n v="42.609200000000001"/>
    <x v="4"/>
    <x v="11"/>
    <x v="0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x v="782"/>
    <x v="0"/>
    <n v="14"/>
    <b v="1"/>
    <s v="music/rock"/>
    <n v="100"/>
    <n v="50"/>
    <x v="4"/>
    <x v="11"/>
    <x v="0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x v="783"/>
    <x v="0"/>
    <n v="35"/>
    <b v="1"/>
    <s v="music/rock"/>
    <n v="148.13333333333333"/>
    <n v="63.485714285714288"/>
    <x v="4"/>
    <x v="11"/>
    <x v="0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x v="784"/>
    <x v="0"/>
    <n v="10"/>
    <b v="1"/>
    <s v="music/rock"/>
    <n v="102.49999999999999"/>
    <n v="102.5"/>
    <x v="4"/>
    <x v="11"/>
    <x v="0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x v="785"/>
    <x v="0"/>
    <n v="29"/>
    <b v="1"/>
    <s v="music/rock"/>
    <n v="180.62799999999999"/>
    <n v="31.142758620689655"/>
    <x v="4"/>
    <x v="11"/>
    <x v="0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x v="786"/>
    <x v="0"/>
    <n v="44"/>
    <b v="1"/>
    <s v="music/rock"/>
    <n v="142.79999999999998"/>
    <n v="162.27272727272728"/>
    <x v="4"/>
    <x v="11"/>
    <x v="0"/>
    <x v="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x v="787"/>
    <x v="0"/>
    <n v="17"/>
    <b v="1"/>
    <s v="music/rock"/>
    <n v="114.16666666666666"/>
    <n v="80.588235294117652"/>
    <x v="4"/>
    <x v="11"/>
    <x v="0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x v="788"/>
    <x v="0"/>
    <n v="34"/>
    <b v="1"/>
    <s v="music/rock"/>
    <n v="203.505"/>
    <n v="59.85441176470588"/>
    <x v="4"/>
    <x v="11"/>
    <x v="0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x v="789"/>
    <x v="0"/>
    <n v="14"/>
    <b v="1"/>
    <s v="music/rock"/>
    <n v="109.41176470588236"/>
    <n v="132.85714285714286"/>
    <x v="4"/>
    <x v="11"/>
    <x v="0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x v="790"/>
    <x v="0"/>
    <n v="156"/>
    <b v="1"/>
    <s v="music/rock"/>
    <n v="144.37459999999999"/>
    <n v="92.547820512820508"/>
    <x v="4"/>
    <x v="11"/>
    <x v="0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x v="791"/>
    <x v="0"/>
    <n v="128"/>
    <b v="1"/>
    <s v="music/rock"/>
    <n v="103.86666666666666"/>
    <n v="60.859375"/>
    <x v="4"/>
    <x v="11"/>
    <x v="0"/>
    <x v="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x v="792"/>
    <x v="0"/>
    <n v="60"/>
    <b v="1"/>
    <s v="music/rock"/>
    <n v="100.44440000000002"/>
    <n v="41.851833333333339"/>
    <x v="4"/>
    <x v="11"/>
    <x v="0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x v="793"/>
    <x v="0"/>
    <n v="32"/>
    <b v="1"/>
    <s v="music/rock"/>
    <n v="102.77927272727271"/>
    <n v="88.325937499999995"/>
    <x v="4"/>
    <x v="11"/>
    <x v="0"/>
    <x v="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x v="794"/>
    <x v="0"/>
    <n v="53"/>
    <b v="1"/>
    <s v="music/rock"/>
    <n v="105.31250000000001"/>
    <n v="158.96226415094338"/>
    <x v="4"/>
    <x v="11"/>
    <x v="0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x v="795"/>
    <x v="0"/>
    <n v="184"/>
    <b v="1"/>
    <s v="music/rock"/>
    <n v="111.78571428571429"/>
    <n v="85.054347826086953"/>
    <x v="4"/>
    <x v="11"/>
    <x v="0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x v="796"/>
    <x v="0"/>
    <n v="90"/>
    <b v="1"/>
    <s v="music/rock"/>
    <n v="101.35000000000001"/>
    <n v="112.61111111111111"/>
    <x v="4"/>
    <x v="11"/>
    <x v="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x v="797"/>
    <x v="0"/>
    <n v="71"/>
    <b v="1"/>
    <s v="music/rock"/>
    <n v="107.53333333333333"/>
    <n v="45.436619718309856"/>
    <x v="4"/>
    <x v="11"/>
    <x v="0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x v="798"/>
    <x v="0"/>
    <n v="87"/>
    <b v="1"/>
    <s v="music/rock"/>
    <n v="114.88571428571429"/>
    <n v="46.218390804597703"/>
    <x v="4"/>
    <x v="11"/>
    <x v="0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x v="799"/>
    <x v="0"/>
    <n v="28"/>
    <b v="1"/>
    <s v="music/rock"/>
    <n v="100.02"/>
    <n v="178.60714285714286"/>
    <x v="4"/>
    <x v="11"/>
    <x v="0"/>
    <x v="0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x v="800"/>
    <x v="0"/>
    <n v="56"/>
    <b v="1"/>
    <s v="music/rock"/>
    <n v="152.13333333333335"/>
    <n v="40.75"/>
    <x v="4"/>
    <x v="11"/>
    <x v="0"/>
    <x v="0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x v="801"/>
    <x v="0"/>
    <n v="51"/>
    <b v="1"/>
    <s v="music/rock"/>
    <n v="111.52149999999999"/>
    <n v="43.733921568627444"/>
    <x v="4"/>
    <x v="11"/>
    <x v="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x v="802"/>
    <x v="0"/>
    <n v="75"/>
    <b v="1"/>
    <s v="music/rock"/>
    <n v="101.33333333333334"/>
    <n v="81.066666666666663"/>
    <x v="4"/>
    <x v="11"/>
    <x v="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x v="803"/>
    <x v="0"/>
    <n v="38"/>
    <b v="1"/>
    <s v="music/rock"/>
    <n v="123.2608695652174"/>
    <n v="74.60526315789474"/>
    <x v="4"/>
    <x v="11"/>
    <x v="0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x v="804"/>
    <x v="0"/>
    <n v="18"/>
    <b v="1"/>
    <s v="music/rock"/>
    <n v="100"/>
    <n v="305.55555555555554"/>
    <x v="4"/>
    <x v="11"/>
    <x v="0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x v="805"/>
    <x v="0"/>
    <n v="54"/>
    <b v="1"/>
    <s v="music/rock"/>
    <n v="105"/>
    <n v="58.333333333333336"/>
    <x v="4"/>
    <x v="11"/>
    <x v="0"/>
    <x v="0"/>
  </r>
  <r>
    <n v="806"/>
    <s v="Golden Animals NEW Album!"/>
    <s v="Help Golden Animals finish their NEW Album!"/>
    <n v="8000"/>
    <n v="8355"/>
    <x v="0"/>
    <x v="0"/>
    <s v="USD"/>
    <n v="1315413339"/>
    <x v="806"/>
    <x v="0"/>
    <n v="71"/>
    <b v="1"/>
    <s v="music/rock"/>
    <n v="104.4375"/>
    <n v="117.67605633802818"/>
    <x v="4"/>
    <x v="11"/>
    <x v="0"/>
    <x v="0"/>
  </r>
  <r>
    <n v="807"/>
    <s v="Sic Vita - New EP Release - 2017"/>
    <s v="Join the Sic Vita family and lend a hand as we create a new album!"/>
    <n v="4000"/>
    <n v="4205"/>
    <x v="0"/>
    <x v="0"/>
    <s v="USD"/>
    <n v="1488333600"/>
    <x v="807"/>
    <x v="0"/>
    <n v="57"/>
    <b v="1"/>
    <s v="music/rock"/>
    <n v="105.125"/>
    <n v="73.771929824561397"/>
    <x v="4"/>
    <x v="11"/>
    <x v="0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x v="808"/>
    <x v="0"/>
    <n v="43"/>
    <b v="1"/>
    <s v="music/rock"/>
    <n v="100"/>
    <n v="104.65116279069767"/>
    <x v="4"/>
    <x v="11"/>
    <x v="0"/>
    <x v="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x v="809"/>
    <x v="0"/>
    <n v="52"/>
    <b v="1"/>
    <s v="music/rock"/>
    <n v="103.77499999999999"/>
    <n v="79.82692307692308"/>
    <x v="4"/>
    <x v="11"/>
    <x v="0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x v="810"/>
    <x v="0"/>
    <n v="27"/>
    <b v="1"/>
    <s v="music/rock"/>
    <n v="105"/>
    <n v="58.333333333333336"/>
    <x v="4"/>
    <x v="11"/>
    <x v="0"/>
    <x v="0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x v="811"/>
    <x v="0"/>
    <n v="12"/>
    <b v="1"/>
    <s v="music/rock"/>
    <n v="104"/>
    <n v="86.666666666666671"/>
    <x v="4"/>
    <x v="11"/>
    <x v="0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x v="812"/>
    <x v="0"/>
    <n v="33"/>
    <b v="1"/>
    <s v="music/rock"/>
    <n v="151.83333333333334"/>
    <n v="27.606060606060606"/>
    <x v="4"/>
    <x v="11"/>
    <x v="0"/>
    <x v="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x v="813"/>
    <x v="0"/>
    <n v="96"/>
    <b v="1"/>
    <s v="music/rock"/>
    <n v="159.99600000000001"/>
    <n v="24.999375000000001"/>
    <x v="4"/>
    <x v="11"/>
    <x v="0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x v="814"/>
    <x v="0"/>
    <n v="28"/>
    <b v="1"/>
    <s v="music/rock"/>
    <n v="127.3"/>
    <n v="45.464285714285715"/>
    <x v="4"/>
    <x v="11"/>
    <x v="0"/>
    <x v="0"/>
  </r>
  <r>
    <n v="815"/>
    <s v="Some Late Help for The Early Reset"/>
    <s v="Be a part of helping The Early Reset finish their new 7 song EP."/>
    <n v="4000"/>
    <n v="4280"/>
    <x v="0"/>
    <x v="0"/>
    <s v="USD"/>
    <n v="1414879303"/>
    <x v="815"/>
    <x v="0"/>
    <n v="43"/>
    <b v="1"/>
    <s v="music/rock"/>
    <n v="107"/>
    <n v="99.534883720930239"/>
    <x v="4"/>
    <x v="11"/>
    <x v="0"/>
    <x v="0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x v="816"/>
    <x v="0"/>
    <n v="205"/>
    <b v="1"/>
    <s v="music/rock"/>
    <n v="115.12214285714286"/>
    <n v="39.31"/>
    <x v="4"/>
    <x v="11"/>
    <x v="0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x v="817"/>
    <x v="0"/>
    <n v="23"/>
    <b v="1"/>
    <s v="music/rock"/>
    <n v="137.11066666666665"/>
    <n v="89.419999999999987"/>
    <x v="4"/>
    <x v="11"/>
    <x v="0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x v="818"/>
    <x v="0"/>
    <n v="19"/>
    <b v="1"/>
    <s v="music/rock"/>
    <n v="155.71428571428572"/>
    <n v="28.684210526315791"/>
    <x v="4"/>
    <x v="11"/>
    <x v="0"/>
    <x v="0"/>
  </r>
  <r>
    <n v="819"/>
    <s v="Winter Tour"/>
    <s v="We are touring the Southeast in support of our new EP"/>
    <n v="400"/>
    <n v="435"/>
    <x v="0"/>
    <x v="0"/>
    <s v="USD"/>
    <n v="1387601040"/>
    <x v="819"/>
    <x v="0"/>
    <n v="14"/>
    <b v="1"/>
    <s v="music/rock"/>
    <n v="108.74999999999999"/>
    <n v="31.071428571428573"/>
    <x v="4"/>
    <x v="11"/>
    <x v="0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x v="820"/>
    <x v="0"/>
    <n v="38"/>
    <b v="1"/>
    <s v="music/rock"/>
    <n v="134.05000000000001"/>
    <n v="70.55263157894737"/>
    <x v="4"/>
    <x v="11"/>
    <x v="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x v="821"/>
    <x v="0"/>
    <n v="78"/>
    <b v="1"/>
    <s v="music/rock"/>
    <n v="100"/>
    <n v="224.12820512820514"/>
    <x v="4"/>
    <x v="11"/>
    <x v="0"/>
    <x v="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x v="822"/>
    <x v="0"/>
    <n v="69"/>
    <b v="1"/>
    <s v="music/rock"/>
    <n v="119.16666666666667"/>
    <n v="51.811594202898547"/>
    <x v="4"/>
    <x v="11"/>
    <x v="0"/>
    <x v="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x v="823"/>
    <x v="0"/>
    <n v="33"/>
    <b v="1"/>
    <s v="music/rock"/>
    <n v="179.5"/>
    <n v="43.515151515151516"/>
    <x v="4"/>
    <x v="11"/>
    <x v="0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x v="824"/>
    <x v="0"/>
    <n v="54"/>
    <b v="1"/>
    <s v="music/rock"/>
    <n v="134.38124999999999"/>
    <n v="39.816666666666663"/>
    <x v="4"/>
    <x v="11"/>
    <x v="0"/>
    <x v="0"/>
  </r>
  <r>
    <n v="825"/>
    <s v="KILL FREEMAN"/>
    <s v="Kickstarting Kill Freeman independently. Help fund the New Record, Video and Live Shows."/>
    <n v="12500"/>
    <n v="12554"/>
    <x v="0"/>
    <x v="0"/>
    <s v="USD"/>
    <n v="1351495284"/>
    <x v="825"/>
    <x v="0"/>
    <n v="99"/>
    <b v="1"/>
    <s v="music/rock"/>
    <n v="100.43200000000002"/>
    <n v="126.8080808080808"/>
    <x v="4"/>
    <x v="11"/>
    <x v="0"/>
    <x v="0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x v="826"/>
    <x v="0"/>
    <n v="49"/>
    <b v="1"/>
    <s v="music/rock"/>
    <n v="101.45454545454547"/>
    <n v="113.87755102040816"/>
    <x v="4"/>
    <x v="11"/>
    <x v="0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x v="827"/>
    <x v="0"/>
    <n v="11"/>
    <b v="1"/>
    <s v="music/rock"/>
    <n v="103.33333333333334"/>
    <n v="28.181818181818183"/>
    <x v="4"/>
    <x v="11"/>
    <x v="0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x v="828"/>
    <x v="0"/>
    <n v="38"/>
    <b v="1"/>
    <s v="music/rock"/>
    <n v="107"/>
    <n v="36.60526315789474"/>
    <x v="4"/>
    <x v="11"/>
    <x v="0"/>
    <x v="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x v="829"/>
    <x v="0"/>
    <n v="16"/>
    <b v="1"/>
    <s v="music/rock"/>
    <n v="104"/>
    <n v="32.5"/>
    <x v="4"/>
    <x v="11"/>
    <x v="0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x v="830"/>
    <x v="0"/>
    <n v="32"/>
    <b v="1"/>
    <s v="music/rock"/>
    <n v="107.83333333333334"/>
    <n v="60.65625"/>
    <x v="4"/>
    <x v="11"/>
    <x v="0"/>
    <x v="0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x v="831"/>
    <x v="0"/>
    <n v="20"/>
    <b v="1"/>
    <s v="music/rock"/>
    <n v="233.33333333333334"/>
    <n v="175"/>
    <x v="4"/>
    <x v="11"/>
    <x v="0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x v="832"/>
    <x v="0"/>
    <n v="154"/>
    <b v="1"/>
    <s v="music/rock"/>
    <n v="100.60706666666665"/>
    <n v="97.993896103896105"/>
    <x v="4"/>
    <x v="11"/>
    <x v="0"/>
    <x v="0"/>
  </r>
  <r>
    <n v="833"/>
    <s v="Ragman Rolls"/>
    <s v="This is an American rock album."/>
    <n v="6000"/>
    <n v="6100"/>
    <x v="0"/>
    <x v="0"/>
    <s v="USD"/>
    <n v="1397941475"/>
    <x v="833"/>
    <x v="0"/>
    <n v="41"/>
    <b v="1"/>
    <s v="music/rock"/>
    <n v="101.66666666666666"/>
    <n v="148.78048780487805"/>
    <x v="4"/>
    <x v="11"/>
    <x v="0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x v="834"/>
    <x v="0"/>
    <n v="75"/>
    <b v="1"/>
    <s v="music/rock"/>
    <n v="131.0181818181818"/>
    <n v="96.08"/>
    <x v="4"/>
    <x v="11"/>
    <x v="0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x v="835"/>
    <x v="0"/>
    <n v="40"/>
    <b v="1"/>
    <s v="music/rock"/>
    <n v="117.25000000000001"/>
    <n v="58.625"/>
    <x v="4"/>
    <x v="11"/>
    <x v="0"/>
    <x v="0"/>
  </r>
  <r>
    <n v="836"/>
    <s v="DESMADRE Full Album + Press Kit"/>
    <s v="An album you can bring home to mom."/>
    <n v="5000"/>
    <n v="5046.5200000000004"/>
    <x v="0"/>
    <x v="0"/>
    <s v="USD"/>
    <n v="1381108918"/>
    <x v="836"/>
    <x v="0"/>
    <n v="46"/>
    <b v="1"/>
    <s v="music/rock"/>
    <n v="100.93039999999999"/>
    <n v="109.70695652173914"/>
    <x v="4"/>
    <x v="11"/>
    <x v="0"/>
    <x v="0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x v="837"/>
    <x v="0"/>
    <n v="62"/>
    <b v="1"/>
    <s v="music/rock"/>
    <n v="121.8"/>
    <n v="49.112903225806448"/>
    <x v="4"/>
    <x v="11"/>
    <x v="0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x v="838"/>
    <x v="0"/>
    <n v="61"/>
    <b v="1"/>
    <s v="music/rock"/>
    <n v="145.4"/>
    <n v="47.672131147540981"/>
    <x v="4"/>
    <x v="11"/>
    <x v="0"/>
    <x v="0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x v="839"/>
    <x v="0"/>
    <n v="96"/>
    <b v="1"/>
    <s v="music/rock"/>
    <n v="116.61660000000001"/>
    <n v="60.737812499999997"/>
    <x v="4"/>
    <x v="11"/>
    <x v="0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x v="840"/>
    <x v="0"/>
    <n v="190"/>
    <b v="1"/>
    <s v="music/metal"/>
    <n v="120.4166"/>
    <n v="63.37715789473684"/>
    <x v="4"/>
    <x v="12"/>
    <x v="0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x v="841"/>
    <x v="1"/>
    <n v="94"/>
    <b v="1"/>
    <s v="music/metal"/>
    <n v="101.32000000000001"/>
    <n v="53.893617021276597"/>
    <x v="4"/>
    <x v="12"/>
    <x v="0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x v="842"/>
    <x v="1"/>
    <n v="39"/>
    <b v="1"/>
    <s v="music/metal"/>
    <n v="104.32"/>
    <n v="66.871794871794876"/>
    <x v="4"/>
    <x v="12"/>
    <x v="0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x v="843"/>
    <x v="0"/>
    <n v="127"/>
    <b v="1"/>
    <s v="music/metal"/>
    <n v="267.13333333333333"/>
    <n v="63.102362204724407"/>
    <x v="4"/>
    <x v="12"/>
    <x v="0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x v="844"/>
    <x v="1"/>
    <n v="159"/>
    <b v="1"/>
    <s v="music/metal"/>
    <n v="194.13333333333333"/>
    <n v="36.628930817610062"/>
    <x v="4"/>
    <x v="12"/>
    <x v="0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x v="845"/>
    <x v="0"/>
    <n v="177"/>
    <b v="1"/>
    <s v="music/metal"/>
    <n v="120.3802"/>
    <n v="34.005706214689269"/>
    <x v="4"/>
    <x v="12"/>
    <x v="0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x v="846"/>
    <x v="0"/>
    <n v="47"/>
    <b v="1"/>
    <s v="music/metal"/>
    <n v="122.00090909090908"/>
    <n v="28.553404255319148"/>
    <x v="4"/>
    <x v="12"/>
    <x v="0"/>
    <x v="0"/>
  </r>
  <r>
    <n v="847"/>
    <s v="CENTROPYMUSIC"/>
    <s v="MUSIC WITH MEANING!  MUSIC THAT MATTERS!!!"/>
    <n v="10"/>
    <n v="10"/>
    <x v="0"/>
    <x v="0"/>
    <s v="USD"/>
    <n v="1436555376"/>
    <x v="847"/>
    <x v="0"/>
    <n v="1"/>
    <b v="1"/>
    <s v="music/metal"/>
    <n v="100"/>
    <n v="10"/>
    <x v="4"/>
    <x v="12"/>
    <x v="0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x v="848"/>
    <x v="0"/>
    <n v="16"/>
    <b v="1"/>
    <s v="music/metal"/>
    <n v="100"/>
    <n v="18.75"/>
    <x v="4"/>
    <x v="12"/>
    <x v="0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x v="849"/>
    <x v="0"/>
    <n v="115"/>
    <b v="1"/>
    <s v="music/metal"/>
    <n v="119.9"/>
    <n v="41.704347826086959"/>
    <x v="4"/>
    <x v="12"/>
    <x v="0"/>
    <x v="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x v="850"/>
    <x v="0"/>
    <n v="133"/>
    <b v="1"/>
    <s v="music/metal"/>
    <n v="155.17499999999998"/>
    <n v="46.669172932330824"/>
    <x v="4"/>
    <x v="12"/>
    <x v="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x v="851"/>
    <x v="0"/>
    <n v="70"/>
    <b v="1"/>
    <s v="music/metal"/>
    <n v="130.44999999999999"/>
    <n v="37.271428571428572"/>
    <x v="4"/>
    <x v="12"/>
    <x v="0"/>
    <x v="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x v="852"/>
    <x v="0"/>
    <n v="62"/>
    <b v="1"/>
    <s v="music/metal"/>
    <n v="104.97142857142859"/>
    <n v="59.258064516129032"/>
    <x v="4"/>
    <x v="12"/>
    <x v="0"/>
    <x v="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x v="853"/>
    <x v="0"/>
    <n v="10"/>
    <b v="1"/>
    <s v="music/metal"/>
    <n v="100"/>
    <n v="30"/>
    <x v="4"/>
    <x v="12"/>
    <x v="0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x v="854"/>
    <x v="0"/>
    <n v="499"/>
    <b v="1"/>
    <s v="music/metal"/>
    <n v="118.2205035971223"/>
    <n v="65.8623246492986"/>
    <x v="4"/>
    <x v="12"/>
    <x v="0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x v="855"/>
    <x v="0"/>
    <n v="47"/>
    <b v="1"/>
    <s v="music/metal"/>
    <n v="103.44827586206897"/>
    <n v="31.914893617021278"/>
    <x v="4"/>
    <x v="12"/>
    <x v="0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x v="856"/>
    <x v="0"/>
    <n v="28"/>
    <b v="1"/>
    <s v="music/metal"/>
    <n v="218.00000000000003"/>
    <n v="19.464285714285715"/>
    <x v="4"/>
    <x v="12"/>
    <x v="0"/>
    <x v="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x v="857"/>
    <x v="0"/>
    <n v="24"/>
    <b v="1"/>
    <s v="music/metal"/>
    <n v="100"/>
    <n v="50"/>
    <x v="4"/>
    <x v="12"/>
    <x v="0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x v="858"/>
    <x v="0"/>
    <n v="76"/>
    <b v="1"/>
    <s v="music/metal"/>
    <n v="144.00583333333333"/>
    <n v="22.737763157894737"/>
    <x v="4"/>
    <x v="12"/>
    <x v="0"/>
    <x v="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x v="859"/>
    <x v="0"/>
    <n v="98"/>
    <b v="1"/>
    <s v="music/metal"/>
    <n v="104.67500000000001"/>
    <n v="42.724489795918366"/>
    <x v="4"/>
    <x v="12"/>
    <x v="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x v="860"/>
    <x v="0"/>
    <n v="48"/>
    <b v="0"/>
    <s v="music/jazz"/>
    <n v="18.142857142857142"/>
    <n v="52.916666666666664"/>
    <x v="4"/>
    <x v="13"/>
    <x v="0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x v="861"/>
    <x v="0"/>
    <n v="2"/>
    <b v="0"/>
    <s v="music/jazz"/>
    <n v="2.2444444444444445"/>
    <n v="50.5"/>
    <x v="4"/>
    <x v="13"/>
    <x v="0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x v="862"/>
    <x v="0"/>
    <n v="4"/>
    <b v="0"/>
    <s v="music/jazz"/>
    <n v="0.33999999999999997"/>
    <n v="42.5"/>
    <x v="4"/>
    <x v="13"/>
    <x v="0"/>
    <x v="0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x v="863"/>
    <x v="0"/>
    <n v="5"/>
    <b v="0"/>
    <s v="music/jazz"/>
    <n v="4.5"/>
    <n v="18"/>
    <x v="4"/>
    <x v="13"/>
    <x v="0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x v="864"/>
    <x v="0"/>
    <n v="79"/>
    <b v="0"/>
    <s v="music/jazz"/>
    <n v="41.53846153846154"/>
    <n v="34.177215189873415"/>
    <x v="4"/>
    <x v="13"/>
    <x v="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x v="865"/>
    <x v="0"/>
    <n v="2"/>
    <b v="0"/>
    <s v="music/jazz"/>
    <n v="2.0454545454545454"/>
    <n v="22.5"/>
    <x v="4"/>
    <x v="13"/>
    <x v="0"/>
    <x v="0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x v="866"/>
    <x v="0"/>
    <n v="11"/>
    <b v="0"/>
    <s v="music/jazz"/>
    <n v="18.285714285714285"/>
    <n v="58.18181818181818"/>
    <x v="4"/>
    <x v="13"/>
    <x v="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x v="867"/>
    <x v="0"/>
    <n v="11"/>
    <b v="0"/>
    <s v="music/jazz"/>
    <n v="24.02"/>
    <n v="109.18181818181819"/>
    <x v="4"/>
    <x v="13"/>
    <x v="0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x v="868"/>
    <x v="0"/>
    <n v="1"/>
    <b v="0"/>
    <s v="music/jazz"/>
    <n v="0.1111111111111111"/>
    <n v="50"/>
    <x v="4"/>
    <x v="13"/>
    <x v="0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x v="869"/>
    <x v="0"/>
    <n v="3"/>
    <b v="0"/>
    <s v="music/jazz"/>
    <n v="11.818181818181818"/>
    <n v="346.66666666666669"/>
    <x v="4"/>
    <x v="13"/>
    <x v="0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x v="870"/>
    <x v="0"/>
    <n v="5"/>
    <b v="0"/>
    <s v="music/jazz"/>
    <n v="0.31"/>
    <n v="12.4"/>
    <x v="4"/>
    <x v="13"/>
    <x v="0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x v="871"/>
    <x v="0"/>
    <n v="12"/>
    <b v="0"/>
    <s v="music/jazz"/>
    <n v="5.416666666666667"/>
    <n v="27.083333333333332"/>
    <x v="4"/>
    <x v="13"/>
    <x v="0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x v="872"/>
    <x v="0"/>
    <n v="2"/>
    <b v="0"/>
    <s v="music/jazz"/>
    <n v="0.8125"/>
    <n v="32.5"/>
    <x v="4"/>
    <x v="13"/>
    <x v="0"/>
    <x v="0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x v="873"/>
    <x v="0"/>
    <n v="5"/>
    <b v="0"/>
    <s v="music/jazz"/>
    <n v="1.2857142857142856"/>
    <n v="9"/>
    <x v="4"/>
    <x v="13"/>
    <x v="0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x v="874"/>
    <x v="0"/>
    <n v="21"/>
    <b v="0"/>
    <s v="music/jazz"/>
    <n v="24.333333333333336"/>
    <n v="34.761904761904759"/>
    <x v="4"/>
    <x v="13"/>
    <x v="0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x v="875"/>
    <x v="0"/>
    <n v="0"/>
    <b v="0"/>
    <s v="music/jazz"/>
    <n v="0"/>
    <e v="#DIV/0!"/>
    <x v="4"/>
    <x v="13"/>
    <x v="0"/>
    <x v="0"/>
  </r>
  <r>
    <n v="876"/>
    <s v="Sound Of Dobells"/>
    <s v="What was the greatest record shop ever?  DOBELLS!"/>
    <n v="3152"/>
    <n v="1286"/>
    <x v="2"/>
    <x v="1"/>
    <s v="GBP"/>
    <n v="1359978927"/>
    <x v="876"/>
    <x v="0"/>
    <n v="45"/>
    <b v="0"/>
    <s v="music/jazz"/>
    <n v="40.799492385786799"/>
    <n v="28.577777777777779"/>
    <x v="4"/>
    <x v="13"/>
    <x v="0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x v="877"/>
    <x v="0"/>
    <n v="29"/>
    <b v="0"/>
    <s v="music/jazz"/>
    <n v="67.55"/>
    <n v="46.586206896551722"/>
    <x v="4"/>
    <x v="13"/>
    <x v="0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x v="878"/>
    <x v="0"/>
    <n v="2"/>
    <b v="0"/>
    <s v="music/jazz"/>
    <n v="1.3"/>
    <n v="32.5"/>
    <x v="4"/>
    <x v="13"/>
    <x v="0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x v="879"/>
    <x v="0"/>
    <n v="30"/>
    <b v="0"/>
    <s v="music/jazz"/>
    <n v="30.666666666666664"/>
    <n v="21.466666666666665"/>
    <x v="4"/>
    <x v="13"/>
    <x v="0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x v="880"/>
    <x v="0"/>
    <n v="8"/>
    <b v="0"/>
    <s v="music/indie rock"/>
    <n v="2.9894179894179893"/>
    <n v="14.125"/>
    <x v="4"/>
    <x v="14"/>
    <x v="0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x v="881"/>
    <x v="0"/>
    <n v="1"/>
    <b v="0"/>
    <s v="music/indie rock"/>
    <n v="0.8"/>
    <n v="30"/>
    <x v="4"/>
    <x v="14"/>
    <x v="0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x v="882"/>
    <x v="0"/>
    <n v="14"/>
    <b v="0"/>
    <s v="music/indie rock"/>
    <n v="20.133333333333333"/>
    <n v="21.571428571428573"/>
    <x v="4"/>
    <x v="14"/>
    <x v="0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x v="883"/>
    <x v="0"/>
    <n v="24"/>
    <b v="0"/>
    <s v="music/indie rock"/>
    <n v="40.020000000000003"/>
    <n v="83.375"/>
    <x v="4"/>
    <x v="14"/>
    <x v="0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x v="884"/>
    <x v="0"/>
    <n v="2"/>
    <b v="0"/>
    <s v="music/indie rock"/>
    <n v="1"/>
    <n v="10"/>
    <x v="4"/>
    <x v="14"/>
    <x v="0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x v="885"/>
    <x v="0"/>
    <n v="21"/>
    <b v="0"/>
    <s v="music/indie rock"/>
    <n v="75"/>
    <n v="35.714285714285715"/>
    <x v="4"/>
    <x v="14"/>
    <x v="0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x v="886"/>
    <x v="0"/>
    <n v="7"/>
    <b v="0"/>
    <s v="music/indie rock"/>
    <n v="41"/>
    <n v="29.285714285714285"/>
    <x v="4"/>
    <x v="14"/>
    <x v="0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x v="887"/>
    <x v="0"/>
    <n v="0"/>
    <b v="0"/>
    <s v="music/indie rock"/>
    <n v="0"/>
    <e v="#DIV/0!"/>
    <x v="4"/>
    <x v="14"/>
    <x v="0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x v="888"/>
    <x v="0"/>
    <n v="4"/>
    <b v="0"/>
    <s v="music/indie rock"/>
    <n v="7.1999999999999993"/>
    <n v="18"/>
    <x v="4"/>
    <x v="14"/>
    <x v="0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x v="889"/>
    <x v="0"/>
    <n v="32"/>
    <b v="0"/>
    <s v="music/indie rock"/>
    <n v="9.4412800000000008"/>
    <n v="73.760000000000005"/>
    <x v="4"/>
    <x v="14"/>
    <x v="0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x v="890"/>
    <x v="0"/>
    <n v="4"/>
    <b v="0"/>
    <s v="music/indie rock"/>
    <n v="4.1666666666666661"/>
    <n v="31.25"/>
    <x v="4"/>
    <x v="14"/>
    <x v="0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x v="891"/>
    <x v="0"/>
    <n v="9"/>
    <b v="0"/>
    <s v="music/indie rock"/>
    <n v="3.25"/>
    <n v="28.888888888888889"/>
    <x v="4"/>
    <x v="14"/>
    <x v="0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x v="892"/>
    <x v="0"/>
    <n v="17"/>
    <b v="0"/>
    <s v="music/indie rock"/>
    <n v="40.75"/>
    <n v="143.8235294117647"/>
    <x v="4"/>
    <x v="14"/>
    <x v="0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x v="893"/>
    <x v="0"/>
    <n v="5"/>
    <b v="0"/>
    <s v="music/indie rock"/>
    <n v="10"/>
    <n v="40"/>
    <x v="4"/>
    <x v="14"/>
    <x v="0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x v="894"/>
    <x v="0"/>
    <n v="53"/>
    <b v="0"/>
    <s v="music/indie rock"/>
    <n v="39.17"/>
    <n v="147.81132075471697"/>
    <x v="4"/>
    <x v="14"/>
    <x v="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x v="895"/>
    <x v="0"/>
    <n v="7"/>
    <b v="0"/>
    <s v="music/indie rock"/>
    <n v="2.4375"/>
    <n v="27.857142857142858"/>
    <x v="4"/>
    <x v="14"/>
    <x v="0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x v="896"/>
    <x v="0"/>
    <n v="72"/>
    <b v="0"/>
    <s v="music/indie rock"/>
    <n v="40"/>
    <n v="44.444444444444443"/>
    <x v="4"/>
    <x v="14"/>
    <x v="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x v="897"/>
    <x v="0"/>
    <n v="0"/>
    <b v="0"/>
    <s v="music/indie rock"/>
    <n v="0"/>
    <e v="#DIV/0!"/>
    <x v="4"/>
    <x v="14"/>
    <x v="0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x v="898"/>
    <x v="0"/>
    <n v="2"/>
    <b v="0"/>
    <s v="music/indie rock"/>
    <n v="2.8000000000000003"/>
    <n v="35"/>
    <x v="4"/>
    <x v="14"/>
    <x v="0"/>
    <x v="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x v="899"/>
    <x v="0"/>
    <n v="8"/>
    <b v="0"/>
    <s v="music/indie rock"/>
    <n v="37.333333333333336"/>
    <n v="35"/>
    <x v="4"/>
    <x v="14"/>
    <x v="0"/>
    <x v="0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x v="900"/>
    <x v="0"/>
    <n v="2"/>
    <b v="0"/>
    <s v="music/jazz"/>
    <n v="0.42"/>
    <n v="10.5"/>
    <x v="4"/>
    <x v="13"/>
    <x v="0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x v="901"/>
    <x v="0"/>
    <n v="0"/>
    <b v="0"/>
    <s v="music/jazz"/>
    <n v="0"/>
    <e v="#DIV/0!"/>
    <x v="4"/>
    <x v="13"/>
    <x v="0"/>
    <x v="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x v="902"/>
    <x v="0"/>
    <n v="3"/>
    <b v="0"/>
    <s v="music/jazz"/>
    <n v="0.3"/>
    <n v="30"/>
    <x v="4"/>
    <x v="13"/>
    <x v="0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x v="903"/>
    <x v="0"/>
    <n v="4"/>
    <b v="0"/>
    <s v="music/jazz"/>
    <n v="3.2"/>
    <n v="40"/>
    <x v="4"/>
    <x v="13"/>
    <x v="0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x v="904"/>
    <x v="0"/>
    <n v="3"/>
    <b v="0"/>
    <s v="music/jazz"/>
    <n v="0.30199999999999999"/>
    <n v="50.333333333333336"/>
    <x v="4"/>
    <x v="13"/>
    <x v="0"/>
    <x v="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x v="905"/>
    <x v="0"/>
    <n v="6"/>
    <b v="0"/>
    <s v="music/jazz"/>
    <n v="3.0153846153846153"/>
    <n v="32.666666666666664"/>
    <x v="4"/>
    <x v="13"/>
    <x v="0"/>
    <x v="0"/>
  </r>
  <r>
    <n v="906"/>
    <s v="24th Music Presents Channeling Motown (Live)"/>
    <s v="The DMV's most respected saxophonist pay tribute to Motown."/>
    <n v="15000"/>
    <n v="0"/>
    <x v="2"/>
    <x v="0"/>
    <s v="USD"/>
    <n v="1394681590"/>
    <x v="906"/>
    <x v="0"/>
    <n v="0"/>
    <b v="0"/>
    <s v="music/jazz"/>
    <n v="0"/>
    <e v="#DIV/0!"/>
    <x v="4"/>
    <x v="13"/>
    <x v="0"/>
    <x v="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x v="907"/>
    <x v="0"/>
    <n v="0"/>
    <b v="0"/>
    <s v="music/jazz"/>
    <n v="0"/>
    <e v="#DIV/0!"/>
    <x v="4"/>
    <x v="13"/>
    <x v="0"/>
    <x v="0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x v="908"/>
    <x v="0"/>
    <n v="0"/>
    <b v="0"/>
    <s v="music/jazz"/>
    <n v="0"/>
    <e v="#DIV/0!"/>
    <x v="4"/>
    <x v="13"/>
    <x v="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x v="909"/>
    <x v="0"/>
    <n v="8"/>
    <b v="0"/>
    <s v="music/jazz"/>
    <n v="3.25"/>
    <n v="65"/>
    <x v="4"/>
    <x v="13"/>
    <x v="0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x v="910"/>
    <x v="0"/>
    <n v="5"/>
    <b v="0"/>
    <s v="music/jazz"/>
    <n v="22.363636363636363"/>
    <n v="24.6"/>
    <x v="4"/>
    <x v="13"/>
    <x v="0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x v="911"/>
    <x v="0"/>
    <n v="0"/>
    <b v="0"/>
    <s v="music/jazz"/>
    <n v="0"/>
    <e v="#DIV/0!"/>
    <x v="4"/>
    <x v="13"/>
    <x v="0"/>
    <x v="0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x v="912"/>
    <x v="0"/>
    <n v="2"/>
    <b v="0"/>
    <s v="music/jazz"/>
    <n v="0.85714285714285721"/>
    <n v="15"/>
    <x v="4"/>
    <x v="13"/>
    <x v="0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x v="913"/>
    <x v="0"/>
    <n v="24"/>
    <b v="0"/>
    <s v="music/jazz"/>
    <n v="6.6066666666666665"/>
    <n v="82.583333333333329"/>
    <x v="4"/>
    <x v="13"/>
    <x v="0"/>
    <x v="0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x v="914"/>
    <x v="0"/>
    <n v="0"/>
    <b v="0"/>
    <s v="music/jazz"/>
    <n v="0"/>
    <e v="#DIV/0!"/>
    <x v="4"/>
    <x v="13"/>
    <x v="0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x v="915"/>
    <x v="0"/>
    <n v="9"/>
    <b v="0"/>
    <s v="music/jazz"/>
    <n v="5.7692307692307692"/>
    <n v="41.666666666666664"/>
    <x v="4"/>
    <x v="13"/>
    <x v="0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x v="916"/>
    <x v="0"/>
    <n v="0"/>
    <b v="0"/>
    <s v="music/jazz"/>
    <n v="0"/>
    <e v="#DIV/0!"/>
    <x v="4"/>
    <x v="13"/>
    <x v="0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x v="917"/>
    <x v="0"/>
    <n v="1"/>
    <b v="0"/>
    <s v="music/jazz"/>
    <n v="0.6"/>
    <n v="30"/>
    <x v="4"/>
    <x v="13"/>
    <x v="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x v="918"/>
    <x v="0"/>
    <n v="10"/>
    <b v="0"/>
    <s v="music/jazz"/>
    <n v="5.0256410256410255"/>
    <n v="19.600000000000001"/>
    <x v="4"/>
    <x v="13"/>
    <x v="0"/>
    <x v="0"/>
  </r>
  <r>
    <n v="919"/>
    <s v="Jazz CD:  Out of The Blue"/>
    <s v="Cool jazz with a New Orleans flavor."/>
    <n v="20000"/>
    <n v="100"/>
    <x v="2"/>
    <x v="0"/>
    <s v="USD"/>
    <n v="1355930645"/>
    <x v="919"/>
    <x v="0"/>
    <n v="1"/>
    <b v="0"/>
    <s v="music/jazz"/>
    <n v="0.5"/>
    <n v="100"/>
    <x v="4"/>
    <x v="13"/>
    <x v="0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x v="920"/>
    <x v="0"/>
    <n v="0"/>
    <b v="0"/>
    <s v="music/jazz"/>
    <n v="0"/>
    <e v="#DIV/0!"/>
    <x v="4"/>
    <x v="13"/>
    <x v="0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x v="921"/>
    <x v="0"/>
    <n v="20"/>
    <b v="0"/>
    <s v="music/jazz"/>
    <n v="30.9"/>
    <n v="231.75"/>
    <x v="4"/>
    <x v="13"/>
    <x v="0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x v="922"/>
    <x v="0"/>
    <n v="30"/>
    <b v="0"/>
    <s v="music/jazz"/>
    <n v="21.037037037037038"/>
    <n v="189.33333333333334"/>
    <x v="4"/>
    <x v="13"/>
    <x v="0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x v="923"/>
    <x v="0"/>
    <n v="6"/>
    <b v="0"/>
    <s v="music/jazz"/>
    <n v="2.1999999999999997"/>
    <n v="55"/>
    <x v="4"/>
    <x v="13"/>
    <x v="0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x v="924"/>
    <x v="0"/>
    <n v="15"/>
    <b v="0"/>
    <s v="music/jazz"/>
    <n v="10.9"/>
    <n v="21.8"/>
    <x v="4"/>
    <x v="13"/>
    <x v="0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x v="925"/>
    <x v="0"/>
    <n v="5"/>
    <b v="0"/>
    <s v="music/jazz"/>
    <n v="2.666666666666667"/>
    <n v="32"/>
    <x v="4"/>
    <x v="13"/>
    <x v="0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x v="926"/>
    <x v="0"/>
    <n v="0"/>
    <b v="0"/>
    <s v="music/jazz"/>
    <n v="0"/>
    <e v="#DIV/0!"/>
    <x v="4"/>
    <x v="13"/>
    <x v="0"/>
    <x v="0"/>
  </r>
  <r>
    <n v="927"/>
    <s v="JETRO DA SILVA FUNK PROJECT"/>
    <s v="Studio CD/DVD Solo project of Pianist &amp; Keyboardist Jetro da Silva"/>
    <n v="20000"/>
    <n v="0"/>
    <x v="2"/>
    <x v="0"/>
    <s v="USD"/>
    <n v="1337024695"/>
    <x v="927"/>
    <x v="0"/>
    <n v="0"/>
    <b v="0"/>
    <s v="music/jazz"/>
    <n v="0"/>
    <e v="#DIV/0!"/>
    <x v="4"/>
    <x v="13"/>
    <x v="0"/>
    <x v="0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x v="928"/>
    <x v="0"/>
    <n v="28"/>
    <b v="0"/>
    <s v="music/jazz"/>
    <n v="10.86206896551724"/>
    <n v="56.25"/>
    <x v="4"/>
    <x v="13"/>
    <x v="0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x v="929"/>
    <x v="0"/>
    <n v="0"/>
    <b v="0"/>
    <s v="music/jazz"/>
    <n v="0"/>
    <e v="#DIV/0!"/>
    <x v="4"/>
    <x v="13"/>
    <x v="0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x v="930"/>
    <x v="0"/>
    <n v="5"/>
    <b v="0"/>
    <s v="music/jazz"/>
    <n v="38.333333333333336"/>
    <n v="69"/>
    <x v="4"/>
    <x v="13"/>
    <x v="0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x v="931"/>
    <x v="0"/>
    <n v="7"/>
    <b v="0"/>
    <s v="music/jazz"/>
    <n v="6.5500000000000007"/>
    <n v="18.714285714285715"/>
    <x v="4"/>
    <x v="13"/>
    <x v="0"/>
    <x v="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x v="932"/>
    <x v="0"/>
    <n v="30"/>
    <b v="0"/>
    <s v="music/jazz"/>
    <n v="14.536842105263158"/>
    <n v="46.033333333333331"/>
    <x v="4"/>
    <x v="13"/>
    <x v="0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x v="933"/>
    <x v="0"/>
    <n v="2"/>
    <b v="0"/>
    <s v="music/jazz"/>
    <n v="6"/>
    <n v="60"/>
    <x v="4"/>
    <x v="13"/>
    <x v="0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x v="934"/>
    <x v="0"/>
    <n v="30"/>
    <b v="0"/>
    <s v="music/jazz"/>
    <n v="30.4"/>
    <n v="50.666666666666664"/>
    <x v="4"/>
    <x v="13"/>
    <x v="0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x v="935"/>
    <x v="0"/>
    <n v="2"/>
    <b v="0"/>
    <s v="music/jazz"/>
    <n v="1.4285714285714286"/>
    <n v="25"/>
    <x v="4"/>
    <x v="13"/>
    <x v="0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x v="936"/>
    <x v="0"/>
    <n v="0"/>
    <b v="0"/>
    <s v="music/jazz"/>
    <n v="0"/>
    <e v="#DIV/0!"/>
    <x v="4"/>
    <x v="13"/>
    <x v="0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x v="937"/>
    <x v="0"/>
    <n v="2"/>
    <b v="0"/>
    <s v="music/jazz"/>
    <n v="1.1428571428571428"/>
    <n v="20"/>
    <x v="4"/>
    <x v="13"/>
    <x v="0"/>
    <x v="0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x v="938"/>
    <x v="0"/>
    <n v="1"/>
    <b v="0"/>
    <s v="music/jazz"/>
    <n v="0.35714285714285715"/>
    <n v="25"/>
    <x v="4"/>
    <x v="13"/>
    <x v="0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x v="939"/>
    <x v="0"/>
    <n v="2"/>
    <b v="0"/>
    <s v="music/jazz"/>
    <n v="1.4545454545454546"/>
    <n v="20"/>
    <x v="4"/>
    <x v="13"/>
    <x v="0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x v="940"/>
    <x v="0"/>
    <n v="14"/>
    <b v="0"/>
    <s v="technology/wearables"/>
    <n v="17.155555555555555"/>
    <n v="110.28571428571429"/>
    <x v="2"/>
    <x v="8"/>
    <x v="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x v="941"/>
    <x v="0"/>
    <n v="31"/>
    <b v="0"/>
    <s v="technology/wearables"/>
    <n v="2.3220000000000001"/>
    <n v="37.451612903225808"/>
    <x v="2"/>
    <x v="8"/>
    <x v="0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x v="942"/>
    <x v="0"/>
    <n v="16"/>
    <b v="0"/>
    <s v="technology/wearables"/>
    <n v="8.9066666666666663"/>
    <n v="41.75"/>
    <x v="2"/>
    <x v="8"/>
    <x v="0"/>
    <x v="0"/>
  </r>
  <r>
    <n v="943"/>
    <s v="SleepMode"/>
    <s v="A mask for home or travel that will give you the best, undisturbed sleep of your life."/>
    <n v="3000"/>
    <n v="289"/>
    <x v="2"/>
    <x v="0"/>
    <s v="USD"/>
    <n v="1480438905"/>
    <x v="943"/>
    <x v="0"/>
    <n v="12"/>
    <b v="0"/>
    <s v="technology/wearables"/>
    <n v="9.6333333333333346"/>
    <n v="24.083333333333332"/>
    <x v="2"/>
    <x v="8"/>
    <x v="0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x v="944"/>
    <x v="0"/>
    <n v="96"/>
    <b v="0"/>
    <s v="technology/wearables"/>
    <n v="13.325999999999999"/>
    <n v="69.40625"/>
    <x v="2"/>
    <x v="8"/>
    <x v="0"/>
    <x v="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x v="945"/>
    <x v="0"/>
    <n v="16"/>
    <b v="0"/>
    <s v="technology/wearables"/>
    <n v="2.484"/>
    <n v="155.25"/>
    <x v="2"/>
    <x v="8"/>
    <x v="0"/>
    <x v="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x v="946"/>
    <x v="0"/>
    <n v="5"/>
    <b v="0"/>
    <s v="technology/wearables"/>
    <n v="1.9066666666666665"/>
    <n v="57.2"/>
    <x v="2"/>
    <x v="8"/>
    <x v="0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x v="947"/>
    <x v="0"/>
    <n v="0"/>
    <b v="0"/>
    <s v="technology/wearables"/>
    <n v="0"/>
    <e v="#DIV/0!"/>
    <x v="2"/>
    <x v="8"/>
    <x v="0"/>
    <x v="0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x v="948"/>
    <x v="0"/>
    <n v="8"/>
    <b v="0"/>
    <s v="technology/wearables"/>
    <n v="12"/>
    <n v="60"/>
    <x v="2"/>
    <x v="8"/>
    <x v="0"/>
    <x v="0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x v="949"/>
    <x v="0"/>
    <n v="7"/>
    <b v="0"/>
    <s v="technology/wearables"/>
    <n v="1.365"/>
    <n v="39"/>
    <x v="2"/>
    <x v="8"/>
    <x v="0"/>
    <x v="0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x v="950"/>
    <x v="0"/>
    <n v="24"/>
    <b v="0"/>
    <s v="technology/wearables"/>
    <n v="28.04"/>
    <n v="58.416666666666664"/>
    <x v="2"/>
    <x v="8"/>
    <x v="0"/>
    <x v="0"/>
  </r>
  <r>
    <n v="951"/>
    <s v="Smart Harness"/>
    <s v="Revolutionizing the way we walk our dogs!"/>
    <n v="50000"/>
    <n v="19195"/>
    <x v="2"/>
    <x v="0"/>
    <s v="USD"/>
    <n v="1465054872"/>
    <x v="951"/>
    <x v="0"/>
    <n v="121"/>
    <b v="0"/>
    <s v="technology/wearables"/>
    <n v="38.39"/>
    <n v="158.63636363636363"/>
    <x v="2"/>
    <x v="8"/>
    <x v="0"/>
    <x v="0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x v="952"/>
    <x v="0"/>
    <n v="196"/>
    <b v="0"/>
    <s v="technology/wearables"/>
    <n v="39.942857142857143"/>
    <n v="99.857142857142861"/>
    <x v="2"/>
    <x v="8"/>
    <x v="0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x v="953"/>
    <x v="0"/>
    <n v="5"/>
    <b v="0"/>
    <s v="technology/wearables"/>
    <n v="0.84"/>
    <n v="25.2"/>
    <x v="2"/>
    <x v="8"/>
    <x v="0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x v="954"/>
    <x v="0"/>
    <n v="73"/>
    <b v="0"/>
    <s v="technology/wearables"/>
    <n v="43.406666666666666"/>
    <n v="89.191780821917803"/>
    <x v="2"/>
    <x v="8"/>
    <x v="0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x v="955"/>
    <x v="0"/>
    <n v="93"/>
    <b v="0"/>
    <s v="technology/wearables"/>
    <n v="5.6613333333333333"/>
    <n v="182.6236559139785"/>
    <x v="2"/>
    <x v="8"/>
    <x v="0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x v="956"/>
    <x v="0"/>
    <n v="17"/>
    <b v="0"/>
    <s v="technology/wearables"/>
    <n v="1.722"/>
    <n v="50.647058823529413"/>
    <x v="2"/>
    <x v="8"/>
    <x v="0"/>
    <x v="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x v="957"/>
    <x v="0"/>
    <n v="7"/>
    <b v="0"/>
    <s v="technology/wearables"/>
    <n v="1.9416666666666664"/>
    <n v="33.285714285714285"/>
    <x v="2"/>
    <x v="8"/>
    <x v="0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x v="958"/>
    <x v="0"/>
    <n v="17"/>
    <b v="0"/>
    <s v="technology/wearables"/>
    <n v="11.328275684711327"/>
    <n v="51.823529411764703"/>
    <x v="2"/>
    <x v="8"/>
    <x v="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x v="959"/>
    <x v="0"/>
    <n v="171"/>
    <b v="0"/>
    <s v="technology/wearables"/>
    <n v="38.86"/>
    <n v="113.62573099415205"/>
    <x v="2"/>
    <x v="8"/>
    <x v="0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x v="960"/>
    <x v="0"/>
    <n v="188"/>
    <b v="0"/>
    <s v="technology/wearables"/>
    <n v="46.100628930817614"/>
    <n v="136.46276595744681"/>
    <x v="2"/>
    <x v="8"/>
    <x v="0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x v="961"/>
    <x v="0"/>
    <n v="110"/>
    <b v="0"/>
    <s v="technology/wearables"/>
    <n v="42.188421052631583"/>
    <n v="364.35454545454547"/>
    <x v="2"/>
    <x v="8"/>
    <x v="0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x v="962"/>
    <x v="0"/>
    <n v="37"/>
    <b v="0"/>
    <s v="technology/wearables"/>
    <n v="28.48"/>
    <n v="19.243243243243242"/>
    <x v="2"/>
    <x v="8"/>
    <x v="0"/>
    <x v="0"/>
  </r>
  <r>
    <n v="963"/>
    <s v="The Ultimate Learning Center"/>
    <s v="WE are molding an educated, motivated, non violent GENERATION!"/>
    <n v="35000"/>
    <n v="377"/>
    <x v="2"/>
    <x v="0"/>
    <s v="USD"/>
    <n v="1476717319"/>
    <x v="963"/>
    <x v="0"/>
    <n v="9"/>
    <b v="0"/>
    <s v="technology/wearables"/>
    <n v="1.077142857142857"/>
    <n v="41.888888888888886"/>
    <x v="2"/>
    <x v="8"/>
    <x v="0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x v="964"/>
    <x v="0"/>
    <n v="29"/>
    <b v="0"/>
    <s v="technology/wearables"/>
    <n v="0.79909090909090907"/>
    <n v="30.310344827586206"/>
    <x v="2"/>
    <x v="8"/>
    <x v="0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x v="965"/>
    <x v="0"/>
    <n v="6"/>
    <b v="0"/>
    <s v="technology/wearables"/>
    <n v="1.1919999999999999"/>
    <n v="49.666666666666664"/>
    <x v="2"/>
    <x v="8"/>
    <x v="0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x v="966"/>
    <x v="0"/>
    <n v="30"/>
    <b v="0"/>
    <s v="technology/wearables"/>
    <n v="14.799999999999999"/>
    <n v="59.2"/>
    <x v="2"/>
    <x v="8"/>
    <x v="0"/>
    <x v="0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x v="967"/>
    <x v="0"/>
    <n v="81"/>
    <b v="0"/>
    <s v="technology/wearables"/>
    <n v="17.810000000000002"/>
    <n v="43.97530864197531"/>
    <x v="2"/>
    <x v="8"/>
    <x v="0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x v="968"/>
    <x v="0"/>
    <n v="4"/>
    <b v="0"/>
    <s v="technology/wearables"/>
    <n v="1.325"/>
    <n v="26.5"/>
    <x v="2"/>
    <x v="8"/>
    <x v="0"/>
    <x v="0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x v="969"/>
    <x v="0"/>
    <n v="11"/>
    <b v="0"/>
    <s v="technology/wearables"/>
    <n v="46.666666666666664"/>
    <n v="1272.7272727272727"/>
    <x v="2"/>
    <x v="8"/>
    <x v="0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x v="970"/>
    <x v="0"/>
    <n v="14"/>
    <b v="0"/>
    <s v="technology/wearables"/>
    <n v="45.92"/>
    <n v="164"/>
    <x v="2"/>
    <x v="8"/>
    <x v="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x v="971"/>
    <x v="0"/>
    <n v="5"/>
    <b v="0"/>
    <s v="technology/wearables"/>
    <n v="0.22599999999999998"/>
    <n v="45.2"/>
    <x v="2"/>
    <x v="8"/>
    <x v="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x v="972"/>
    <x v="0"/>
    <n v="45"/>
    <b v="0"/>
    <s v="technology/wearables"/>
    <n v="34.625"/>
    <n v="153.88888888888889"/>
    <x v="2"/>
    <x v="8"/>
    <x v="0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x v="973"/>
    <x v="0"/>
    <n v="8"/>
    <b v="0"/>
    <s v="technology/wearables"/>
    <n v="2.0549999999999997"/>
    <n v="51.375"/>
    <x v="2"/>
    <x v="8"/>
    <x v="0"/>
    <x v="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x v="974"/>
    <x v="0"/>
    <n v="3"/>
    <b v="0"/>
    <s v="technology/wearables"/>
    <n v="0.55999999999999994"/>
    <n v="93.333333333333329"/>
    <x v="2"/>
    <x v="8"/>
    <x v="0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x v="975"/>
    <x v="0"/>
    <n v="24"/>
    <b v="0"/>
    <s v="technology/wearables"/>
    <n v="2.6069999999999998"/>
    <n v="108.625"/>
    <x v="2"/>
    <x v="8"/>
    <x v="0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x v="976"/>
    <x v="0"/>
    <n v="18"/>
    <b v="0"/>
    <s v="technology/wearables"/>
    <n v="1.9259999999999999"/>
    <n v="160.5"/>
    <x v="2"/>
    <x v="8"/>
    <x v="0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x v="977"/>
    <x v="0"/>
    <n v="12"/>
    <b v="0"/>
    <s v="technology/wearables"/>
    <n v="33.666666666666664"/>
    <n v="75.75"/>
    <x v="2"/>
    <x v="8"/>
    <x v="0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x v="978"/>
    <x v="0"/>
    <n v="123"/>
    <b v="0"/>
    <s v="technology/wearables"/>
    <n v="56.263267182990241"/>
    <n v="790.83739837398377"/>
    <x v="2"/>
    <x v="8"/>
    <x v="0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x v="979"/>
    <x v="0"/>
    <n v="96"/>
    <b v="0"/>
    <s v="technology/wearables"/>
    <n v="82.817599999999999"/>
    <n v="301.93916666666667"/>
    <x v="2"/>
    <x v="8"/>
    <x v="0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x v="980"/>
    <x v="0"/>
    <n v="31"/>
    <b v="0"/>
    <s v="technology/wearables"/>
    <n v="14.860000000000001"/>
    <n v="47.935483870967744"/>
    <x v="2"/>
    <x v="8"/>
    <x v="0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x v="981"/>
    <x v="0"/>
    <n v="4"/>
    <b v="0"/>
    <s v="technology/wearables"/>
    <n v="1.2375123751237513E-2"/>
    <n v="2.75"/>
    <x v="2"/>
    <x v="8"/>
    <x v="0"/>
    <x v="0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x v="982"/>
    <x v="0"/>
    <n v="3"/>
    <b v="0"/>
    <s v="technology/wearables"/>
    <n v="1.7142857142857144E-2"/>
    <n v="1"/>
    <x v="2"/>
    <x v="8"/>
    <x v="0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x v="983"/>
    <x v="0"/>
    <n v="179"/>
    <b v="0"/>
    <s v="technology/wearables"/>
    <n v="29.506136117214709"/>
    <n v="171.79329608938548"/>
    <x v="2"/>
    <x v="8"/>
    <x v="0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x v="984"/>
    <x v="0"/>
    <n v="3"/>
    <b v="0"/>
    <s v="technology/wearables"/>
    <n v="1.06"/>
    <n v="35.333333333333336"/>
    <x v="2"/>
    <x v="8"/>
    <x v="0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x v="985"/>
    <x v="0"/>
    <n v="23"/>
    <b v="0"/>
    <s v="technology/wearables"/>
    <n v="6.293333333333333"/>
    <n v="82.086956521739125"/>
    <x v="2"/>
    <x v="8"/>
    <x v="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x v="986"/>
    <x v="0"/>
    <n v="23"/>
    <b v="0"/>
    <s v="technology/wearables"/>
    <n v="12.75"/>
    <n v="110.8695652173913"/>
    <x v="2"/>
    <x v="8"/>
    <x v="0"/>
    <x v="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x v="987"/>
    <x v="0"/>
    <n v="41"/>
    <b v="0"/>
    <s v="technology/wearables"/>
    <n v="13.22"/>
    <n v="161.21951219512195"/>
    <x v="2"/>
    <x v="8"/>
    <x v="0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x v="988"/>
    <x v="0"/>
    <n v="0"/>
    <b v="0"/>
    <s v="technology/wearables"/>
    <n v="0"/>
    <e v="#DIV/0!"/>
    <x v="2"/>
    <x v="8"/>
    <x v="0"/>
    <x v="0"/>
  </r>
  <r>
    <n v="989"/>
    <s v="Power Rope"/>
    <s v="The most useful phone charger you will ever buy"/>
    <n v="10000"/>
    <n v="1677"/>
    <x v="2"/>
    <x v="0"/>
    <s v="USD"/>
    <n v="1475101495"/>
    <x v="989"/>
    <x v="0"/>
    <n v="32"/>
    <b v="0"/>
    <s v="technology/wearables"/>
    <n v="16.77"/>
    <n v="52.40625"/>
    <x v="2"/>
    <x v="8"/>
    <x v="0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x v="990"/>
    <x v="0"/>
    <n v="2"/>
    <b v="0"/>
    <s v="technology/wearables"/>
    <n v="0.104"/>
    <n v="13"/>
    <x v="2"/>
    <x v="8"/>
    <x v="0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x v="991"/>
    <x v="0"/>
    <n v="7"/>
    <b v="0"/>
    <s v="technology/wearables"/>
    <n v="4.24"/>
    <n v="30.285714285714285"/>
    <x v="2"/>
    <x v="8"/>
    <x v="0"/>
    <x v="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x v="992"/>
    <x v="0"/>
    <n v="4"/>
    <b v="0"/>
    <s v="technology/wearables"/>
    <n v="0.46699999999999997"/>
    <n v="116.75"/>
    <x v="2"/>
    <x v="8"/>
    <x v="0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x v="993"/>
    <x v="0"/>
    <n v="196"/>
    <b v="0"/>
    <s v="technology/wearables"/>
    <n v="25.087142857142858"/>
    <n v="89.59693877551021"/>
    <x v="2"/>
    <x v="8"/>
    <x v="0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x v="994"/>
    <x v="0"/>
    <n v="11"/>
    <b v="0"/>
    <s v="technology/wearables"/>
    <n v="2.3345000000000002"/>
    <n v="424.45454545454544"/>
    <x v="2"/>
    <x v="8"/>
    <x v="0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x v="995"/>
    <x v="0"/>
    <n v="9"/>
    <b v="0"/>
    <s v="technology/wearables"/>
    <n v="7.26"/>
    <n v="80.666666666666671"/>
    <x v="2"/>
    <x v="8"/>
    <x v="0"/>
    <x v="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x v="996"/>
    <x v="0"/>
    <n v="5"/>
    <b v="0"/>
    <s v="technology/wearables"/>
    <n v="1.625"/>
    <n v="13"/>
    <x v="2"/>
    <x v="8"/>
    <x v="0"/>
    <x v="0"/>
  </r>
  <r>
    <n v="997"/>
    <s v="iPhanny"/>
    <s v="The iPhanny keeps your iPhone 6 safe from bending in those dangerous pants pockets."/>
    <n v="5000"/>
    <n v="65"/>
    <x v="2"/>
    <x v="0"/>
    <s v="USD"/>
    <n v="1417145297"/>
    <x v="997"/>
    <x v="0"/>
    <n v="8"/>
    <b v="0"/>
    <s v="technology/wearables"/>
    <n v="1.3"/>
    <n v="8.125"/>
    <x v="2"/>
    <x v="8"/>
    <x v="0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x v="998"/>
    <x v="0"/>
    <n v="229"/>
    <b v="0"/>
    <s v="technology/wearables"/>
    <n v="58.558333333333337"/>
    <n v="153.42794759825327"/>
    <x v="2"/>
    <x v="8"/>
    <x v="0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x v="999"/>
    <x v="0"/>
    <n v="40"/>
    <b v="0"/>
    <s v="technology/wearables"/>
    <n v="7.7886666666666677"/>
    <n v="292.07499999999999"/>
    <x v="2"/>
    <x v="8"/>
    <x v="0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x v="1000"/>
    <x v="0"/>
    <n v="6"/>
    <b v="0"/>
    <s v="technology/wearables"/>
    <n v="2.2157147647256061"/>
    <n v="3304"/>
    <x v="2"/>
    <x v="8"/>
    <x v="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x v="1001"/>
    <x v="0"/>
    <n v="4"/>
    <b v="0"/>
    <s v="technology/wearables"/>
    <n v="104"/>
    <n v="1300"/>
    <x v="2"/>
    <x v="8"/>
    <x v="0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x v="1002"/>
    <x v="0"/>
    <n v="22"/>
    <b v="0"/>
    <s v="technology/wearables"/>
    <n v="29.6029602960296"/>
    <n v="134.54545454545453"/>
    <x v="2"/>
    <x v="8"/>
    <x v="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x v="1003"/>
    <x v="0"/>
    <n v="15"/>
    <b v="0"/>
    <s v="technology/wearables"/>
    <n v="16.055"/>
    <n v="214.06666666666666"/>
    <x v="2"/>
    <x v="8"/>
    <x v="0"/>
    <x v="0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x v="1004"/>
    <x v="0"/>
    <n v="95"/>
    <b v="0"/>
    <s v="technology/wearables"/>
    <n v="82.207999999999998"/>
    <n v="216.33684210526314"/>
    <x v="2"/>
    <x v="8"/>
    <x v="0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x v="1005"/>
    <x v="0"/>
    <n v="161"/>
    <b v="0"/>
    <s v="technology/wearables"/>
    <n v="75.051000000000002"/>
    <n v="932.31055900621118"/>
    <x v="2"/>
    <x v="8"/>
    <x v="0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x v="1006"/>
    <x v="0"/>
    <n v="8"/>
    <b v="0"/>
    <s v="technology/wearables"/>
    <n v="5.8500000000000005"/>
    <n v="29.25"/>
    <x v="2"/>
    <x v="8"/>
    <x v="0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x v="1007"/>
    <x v="0"/>
    <n v="76"/>
    <b v="0"/>
    <s v="technology/wearables"/>
    <n v="44.32"/>
    <n v="174.94736842105263"/>
    <x v="2"/>
    <x v="8"/>
    <x v="0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x v="1008"/>
    <x v="0"/>
    <n v="1"/>
    <b v="0"/>
    <s v="technology/wearables"/>
    <n v="0.26737967914438499"/>
    <n v="250"/>
    <x v="2"/>
    <x v="8"/>
    <x v="0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x v="1009"/>
    <x v="0"/>
    <n v="101"/>
    <b v="0"/>
    <s v="technology/wearables"/>
    <n v="13.13"/>
    <n v="65"/>
    <x v="2"/>
    <x v="8"/>
    <x v="0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x v="1010"/>
    <x v="0"/>
    <n v="4"/>
    <b v="0"/>
    <s v="technology/wearables"/>
    <n v="0.19088937093275488"/>
    <n v="55"/>
    <x v="2"/>
    <x v="8"/>
    <x v="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x v="1011"/>
    <x v="0"/>
    <n v="1"/>
    <b v="0"/>
    <s v="technology/wearables"/>
    <n v="0.375"/>
    <n v="75"/>
    <x v="2"/>
    <x v="8"/>
    <x v="0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x v="1012"/>
    <x v="0"/>
    <n v="775"/>
    <b v="0"/>
    <s v="technology/wearables"/>
    <n v="21535.021000000001"/>
    <n v="1389.3561935483872"/>
    <x v="2"/>
    <x v="8"/>
    <x v="0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x v="1013"/>
    <x v="0"/>
    <n v="90"/>
    <b v="0"/>
    <s v="technology/wearables"/>
    <n v="34.527999999999999"/>
    <n v="95.911111111111111"/>
    <x v="2"/>
    <x v="8"/>
    <x v="0"/>
    <x v="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x v="1014"/>
    <x v="0"/>
    <n v="16"/>
    <b v="0"/>
    <s v="technology/wearables"/>
    <n v="30.599999999999998"/>
    <n v="191.25"/>
    <x v="2"/>
    <x v="8"/>
    <x v="0"/>
    <x v="0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x v="1015"/>
    <x v="0"/>
    <n v="6"/>
    <b v="0"/>
    <s v="technology/wearables"/>
    <n v="2.666666666666667"/>
    <n v="40"/>
    <x v="2"/>
    <x v="8"/>
    <x v="0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x v="1016"/>
    <x v="0"/>
    <n v="38"/>
    <b v="0"/>
    <s v="technology/wearables"/>
    <n v="2.8420000000000001"/>
    <n v="74.78947368421052"/>
    <x v="2"/>
    <x v="8"/>
    <x v="0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x v="1017"/>
    <x v="0"/>
    <n v="355"/>
    <b v="0"/>
    <s v="technology/wearables"/>
    <n v="22.878799999999998"/>
    <n v="161.11830985915492"/>
    <x v="2"/>
    <x v="8"/>
    <x v="0"/>
    <x v="0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x v="1018"/>
    <x v="0"/>
    <n v="7"/>
    <b v="0"/>
    <s v="technology/wearables"/>
    <n v="3.105"/>
    <n v="88.714285714285708"/>
    <x v="2"/>
    <x v="8"/>
    <x v="0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x v="1019"/>
    <x v="0"/>
    <n v="400"/>
    <b v="0"/>
    <s v="technology/wearables"/>
    <n v="47.333333333333336"/>
    <n v="53.25"/>
    <x v="2"/>
    <x v="8"/>
    <x v="0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x v="1020"/>
    <x v="0"/>
    <n v="30"/>
    <b v="1"/>
    <s v="music/electronic music"/>
    <n v="205.54838709677421"/>
    <n v="106.2"/>
    <x v="4"/>
    <x v="15"/>
    <x v="0"/>
    <x v="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x v="1021"/>
    <x v="1"/>
    <n v="478"/>
    <b v="1"/>
    <s v="music/electronic music"/>
    <n v="351.80366666666669"/>
    <n v="22.079728033472804"/>
    <x v="4"/>
    <x v="15"/>
    <x v="0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x v="1022"/>
    <x v="1"/>
    <n v="74"/>
    <b v="1"/>
    <s v="music/electronic music"/>
    <n v="114.9"/>
    <n v="31.054054054054053"/>
    <x v="4"/>
    <x v="15"/>
    <x v="0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x v="1023"/>
    <x v="0"/>
    <n v="131"/>
    <b v="1"/>
    <s v="music/electronic music"/>
    <n v="237.15"/>
    <n v="36.206106870229007"/>
    <x v="4"/>
    <x v="15"/>
    <x v="0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x v="1024"/>
    <x v="1"/>
    <n v="61"/>
    <b v="1"/>
    <s v="music/electronic music"/>
    <n v="118.63774999999998"/>
    <n v="388.9762295081967"/>
    <x v="4"/>
    <x v="15"/>
    <x v="0"/>
    <x v="0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x v="1025"/>
    <x v="1"/>
    <n v="1071"/>
    <b v="1"/>
    <s v="music/electronic music"/>
    <n v="109.92831428571431"/>
    <n v="71.848571428571432"/>
    <x v="4"/>
    <x v="15"/>
    <x v="0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x v="1026"/>
    <x v="1"/>
    <n v="122"/>
    <b v="1"/>
    <s v="music/electronic music"/>
    <n v="100.00828571428571"/>
    <n v="57.381803278688523"/>
    <x v="4"/>
    <x v="15"/>
    <x v="0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x v="1027"/>
    <x v="1"/>
    <n v="111"/>
    <b v="1"/>
    <s v="music/electronic music"/>
    <n v="103.09292094387415"/>
    <n v="69.666666666666671"/>
    <x v="4"/>
    <x v="15"/>
    <x v="0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x v="1028"/>
    <x v="1"/>
    <n v="255"/>
    <b v="1"/>
    <s v="music/electronic music"/>
    <n v="117.27000000000001"/>
    <n v="45.988235294117644"/>
    <x v="4"/>
    <x v="15"/>
    <x v="0"/>
    <x v="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x v="1029"/>
    <x v="0"/>
    <n v="141"/>
    <b v="1"/>
    <s v="music/electronic music"/>
    <n v="111.75999999999999"/>
    <n v="79.262411347517727"/>
    <x v="4"/>
    <x v="15"/>
    <x v="0"/>
    <x v="0"/>
  </r>
  <r>
    <n v="1030"/>
    <s v="The Gothsicles - I FEEL SICLE"/>
    <s v="Help fund the latest Gothsicles mega-album, I FEEL SICLE!"/>
    <n v="2000"/>
    <n v="6842"/>
    <x v="0"/>
    <x v="0"/>
    <s v="USD"/>
    <n v="1473680149"/>
    <x v="1030"/>
    <x v="0"/>
    <n v="159"/>
    <b v="1"/>
    <s v="music/electronic music"/>
    <n v="342.09999999999997"/>
    <n v="43.031446540880502"/>
    <x v="4"/>
    <x v="15"/>
    <x v="0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x v="1031"/>
    <x v="0"/>
    <n v="99"/>
    <b v="1"/>
    <s v="music/electronic music"/>
    <n v="107.4"/>
    <n v="108.48484848484848"/>
    <x v="4"/>
    <x v="15"/>
    <x v="0"/>
    <x v="0"/>
  </r>
  <r>
    <n v="1032"/>
    <s v="Phantom Ship / Coastal (Album Preorder)"/>
    <s v="Ideal for living rooms and open spaces."/>
    <n v="5400"/>
    <n v="5858.84"/>
    <x v="0"/>
    <x v="0"/>
    <s v="USD"/>
    <n v="1466697625"/>
    <x v="1032"/>
    <x v="0"/>
    <n v="96"/>
    <b v="1"/>
    <s v="music/electronic music"/>
    <n v="108.49703703703703"/>
    <n v="61.029583333333335"/>
    <x v="4"/>
    <x v="15"/>
    <x v="0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x v="1033"/>
    <x v="0"/>
    <n v="27"/>
    <b v="1"/>
    <s v="music/electronic music"/>
    <n v="102.86144578313252"/>
    <n v="50.592592592592595"/>
    <x v="4"/>
    <x v="15"/>
    <x v="0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x v="1034"/>
    <x v="0"/>
    <n v="166"/>
    <b v="1"/>
    <s v="music/electronic music"/>
    <n v="130.0018"/>
    <n v="39.157168674698795"/>
    <x v="4"/>
    <x v="15"/>
    <x v="0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x v="1035"/>
    <x v="0"/>
    <n v="76"/>
    <b v="1"/>
    <s v="music/electronic music"/>
    <n v="107.65217391304347"/>
    <n v="65.15789473684211"/>
    <x v="4"/>
    <x v="15"/>
    <x v="0"/>
    <x v="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x v="1036"/>
    <x v="0"/>
    <n v="211"/>
    <b v="1"/>
    <s v="music/electronic music"/>
    <n v="112.36044444444444"/>
    <n v="23.963127962085309"/>
    <x v="4"/>
    <x v="15"/>
    <x v="0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x v="1037"/>
    <x v="0"/>
    <n v="21"/>
    <b v="1"/>
    <s v="music/electronic music"/>
    <n v="102.1"/>
    <n v="48.61904761904762"/>
    <x v="4"/>
    <x v="15"/>
    <x v="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x v="1038"/>
    <x v="0"/>
    <n v="61"/>
    <b v="1"/>
    <s v="music/electronic music"/>
    <n v="145.33333333333334"/>
    <n v="35.73770491803279"/>
    <x v="4"/>
    <x v="15"/>
    <x v="0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x v="1039"/>
    <x v="0"/>
    <n v="30"/>
    <b v="1"/>
    <s v="music/electronic music"/>
    <n v="128.19999999999999"/>
    <n v="21.366666666666667"/>
    <x v="4"/>
    <x v="15"/>
    <x v="0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x v="1040"/>
    <x v="0"/>
    <n v="1"/>
    <b v="0"/>
    <s v="journalism/audio"/>
    <n v="0.29411764705882354"/>
    <n v="250"/>
    <x v="5"/>
    <x v="16"/>
    <x v="0"/>
    <x v="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x v="1041"/>
    <x v="0"/>
    <n v="0"/>
    <b v="0"/>
    <s v="journalism/audio"/>
    <n v="0"/>
    <e v="#DIV/0!"/>
    <x v="5"/>
    <x v="16"/>
    <x v="0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x v="1042"/>
    <x v="0"/>
    <n v="1"/>
    <b v="0"/>
    <s v="journalism/audio"/>
    <n v="1.5384615384615385"/>
    <n v="10"/>
    <x v="5"/>
    <x v="16"/>
    <x v="0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x v="1043"/>
    <x v="0"/>
    <n v="292"/>
    <b v="0"/>
    <s v="journalism/audio"/>
    <n v="8.5370000000000008"/>
    <n v="29.236301369863014"/>
    <x v="5"/>
    <x v="16"/>
    <x v="0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x v="1044"/>
    <x v="0"/>
    <n v="2"/>
    <b v="0"/>
    <s v="journalism/audio"/>
    <n v="8.5714285714285715E-2"/>
    <n v="3"/>
    <x v="5"/>
    <x v="16"/>
    <x v="0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x v="1045"/>
    <x v="0"/>
    <n v="8"/>
    <b v="0"/>
    <s v="journalism/audio"/>
    <n v="2.6599999999999997"/>
    <n v="33.25"/>
    <x v="5"/>
    <x v="16"/>
    <x v="0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x v="1046"/>
    <x v="0"/>
    <n v="0"/>
    <b v="0"/>
    <s v="journalism/audio"/>
    <n v="0"/>
    <e v="#DIV/0!"/>
    <x v="5"/>
    <x v="16"/>
    <x v="0"/>
    <x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x v="1047"/>
    <x v="0"/>
    <n v="1"/>
    <b v="0"/>
    <s v="journalism/audio"/>
    <n v="0.05"/>
    <n v="1"/>
    <x v="5"/>
    <x v="16"/>
    <x v="0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x v="1048"/>
    <x v="0"/>
    <n v="4"/>
    <b v="0"/>
    <s v="journalism/audio"/>
    <n v="1.4133333333333333"/>
    <n v="53"/>
    <x v="5"/>
    <x v="16"/>
    <x v="0"/>
    <x v="0"/>
  </r>
  <r>
    <n v="1049"/>
    <s v="J1 (Canceled)"/>
    <s v="------"/>
    <n v="12000"/>
    <n v="0"/>
    <x v="1"/>
    <x v="0"/>
    <s v="USD"/>
    <n v="1455272445"/>
    <x v="1049"/>
    <x v="0"/>
    <n v="0"/>
    <b v="0"/>
    <s v="journalism/audio"/>
    <n v="0"/>
    <e v="#DIV/0!"/>
    <x v="5"/>
    <x v="16"/>
    <x v="0"/>
    <x v="0"/>
  </r>
  <r>
    <n v="1050"/>
    <s v="The (Secular) Barbershop Podcast (Canceled)"/>
    <s v="Secularism is on the rise and I hear you.Talk to me."/>
    <n v="2500"/>
    <n v="0"/>
    <x v="1"/>
    <x v="0"/>
    <s v="USD"/>
    <n v="1442257677"/>
    <x v="1050"/>
    <x v="0"/>
    <n v="0"/>
    <b v="0"/>
    <s v="journalism/audio"/>
    <n v="0"/>
    <e v="#DIV/0!"/>
    <x v="5"/>
    <x v="16"/>
    <x v="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x v="1051"/>
    <x v="0"/>
    <n v="0"/>
    <b v="0"/>
    <s v="journalism/audio"/>
    <n v="0"/>
    <e v="#DIV/0!"/>
    <x v="5"/>
    <x v="16"/>
    <x v="0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x v="1052"/>
    <x v="0"/>
    <n v="0"/>
    <b v="0"/>
    <s v="journalism/audio"/>
    <n v="0"/>
    <e v="#DIV/0!"/>
    <x v="5"/>
    <x v="16"/>
    <x v="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x v="1053"/>
    <x v="0"/>
    <n v="1"/>
    <b v="0"/>
    <s v="journalism/audio"/>
    <n v="1"/>
    <n v="15"/>
    <x v="5"/>
    <x v="16"/>
    <x v="0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x v="1054"/>
    <x v="0"/>
    <n v="0"/>
    <b v="0"/>
    <s v="journalism/audio"/>
    <n v="0"/>
    <e v="#DIV/0!"/>
    <x v="5"/>
    <x v="16"/>
    <x v="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x v="1055"/>
    <x v="0"/>
    <n v="0"/>
    <b v="0"/>
    <s v="journalism/audio"/>
    <n v="0"/>
    <e v="#DIV/0!"/>
    <x v="5"/>
    <x v="16"/>
    <x v="0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x v="1056"/>
    <x v="0"/>
    <n v="0"/>
    <b v="0"/>
    <s v="journalism/audio"/>
    <n v="0"/>
    <e v="#DIV/0!"/>
    <x v="5"/>
    <x v="16"/>
    <x v="0"/>
    <x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x v="1057"/>
    <x v="0"/>
    <n v="0"/>
    <b v="0"/>
    <s v="journalism/audio"/>
    <n v="0"/>
    <e v="#DIV/0!"/>
    <x v="5"/>
    <x v="16"/>
    <x v="0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x v="1058"/>
    <x v="0"/>
    <n v="0"/>
    <b v="0"/>
    <s v="journalism/audio"/>
    <n v="0"/>
    <e v="#DIV/0!"/>
    <x v="5"/>
    <x v="16"/>
    <x v="0"/>
    <x v="0"/>
  </r>
  <r>
    <n v="1059"/>
    <s v="Voice Over Artist (Canceled)"/>
    <s v="Turning myself into a vocal artist."/>
    <n v="1100"/>
    <n v="0"/>
    <x v="1"/>
    <x v="0"/>
    <s v="USD"/>
    <n v="1426269456"/>
    <x v="1059"/>
    <x v="0"/>
    <n v="0"/>
    <b v="0"/>
    <s v="journalism/audio"/>
    <n v="0"/>
    <e v="#DIV/0!"/>
    <x v="5"/>
    <x v="16"/>
    <x v="0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x v="1060"/>
    <x v="0"/>
    <n v="1"/>
    <b v="0"/>
    <s v="journalism/audio"/>
    <n v="1"/>
    <n v="50"/>
    <x v="5"/>
    <x v="16"/>
    <x v="0"/>
    <x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x v="1061"/>
    <x v="0"/>
    <n v="0"/>
    <b v="0"/>
    <s v="journalism/audio"/>
    <n v="0"/>
    <e v="#DIV/0!"/>
    <x v="5"/>
    <x v="16"/>
    <x v="0"/>
    <x v="0"/>
  </r>
  <r>
    <n v="1062"/>
    <s v="RETURNING AT A LATER DATE"/>
    <s v="SEE US ON PATREON www.badgirlartwork.com"/>
    <n v="199"/>
    <n v="190"/>
    <x v="1"/>
    <x v="0"/>
    <s v="USD"/>
    <n v="1468351341"/>
    <x v="1062"/>
    <x v="0"/>
    <n v="4"/>
    <b v="0"/>
    <s v="journalism/audio"/>
    <n v="95.477386934673376"/>
    <n v="47.5"/>
    <x v="5"/>
    <x v="16"/>
    <x v="0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x v="1063"/>
    <x v="0"/>
    <n v="0"/>
    <b v="0"/>
    <s v="journalism/audio"/>
    <n v="0"/>
    <e v="#DIV/0!"/>
    <x v="5"/>
    <x v="16"/>
    <x v="0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x v="1064"/>
    <x v="0"/>
    <n v="123"/>
    <b v="0"/>
    <s v="games/video games"/>
    <n v="8.974444444444444"/>
    <n v="65.666666666666671"/>
    <x v="6"/>
    <x v="17"/>
    <x v="0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x v="1065"/>
    <x v="0"/>
    <n v="5"/>
    <b v="0"/>
    <s v="games/video games"/>
    <n v="2.7"/>
    <n v="16.2"/>
    <x v="6"/>
    <x v="17"/>
    <x v="0"/>
    <x v="0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x v="1066"/>
    <x v="0"/>
    <n v="148"/>
    <b v="0"/>
    <s v="games/video games"/>
    <n v="3.3673333333333333"/>
    <n v="34.128378378378379"/>
    <x v="6"/>
    <x v="17"/>
    <x v="0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x v="1067"/>
    <x v="0"/>
    <n v="10"/>
    <b v="0"/>
    <s v="games/video games"/>
    <n v="26"/>
    <n v="13"/>
    <x v="6"/>
    <x v="17"/>
    <x v="0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x v="1068"/>
    <x v="0"/>
    <n v="4"/>
    <b v="0"/>
    <s v="games/video games"/>
    <n v="0.15"/>
    <n v="11.25"/>
    <x v="6"/>
    <x v="17"/>
    <x v="0"/>
    <x v="0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x v="1069"/>
    <x v="0"/>
    <n v="21"/>
    <b v="0"/>
    <s v="games/video games"/>
    <n v="38.636363636363633"/>
    <n v="40.476190476190474"/>
    <x v="6"/>
    <x v="17"/>
    <x v="0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x v="1070"/>
    <x v="0"/>
    <n v="2"/>
    <b v="0"/>
    <s v="games/video games"/>
    <n v="0.70000000000000007"/>
    <n v="35"/>
    <x v="6"/>
    <x v="17"/>
    <x v="0"/>
    <x v="0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x v="1071"/>
    <x v="0"/>
    <n v="0"/>
    <b v="0"/>
    <s v="games/video games"/>
    <n v="0"/>
    <e v="#DIV/0!"/>
    <x v="6"/>
    <x v="17"/>
    <x v="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x v="1072"/>
    <x v="0"/>
    <n v="4"/>
    <b v="0"/>
    <s v="games/video games"/>
    <n v="6.8000000000000005E-2"/>
    <n v="12.75"/>
    <x v="6"/>
    <x v="17"/>
    <x v="0"/>
    <x v="0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x v="1073"/>
    <x v="0"/>
    <n v="1"/>
    <b v="0"/>
    <s v="games/video games"/>
    <n v="1.3333333333333335"/>
    <n v="10"/>
    <x v="6"/>
    <x v="17"/>
    <x v="0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x v="1074"/>
    <x v="0"/>
    <n v="30"/>
    <b v="0"/>
    <s v="games/video games"/>
    <n v="6.3092592592592585"/>
    <n v="113.56666666666666"/>
    <x v="6"/>
    <x v="17"/>
    <x v="0"/>
    <x v="0"/>
  </r>
  <r>
    <n v="1075"/>
    <s v="Towers Of The Apocalypse"/>
    <s v="Fully 3D, post Apocalyptic themed tower defense video game. New take on the genre."/>
    <n v="1000"/>
    <n v="45"/>
    <x v="2"/>
    <x v="0"/>
    <s v="USD"/>
    <n v="1336340516"/>
    <x v="1075"/>
    <x v="0"/>
    <n v="3"/>
    <b v="0"/>
    <s v="games/video games"/>
    <n v="4.5"/>
    <n v="15"/>
    <x v="6"/>
    <x v="17"/>
    <x v="0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x v="1076"/>
    <x v="0"/>
    <n v="975"/>
    <b v="0"/>
    <s v="games/video games"/>
    <n v="62.765333333333331"/>
    <n v="48.281025641025643"/>
    <x v="6"/>
    <x v="17"/>
    <x v="0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x v="1077"/>
    <x v="0"/>
    <n v="167"/>
    <b v="0"/>
    <s v="games/video games"/>
    <n v="29.376000000000001"/>
    <n v="43.976047904191617"/>
    <x v="6"/>
    <x v="17"/>
    <x v="0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x v="1078"/>
    <x v="0"/>
    <n v="5"/>
    <b v="0"/>
    <s v="games/video games"/>
    <n v="7.5"/>
    <n v="9"/>
    <x v="6"/>
    <x v="17"/>
    <x v="0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x v="1079"/>
    <x v="0"/>
    <n v="18"/>
    <b v="0"/>
    <s v="games/video games"/>
    <n v="2.6076923076923078"/>
    <n v="37.666666666666664"/>
    <x v="6"/>
    <x v="17"/>
    <x v="0"/>
    <x v="0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x v="1080"/>
    <x v="0"/>
    <n v="98"/>
    <b v="0"/>
    <s v="games/video games"/>
    <n v="9.1050000000000004"/>
    <n v="18.581632653061224"/>
    <x v="6"/>
    <x v="17"/>
    <x v="0"/>
    <x v="0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x v="1081"/>
    <x v="0"/>
    <n v="4"/>
    <b v="0"/>
    <s v="games/video games"/>
    <n v="1.7647058823529412E-2"/>
    <n v="3"/>
    <x v="6"/>
    <x v="17"/>
    <x v="0"/>
    <x v="0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x v="1082"/>
    <x v="0"/>
    <n v="3"/>
    <b v="0"/>
    <s v="games/video games"/>
    <n v="0.55999999999999994"/>
    <n v="18.666666666666668"/>
    <x v="6"/>
    <x v="17"/>
    <x v="0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x v="1083"/>
    <x v="0"/>
    <n v="1"/>
    <b v="0"/>
    <s v="games/video games"/>
    <n v="0.82000000000000006"/>
    <n v="410"/>
    <x v="6"/>
    <x v="17"/>
    <x v="0"/>
    <x v="0"/>
  </r>
  <r>
    <n v="1084"/>
    <s v="My own channel"/>
    <s v="I want to start my own channel for gaming"/>
    <n v="550"/>
    <n v="0"/>
    <x v="2"/>
    <x v="0"/>
    <s v="USD"/>
    <n v="1407534804"/>
    <x v="1084"/>
    <x v="0"/>
    <n v="0"/>
    <b v="0"/>
    <s v="games/video games"/>
    <n v="0"/>
    <e v="#DIV/0!"/>
    <x v="6"/>
    <x v="17"/>
    <x v="0"/>
    <x v="0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x v="1085"/>
    <x v="0"/>
    <n v="9"/>
    <b v="0"/>
    <s v="games/video games"/>
    <n v="3.42"/>
    <n v="114"/>
    <x v="6"/>
    <x v="17"/>
    <x v="0"/>
    <x v="0"/>
  </r>
  <r>
    <n v="1086"/>
    <s v="Cyber Universe Online"/>
    <s v="Humanity's future in the Galaxy"/>
    <n v="18000"/>
    <n v="15"/>
    <x v="2"/>
    <x v="0"/>
    <s v="USD"/>
    <n v="1408913291"/>
    <x v="1086"/>
    <x v="0"/>
    <n v="2"/>
    <b v="0"/>
    <s v="games/video games"/>
    <n v="8.3333333333333343E-2"/>
    <n v="7.5"/>
    <x v="6"/>
    <x v="17"/>
    <x v="0"/>
    <x v="0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x v="1087"/>
    <x v="0"/>
    <n v="0"/>
    <b v="0"/>
    <s v="games/video games"/>
    <n v="0"/>
    <e v="#DIV/0!"/>
    <x v="6"/>
    <x v="17"/>
    <x v="0"/>
    <x v="0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x v="1088"/>
    <x v="0"/>
    <n v="147"/>
    <b v="0"/>
    <s v="games/video games"/>
    <n v="14.182977777777777"/>
    <n v="43.41727891156463"/>
    <x v="6"/>
    <x v="17"/>
    <x v="0"/>
    <x v="0"/>
  </r>
  <r>
    <n v="1089"/>
    <s v="Farabel"/>
    <s v="Farabel is a single player turn-based fantasy strategy game for Mac/PC/Linux"/>
    <n v="15000"/>
    <n v="1174"/>
    <x v="2"/>
    <x v="6"/>
    <s v="EUR"/>
    <n v="1435293175"/>
    <x v="1089"/>
    <x v="0"/>
    <n v="49"/>
    <b v="0"/>
    <s v="games/video games"/>
    <n v="7.8266666666666662"/>
    <n v="23.959183673469386"/>
    <x v="6"/>
    <x v="17"/>
    <x v="0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x v="1090"/>
    <x v="0"/>
    <n v="1"/>
    <b v="0"/>
    <s v="games/video games"/>
    <n v="3.8464497269020695E-2"/>
    <n v="5"/>
    <x v="6"/>
    <x v="17"/>
    <x v="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x v="1091"/>
    <x v="0"/>
    <n v="2"/>
    <b v="0"/>
    <s v="games/video games"/>
    <n v="12.5"/>
    <n v="12.5"/>
    <x v="6"/>
    <x v="17"/>
    <x v="0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x v="1092"/>
    <x v="0"/>
    <n v="7"/>
    <b v="0"/>
    <s v="games/video games"/>
    <n v="1.05"/>
    <n v="3"/>
    <x v="6"/>
    <x v="17"/>
    <x v="0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x v="1093"/>
    <x v="0"/>
    <n v="4"/>
    <b v="0"/>
    <s v="games/video games"/>
    <n v="14.083333333333334"/>
    <n v="10.5625"/>
    <x v="6"/>
    <x v="17"/>
    <x v="0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x v="1094"/>
    <x v="0"/>
    <n v="27"/>
    <b v="0"/>
    <s v="games/video games"/>
    <n v="18.300055555555556"/>
    <n v="122.00037037037038"/>
    <x v="6"/>
    <x v="17"/>
    <x v="0"/>
    <x v="0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x v="1095"/>
    <x v="0"/>
    <n v="94"/>
    <b v="0"/>
    <s v="games/video games"/>
    <n v="5.0347999999999997"/>
    <n v="267.80851063829789"/>
    <x v="6"/>
    <x v="17"/>
    <x v="0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x v="1096"/>
    <x v="0"/>
    <n v="29"/>
    <b v="0"/>
    <s v="games/video games"/>
    <n v="17.933333333333334"/>
    <n v="74.206896551724142"/>
    <x v="6"/>
    <x v="17"/>
    <x v="0"/>
    <x v="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x v="1097"/>
    <x v="0"/>
    <n v="7"/>
    <b v="0"/>
    <s v="games/video games"/>
    <n v="4.7E-2"/>
    <n v="6.7142857142857144"/>
    <x v="6"/>
    <x v="17"/>
    <x v="0"/>
    <x v="0"/>
  </r>
  <r>
    <n v="1098"/>
    <s v="Kick, Punch... Fireball"/>
    <s v="Kick, Punch... Fireball is an FPS type arena game set inside the fantasy world."/>
    <n v="25000"/>
    <n v="1803"/>
    <x v="2"/>
    <x v="0"/>
    <s v="USD"/>
    <n v="1397413095"/>
    <x v="1098"/>
    <x v="0"/>
    <n v="22"/>
    <b v="0"/>
    <s v="games/video games"/>
    <n v="7.2120000000000006"/>
    <n v="81.954545454545453"/>
    <x v="6"/>
    <x v="17"/>
    <x v="0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x v="1099"/>
    <x v="0"/>
    <n v="1"/>
    <b v="0"/>
    <s v="games/video games"/>
    <n v="0.5"/>
    <n v="25"/>
    <x v="6"/>
    <x v="17"/>
    <x v="0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x v="1100"/>
    <x v="0"/>
    <n v="10"/>
    <b v="0"/>
    <s v="games/video games"/>
    <n v="2.5"/>
    <n v="10"/>
    <x v="6"/>
    <x v="17"/>
    <x v="0"/>
    <x v="0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x v="1101"/>
    <x v="0"/>
    <n v="6"/>
    <b v="0"/>
    <s v="games/video games"/>
    <n v="4.1000000000000002E-2"/>
    <n v="6.833333333333333"/>
    <x v="6"/>
    <x v="17"/>
    <x v="0"/>
    <x v="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x v="1102"/>
    <x v="0"/>
    <n v="24"/>
    <b v="0"/>
    <s v="games/video games"/>
    <n v="5.3125"/>
    <n v="17.708333333333332"/>
    <x v="6"/>
    <x v="17"/>
    <x v="0"/>
    <x v="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x v="1103"/>
    <x v="0"/>
    <n v="15"/>
    <b v="0"/>
    <s v="games/video games"/>
    <n v="1.6199999999999999"/>
    <n v="16.2"/>
    <x v="6"/>
    <x v="17"/>
    <x v="0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x v="1104"/>
    <x v="0"/>
    <n v="37"/>
    <b v="0"/>
    <s v="games/video games"/>
    <n v="4.9516666666666671"/>
    <n v="80.297297297297291"/>
    <x v="6"/>
    <x v="17"/>
    <x v="0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x v="1105"/>
    <x v="0"/>
    <n v="20"/>
    <b v="0"/>
    <s v="games/video games"/>
    <n v="0.159"/>
    <n v="71.55"/>
    <x v="6"/>
    <x v="17"/>
    <x v="0"/>
    <x v="0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x v="1106"/>
    <x v="0"/>
    <n v="7"/>
    <b v="0"/>
    <s v="games/video games"/>
    <n v="41.25"/>
    <n v="23.571428571428573"/>
    <x v="6"/>
    <x v="17"/>
    <x v="0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x v="1107"/>
    <x v="0"/>
    <n v="0"/>
    <b v="0"/>
    <s v="games/video games"/>
    <n v="0"/>
    <e v="#DIV/0!"/>
    <x v="6"/>
    <x v="17"/>
    <x v="0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x v="1108"/>
    <x v="0"/>
    <n v="21"/>
    <b v="0"/>
    <s v="games/video games"/>
    <n v="2.93"/>
    <n v="34.88095238095238"/>
    <x v="6"/>
    <x v="17"/>
    <x v="0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x v="1109"/>
    <x v="0"/>
    <n v="3"/>
    <b v="0"/>
    <s v="games/video games"/>
    <n v="0.44999999999999996"/>
    <n v="15"/>
    <x v="6"/>
    <x v="17"/>
    <x v="0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x v="1110"/>
    <x v="0"/>
    <n v="11"/>
    <b v="0"/>
    <s v="games/video games"/>
    <n v="0.51"/>
    <n v="23.181818181818183"/>
    <x v="6"/>
    <x v="17"/>
    <x v="0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x v="1111"/>
    <x v="0"/>
    <n v="1"/>
    <b v="0"/>
    <s v="games/video games"/>
    <n v="0.04"/>
    <n v="1"/>
    <x v="6"/>
    <x v="17"/>
    <x v="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x v="1112"/>
    <x v="0"/>
    <n v="312"/>
    <b v="0"/>
    <s v="games/video games"/>
    <n v="35.537409090909087"/>
    <n v="100.23371794871794"/>
    <x v="6"/>
    <x v="17"/>
    <x v="0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x v="1113"/>
    <x v="0"/>
    <n v="1"/>
    <b v="0"/>
    <s v="games/video games"/>
    <n v="0.5"/>
    <n v="5"/>
    <x v="6"/>
    <x v="17"/>
    <x v="0"/>
    <x v="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x v="1114"/>
    <x v="0"/>
    <n v="3"/>
    <b v="0"/>
    <s v="games/video games"/>
    <n v="0.16666666666666669"/>
    <n v="3.3333333333333335"/>
    <x v="6"/>
    <x v="17"/>
    <x v="0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x v="1115"/>
    <x v="0"/>
    <n v="4"/>
    <b v="0"/>
    <s v="games/video games"/>
    <n v="0.13250000000000001"/>
    <n v="13.25"/>
    <x v="6"/>
    <x v="17"/>
    <x v="0"/>
    <x v="0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x v="1116"/>
    <x v="0"/>
    <n v="10"/>
    <b v="0"/>
    <s v="games/video games"/>
    <n v="3.5704000000000007E-2"/>
    <n v="17.852"/>
    <x v="6"/>
    <x v="17"/>
    <x v="0"/>
    <x v="0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x v="1117"/>
    <x v="0"/>
    <n v="8"/>
    <b v="0"/>
    <s v="games/video games"/>
    <n v="8.3000000000000007"/>
    <n v="10.375"/>
    <x v="6"/>
    <x v="17"/>
    <x v="0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x v="1118"/>
    <x v="0"/>
    <n v="3"/>
    <b v="0"/>
    <s v="games/video games"/>
    <n v="2.4222222222222221"/>
    <n v="36.333333333333336"/>
    <x v="6"/>
    <x v="17"/>
    <x v="0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x v="1119"/>
    <x v="0"/>
    <n v="1"/>
    <b v="0"/>
    <s v="games/video games"/>
    <n v="0.23809523809523811"/>
    <n v="5"/>
    <x v="6"/>
    <x v="17"/>
    <x v="0"/>
    <x v="0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x v="1120"/>
    <x v="0"/>
    <n v="0"/>
    <b v="0"/>
    <s v="games/video games"/>
    <n v="0"/>
    <e v="#DIV/0!"/>
    <x v="6"/>
    <x v="17"/>
    <x v="0"/>
    <x v="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x v="1121"/>
    <x v="0"/>
    <n v="5"/>
    <b v="0"/>
    <s v="games/video games"/>
    <n v="1.1599999999999999E-2"/>
    <n v="5.8"/>
    <x v="6"/>
    <x v="17"/>
    <x v="0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x v="1122"/>
    <x v="0"/>
    <n v="0"/>
    <b v="0"/>
    <s v="games/video games"/>
    <n v="0"/>
    <e v="#DIV/0!"/>
    <x v="6"/>
    <x v="17"/>
    <x v="0"/>
    <x v="0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x v="1123"/>
    <x v="0"/>
    <n v="3"/>
    <b v="0"/>
    <s v="games/video games"/>
    <n v="0.22"/>
    <n v="3.6666666666666665"/>
    <x v="6"/>
    <x v="17"/>
    <x v="0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x v="1124"/>
    <x v="0"/>
    <n v="7"/>
    <b v="0"/>
    <s v="games/mobile games"/>
    <n v="0.47222222222222221"/>
    <n v="60.714285714285715"/>
    <x v="6"/>
    <x v="18"/>
    <x v="0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x v="1125"/>
    <x v="0"/>
    <n v="0"/>
    <b v="0"/>
    <s v="games/mobile games"/>
    <n v="0"/>
    <e v="#DIV/0!"/>
    <x v="6"/>
    <x v="18"/>
    <x v="0"/>
    <x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x v="1126"/>
    <x v="0"/>
    <n v="2"/>
    <b v="0"/>
    <s v="games/mobile games"/>
    <n v="0.5"/>
    <n v="5"/>
    <x v="6"/>
    <x v="18"/>
    <x v="0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x v="1127"/>
    <x v="0"/>
    <n v="23"/>
    <b v="0"/>
    <s v="games/mobile games"/>
    <n v="1.6714285714285713"/>
    <n v="25.434782608695652"/>
    <x v="6"/>
    <x v="18"/>
    <x v="0"/>
    <x v="0"/>
  </r>
  <r>
    <n v="1128"/>
    <s v="Flying Turds"/>
    <s v="#havingfunFTW"/>
    <n v="1000"/>
    <n v="1"/>
    <x v="2"/>
    <x v="1"/>
    <s v="GBP"/>
    <n v="1407425717"/>
    <x v="1128"/>
    <x v="0"/>
    <n v="1"/>
    <b v="0"/>
    <s v="games/mobile games"/>
    <n v="0.1"/>
    <n v="1"/>
    <x v="6"/>
    <x v="18"/>
    <x v="0"/>
    <x v="0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x v="1129"/>
    <x v="0"/>
    <n v="2"/>
    <b v="0"/>
    <s v="games/mobile games"/>
    <n v="0.105"/>
    <n v="10.5"/>
    <x v="6"/>
    <x v="18"/>
    <x v="0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x v="1130"/>
    <x v="0"/>
    <n v="3"/>
    <b v="0"/>
    <s v="games/mobile games"/>
    <n v="0.22"/>
    <n v="3.6666666666666665"/>
    <x v="6"/>
    <x v="18"/>
    <x v="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x v="1131"/>
    <x v="0"/>
    <n v="0"/>
    <b v="0"/>
    <s v="games/mobile games"/>
    <n v="0"/>
    <e v="#DIV/0!"/>
    <x v="6"/>
    <x v="18"/>
    <x v="0"/>
    <x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x v="1132"/>
    <x v="0"/>
    <n v="13"/>
    <b v="0"/>
    <s v="games/mobile games"/>
    <n v="14.38"/>
    <n v="110.61538461538461"/>
    <x v="6"/>
    <x v="18"/>
    <x v="0"/>
    <x v="0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x v="1133"/>
    <x v="0"/>
    <n v="1"/>
    <b v="0"/>
    <s v="games/mobile games"/>
    <n v="0.66666666666666674"/>
    <n v="20"/>
    <x v="6"/>
    <x v="18"/>
    <x v="0"/>
    <x v="0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x v="1134"/>
    <x v="0"/>
    <n v="1"/>
    <b v="0"/>
    <s v="games/mobile games"/>
    <n v="4.0000000000000001E-3"/>
    <n v="1"/>
    <x v="6"/>
    <x v="18"/>
    <x v="0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x v="1135"/>
    <x v="0"/>
    <n v="1"/>
    <b v="0"/>
    <s v="games/mobile games"/>
    <n v="5"/>
    <n v="50"/>
    <x v="6"/>
    <x v="18"/>
    <x v="0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x v="1136"/>
    <x v="0"/>
    <n v="6"/>
    <b v="0"/>
    <s v="games/mobile games"/>
    <n v="6.4439140811455857"/>
    <n v="45"/>
    <x v="6"/>
    <x v="18"/>
    <x v="0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x v="1137"/>
    <x v="0"/>
    <n v="39"/>
    <b v="0"/>
    <s v="games/mobile games"/>
    <n v="39.5"/>
    <n v="253.2051282051282"/>
    <x v="6"/>
    <x v="18"/>
    <x v="0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x v="1138"/>
    <x v="0"/>
    <n v="4"/>
    <b v="0"/>
    <s v="games/mobile games"/>
    <n v="0.35714285714285715"/>
    <n v="31.25"/>
    <x v="6"/>
    <x v="18"/>
    <x v="0"/>
    <x v="0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x v="1139"/>
    <x v="0"/>
    <n v="1"/>
    <b v="0"/>
    <s v="games/mobile games"/>
    <n v="6.25E-2"/>
    <n v="5"/>
    <x v="6"/>
    <x v="18"/>
    <x v="0"/>
    <x v="0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x v="1140"/>
    <x v="0"/>
    <n v="0"/>
    <b v="0"/>
    <s v="games/mobile games"/>
    <n v="0"/>
    <e v="#DIV/0!"/>
    <x v="6"/>
    <x v="18"/>
    <x v="0"/>
    <x v="0"/>
  </r>
  <r>
    <n v="1141"/>
    <s v="Arena Z - Zombie Survival"/>
    <s v="I think this will be a great game!"/>
    <n v="500"/>
    <n v="0"/>
    <x v="2"/>
    <x v="12"/>
    <s v="EUR"/>
    <n v="1436460450"/>
    <x v="1141"/>
    <x v="0"/>
    <n v="0"/>
    <b v="0"/>
    <s v="games/mobile games"/>
    <n v="0"/>
    <e v="#DIV/0!"/>
    <x v="6"/>
    <x v="18"/>
    <x v="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x v="1142"/>
    <x v="0"/>
    <n v="0"/>
    <b v="0"/>
    <s v="games/mobile games"/>
    <n v="0"/>
    <e v="#DIV/0!"/>
    <x v="6"/>
    <x v="18"/>
    <x v="0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x v="1143"/>
    <x v="0"/>
    <n v="8"/>
    <b v="0"/>
    <s v="games/mobile games"/>
    <n v="0.41333333333333333"/>
    <n v="23.25"/>
    <x v="6"/>
    <x v="18"/>
    <x v="0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x v="1144"/>
    <x v="0"/>
    <n v="0"/>
    <b v="0"/>
    <s v="food/food trucks"/>
    <n v="0"/>
    <e v="#DIV/0!"/>
    <x v="7"/>
    <x v="19"/>
    <x v="0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x v="1145"/>
    <x v="0"/>
    <n v="1"/>
    <b v="0"/>
    <s v="food/food trucks"/>
    <n v="0.125"/>
    <n v="100"/>
    <x v="7"/>
    <x v="19"/>
    <x v="0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x v="1146"/>
    <x v="0"/>
    <n v="12"/>
    <b v="0"/>
    <s v="food/food trucks"/>
    <n v="8.8333333333333339"/>
    <n v="44.166666666666664"/>
    <x v="7"/>
    <x v="19"/>
    <x v="0"/>
    <x v="0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x v="1147"/>
    <x v="0"/>
    <n v="0"/>
    <b v="0"/>
    <s v="food/food trucks"/>
    <n v="0"/>
    <e v="#DIV/0!"/>
    <x v="7"/>
    <x v="19"/>
    <x v="0"/>
    <x v="0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x v="1148"/>
    <x v="0"/>
    <n v="3"/>
    <b v="0"/>
    <s v="food/food trucks"/>
    <n v="0.48666666666666669"/>
    <n v="24.333333333333332"/>
    <x v="7"/>
    <x v="19"/>
    <x v="0"/>
    <x v="0"/>
  </r>
  <r>
    <n v="1149"/>
    <s v="The Floridian Food Truck"/>
    <s v="Bringing culturally diverse Floridian cuisine to the people!"/>
    <n v="50000"/>
    <n v="75"/>
    <x v="2"/>
    <x v="0"/>
    <s v="USD"/>
    <n v="1466096566"/>
    <x v="1149"/>
    <x v="0"/>
    <n v="2"/>
    <b v="0"/>
    <s v="food/food trucks"/>
    <n v="0.15"/>
    <n v="37.5"/>
    <x v="7"/>
    <x v="19"/>
    <x v="0"/>
    <x v="0"/>
  </r>
  <r>
    <n v="1150"/>
    <s v="Chef Po's Food Truck"/>
    <s v="Bringing delicious authentic and fusion Taiwanese Food to the West Coast."/>
    <n v="2500"/>
    <n v="252"/>
    <x v="2"/>
    <x v="0"/>
    <s v="USD"/>
    <n v="1452293675"/>
    <x v="1150"/>
    <x v="0"/>
    <n v="6"/>
    <b v="0"/>
    <s v="food/food trucks"/>
    <n v="10.08"/>
    <n v="42"/>
    <x v="7"/>
    <x v="19"/>
    <x v="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x v="1151"/>
    <x v="0"/>
    <n v="0"/>
    <b v="0"/>
    <s v="food/food trucks"/>
    <n v="0"/>
    <e v="#DIV/0!"/>
    <x v="7"/>
    <x v="19"/>
    <x v="0"/>
    <x v="0"/>
  </r>
  <r>
    <n v="1152"/>
    <s v="Peruvian King Food Truck"/>
    <s v="Peruvian food truck with an LA twist."/>
    <n v="16000"/>
    <n v="911"/>
    <x v="2"/>
    <x v="0"/>
    <s v="USD"/>
    <n v="1431709312"/>
    <x v="1152"/>
    <x v="0"/>
    <n v="15"/>
    <b v="0"/>
    <s v="food/food trucks"/>
    <n v="5.6937500000000005"/>
    <n v="60.733333333333334"/>
    <x v="7"/>
    <x v="19"/>
    <x v="0"/>
    <x v="0"/>
  </r>
  <r>
    <n v="1153"/>
    <s v="The Cold Spot Mobile Trailer"/>
    <s v="A mobile concession trailer for snow cones, ice cream, smoothies and more"/>
    <n v="8000"/>
    <n v="50"/>
    <x v="2"/>
    <x v="0"/>
    <s v="USD"/>
    <n v="1434647305"/>
    <x v="1153"/>
    <x v="0"/>
    <n v="1"/>
    <b v="0"/>
    <s v="food/food trucks"/>
    <n v="0.625"/>
    <n v="50"/>
    <x v="7"/>
    <x v="19"/>
    <x v="0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x v="1154"/>
    <x v="0"/>
    <n v="3"/>
    <b v="0"/>
    <s v="food/food trucks"/>
    <n v="6.5"/>
    <n v="108.33333333333333"/>
    <x v="7"/>
    <x v="19"/>
    <x v="0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x v="1155"/>
    <x v="0"/>
    <n v="8"/>
    <b v="0"/>
    <s v="food/food trucks"/>
    <n v="0.752"/>
    <n v="23.5"/>
    <x v="7"/>
    <x v="19"/>
    <x v="0"/>
    <x v="0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x v="1156"/>
    <x v="0"/>
    <n v="0"/>
    <b v="0"/>
    <s v="food/food trucks"/>
    <n v="0"/>
    <e v="#DIV/0!"/>
    <x v="7"/>
    <x v="19"/>
    <x v="0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x v="1157"/>
    <x v="0"/>
    <n v="3"/>
    <b v="0"/>
    <s v="food/food trucks"/>
    <n v="1.51"/>
    <n v="50.333333333333336"/>
    <x v="7"/>
    <x v="19"/>
    <x v="0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x v="1158"/>
    <x v="0"/>
    <n v="3"/>
    <b v="0"/>
    <s v="food/food trucks"/>
    <n v="0.46666666666666673"/>
    <n v="11.666666666666666"/>
    <x v="7"/>
    <x v="19"/>
    <x v="0"/>
    <x v="0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x v="1159"/>
    <x v="0"/>
    <n v="0"/>
    <b v="0"/>
    <s v="food/food trucks"/>
    <n v="0"/>
    <e v="#DIV/0!"/>
    <x v="7"/>
    <x v="19"/>
    <x v="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x v="1160"/>
    <x v="0"/>
    <n v="19"/>
    <b v="0"/>
    <s v="food/food trucks"/>
    <n v="3.85"/>
    <n v="60.789473684210527"/>
    <x v="7"/>
    <x v="19"/>
    <x v="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x v="1161"/>
    <x v="0"/>
    <n v="0"/>
    <b v="0"/>
    <s v="food/food trucks"/>
    <n v="0"/>
    <e v="#DIV/0!"/>
    <x v="7"/>
    <x v="19"/>
    <x v="0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x v="1162"/>
    <x v="0"/>
    <n v="2"/>
    <b v="0"/>
    <s v="food/food trucks"/>
    <n v="5.8333333333333341E-2"/>
    <n v="17.5"/>
    <x v="7"/>
    <x v="19"/>
    <x v="0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x v="1163"/>
    <x v="0"/>
    <n v="0"/>
    <b v="0"/>
    <s v="food/food trucks"/>
    <n v="0"/>
    <e v="#DIV/0!"/>
    <x v="7"/>
    <x v="19"/>
    <x v="0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x v="1164"/>
    <x v="0"/>
    <n v="0"/>
    <b v="0"/>
    <s v="food/food trucks"/>
    <n v="0"/>
    <e v="#DIV/0!"/>
    <x v="7"/>
    <x v="19"/>
    <x v="0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x v="1165"/>
    <x v="0"/>
    <n v="25"/>
    <b v="0"/>
    <s v="food/food trucks"/>
    <n v="20.705000000000002"/>
    <n v="82.82"/>
    <x v="7"/>
    <x v="19"/>
    <x v="0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x v="1166"/>
    <x v="0"/>
    <n v="8"/>
    <b v="0"/>
    <s v="food/food trucks"/>
    <n v="19.139999999999997"/>
    <n v="358.875"/>
    <x v="7"/>
    <x v="19"/>
    <x v="0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x v="1167"/>
    <x v="0"/>
    <n v="16"/>
    <b v="0"/>
    <s v="food/food trucks"/>
    <n v="1.6316666666666666"/>
    <n v="61.1875"/>
    <x v="7"/>
    <x v="19"/>
    <x v="0"/>
    <x v="0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x v="1168"/>
    <x v="0"/>
    <n v="3"/>
    <b v="0"/>
    <s v="food/food trucks"/>
    <n v="5.6666666666666661"/>
    <n v="340"/>
    <x v="7"/>
    <x v="19"/>
    <x v="0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x v="1169"/>
    <x v="0"/>
    <n v="3"/>
    <b v="0"/>
    <s v="food/food trucks"/>
    <n v="0.16999999999999998"/>
    <n v="5.666666666666667"/>
    <x v="7"/>
    <x v="19"/>
    <x v="0"/>
    <x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x v="1170"/>
    <x v="0"/>
    <n v="2"/>
    <b v="0"/>
    <s v="food/food trucks"/>
    <n v="0.4"/>
    <n v="50"/>
    <x v="7"/>
    <x v="19"/>
    <x v="0"/>
    <x v="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x v="1171"/>
    <x v="0"/>
    <n v="1"/>
    <b v="0"/>
    <s v="food/food trucks"/>
    <n v="0.1"/>
    <n v="25"/>
    <x v="7"/>
    <x v="19"/>
    <x v="0"/>
    <x v="0"/>
  </r>
  <r>
    <n v="1172"/>
    <s v="let your dayz take you to the dogs."/>
    <s v="Bringing YOUR favorite dog recipes to the streets."/>
    <n v="9000"/>
    <n v="0"/>
    <x v="2"/>
    <x v="0"/>
    <s v="USD"/>
    <n v="1408551752"/>
    <x v="1172"/>
    <x v="0"/>
    <n v="0"/>
    <b v="0"/>
    <s v="food/food trucks"/>
    <n v="0"/>
    <e v="#DIV/0!"/>
    <x v="7"/>
    <x v="19"/>
    <x v="0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x v="1173"/>
    <x v="0"/>
    <n v="1"/>
    <b v="0"/>
    <s v="food/food trucks"/>
    <n v="2.4E-2"/>
    <n v="30"/>
    <x v="7"/>
    <x v="19"/>
    <x v="0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x v="1174"/>
    <x v="0"/>
    <n v="19"/>
    <b v="0"/>
    <s v="food/food trucks"/>
    <n v="5.9066666666666672"/>
    <n v="46.631578947368418"/>
    <x v="7"/>
    <x v="19"/>
    <x v="0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x v="1175"/>
    <x v="0"/>
    <n v="9"/>
    <b v="0"/>
    <s v="food/food trucks"/>
    <n v="2.9250000000000003"/>
    <n v="65"/>
    <x v="7"/>
    <x v="19"/>
    <x v="0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x v="1176"/>
    <x v="0"/>
    <n v="1"/>
    <b v="0"/>
    <s v="food/food trucks"/>
    <n v="5.7142857142857143E-3"/>
    <n v="10"/>
    <x v="7"/>
    <x v="19"/>
    <x v="0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x v="1177"/>
    <x v="0"/>
    <n v="0"/>
    <b v="0"/>
    <s v="food/food trucks"/>
    <n v="0"/>
    <e v="#DIV/0!"/>
    <x v="7"/>
    <x v="19"/>
    <x v="0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x v="1178"/>
    <x v="0"/>
    <n v="1"/>
    <b v="0"/>
    <s v="food/food trucks"/>
    <n v="6.6666666666666671E-3"/>
    <n v="5"/>
    <x v="7"/>
    <x v="19"/>
    <x v="0"/>
    <x v="0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x v="1179"/>
    <x v="0"/>
    <n v="5"/>
    <b v="0"/>
    <s v="food/food trucks"/>
    <n v="5.3333333333333339"/>
    <n v="640"/>
    <x v="7"/>
    <x v="19"/>
    <x v="0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x v="1180"/>
    <x v="0"/>
    <n v="85"/>
    <b v="0"/>
    <s v="food/food trucks"/>
    <n v="11.75"/>
    <n v="69.117647058823536"/>
    <x v="7"/>
    <x v="19"/>
    <x v="0"/>
    <x v="0"/>
  </r>
  <r>
    <n v="1181"/>
    <s v="Gringo Loco Tacos Food Truck"/>
    <s v="Bringing the best tacos to the streets of Chicago!"/>
    <n v="50000"/>
    <n v="4"/>
    <x v="2"/>
    <x v="0"/>
    <s v="USD"/>
    <n v="1425197321"/>
    <x v="1181"/>
    <x v="0"/>
    <n v="3"/>
    <b v="0"/>
    <s v="food/food trucks"/>
    <n v="8.0000000000000002E-3"/>
    <n v="1.3333333333333333"/>
    <x v="7"/>
    <x v="19"/>
    <x v="0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x v="1182"/>
    <x v="0"/>
    <n v="4"/>
    <b v="0"/>
    <s v="food/food trucks"/>
    <n v="4.2"/>
    <n v="10.5"/>
    <x v="7"/>
    <x v="19"/>
    <x v="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x v="1183"/>
    <x v="0"/>
    <n v="3"/>
    <b v="0"/>
    <s v="food/food trucks"/>
    <n v="4"/>
    <n v="33.333333333333336"/>
    <x v="7"/>
    <x v="19"/>
    <x v="0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x v="1184"/>
    <x v="0"/>
    <n v="375"/>
    <b v="1"/>
    <s v="photography/photobooks"/>
    <n v="104.93636363636362"/>
    <n v="61.562666666666665"/>
    <x v="8"/>
    <x v="20"/>
    <x v="0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x v="1185"/>
    <x v="0"/>
    <n v="111"/>
    <b v="1"/>
    <s v="photography/photobooks"/>
    <n v="105.44"/>
    <n v="118.73873873873873"/>
    <x v="8"/>
    <x v="20"/>
    <x v="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x v="1186"/>
    <x v="0"/>
    <n v="123"/>
    <b v="1"/>
    <s v="photography/photobooks"/>
    <n v="106.73333333333332"/>
    <n v="65.081300813008127"/>
    <x v="8"/>
    <x v="20"/>
    <x v="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x v="1187"/>
    <x v="0"/>
    <n v="70"/>
    <b v="1"/>
    <s v="photography/photobooks"/>
    <n v="104.12571428571428"/>
    <n v="130.15714285714284"/>
    <x v="8"/>
    <x v="20"/>
    <x v="0"/>
    <x v="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x v="1188"/>
    <x v="0"/>
    <n v="85"/>
    <b v="1"/>
    <s v="photography/photobooks"/>
    <n v="160.54999999999998"/>
    <n v="37.776470588235291"/>
    <x v="8"/>
    <x v="20"/>
    <x v="0"/>
    <x v="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x v="1189"/>
    <x v="0"/>
    <n v="86"/>
    <b v="1"/>
    <s v="photography/photobooks"/>
    <n v="107.77777777777777"/>
    <n v="112.79069767441861"/>
    <x v="8"/>
    <x v="20"/>
    <x v="0"/>
    <x v="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x v="1190"/>
    <x v="0"/>
    <n v="13"/>
    <b v="1"/>
    <s v="photography/photobooks"/>
    <n v="135"/>
    <n v="51.92307692307692"/>
    <x v="8"/>
    <x v="20"/>
    <x v="0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x v="1191"/>
    <x v="0"/>
    <n v="33"/>
    <b v="1"/>
    <s v="photography/photobooks"/>
    <n v="109.07407407407408"/>
    <n v="89.242424242424249"/>
    <x v="8"/>
    <x v="20"/>
    <x v="0"/>
    <x v="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x v="1192"/>
    <x v="0"/>
    <n v="15"/>
    <b v="1"/>
    <s v="photography/photobooks"/>
    <n v="290"/>
    <n v="19.333333333333332"/>
    <x v="8"/>
    <x v="20"/>
    <x v="0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x v="1193"/>
    <x v="0"/>
    <n v="273"/>
    <b v="1"/>
    <s v="photography/photobooks"/>
    <n v="103.95714285714286"/>
    <n v="79.967032967032964"/>
    <x v="8"/>
    <x v="20"/>
    <x v="0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x v="1194"/>
    <x v="0"/>
    <n v="714"/>
    <b v="1"/>
    <s v="photography/photobooks"/>
    <n v="322.24"/>
    <n v="56.414565826330531"/>
    <x v="8"/>
    <x v="20"/>
    <x v="0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x v="1195"/>
    <x v="0"/>
    <n v="170"/>
    <b v="1"/>
    <s v="photography/photobooks"/>
    <n v="135"/>
    <n v="79.411764705882348"/>
    <x v="8"/>
    <x v="20"/>
    <x v="0"/>
    <x v="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x v="1196"/>
    <x v="0"/>
    <n v="512"/>
    <b v="1"/>
    <s v="photography/photobooks"/>
    <n v="269.91034482758624"/>
    <n v="76.439453125"/>
    <x v="8"/>
    <x v="20"/>
    <x v="0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x v="1197"/>
    <x v="0"/>
    <n v="314"/>
    <b v="1"/>
    <s v="photography/photobooks"/>
    <n v="253.29333333333332"/>
    <n v="121"/>
    <x v="8"/>
    <x v="20"/>
    <x v="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x v="1198"/>
    <x v="0"/>
    <n v="167"/>
    <b v="1"/>
    <s v="photography/photobooks"/>
    <n v="260.59999999999997"/>
    <n v="54.616766467065865"/>
    <x v="8"/>
    <x v="20"/>
    <x v="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x v="1199"/>
    <x v="0"/>
    <n v="9"/>
    <b v="1"/>
    <s v="photography/photobooks"/>
    <n v="101.31677953348381"/>
    <n v="299.22222222222223"/>
    <x v="8"/>
    <x v="20"/>
    <x v="0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x v="1200"/>
    <x v="0"/>
    <n v="103"/>
    <b v="1"/>
    <s v="photography/photobooks"/>
    <n v="125.60416666666667"/>
    <n v="58.533980582524272"/>
    <x v="8"/>
    <x v="20"/>
    <x v="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x v="1201"/>
    <x v="0"/>
    <n v="111"/>
    <b v="1"/>
    <s v="photography/photobooks"/>
    <n v="102.43783333333334"/>
    <n v="55.371801801801809"/>
    <x v="8"/>
    <x v="20"/>
    <x v="0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x v="1202"/>
    <x v="0"/>
    <n v="271"/>
    <b v="1"/>
    <s v="photography/photobooks"/>
    <n v="199.244"/>
    <n v="183.80442804428046"/>
    <x v="8"/>
    <x v="20"/>
    <x v="0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x v="1203"/>
    <x v="0"/>
    <n v="101"/>
    <b v="1"/>
    <s v="photography/photobooks"/>
    <n v="102.45398773006136"/>
    <n v="165.34653465346534"/>
    <x v="8"/>
    <x v="20"/>
    <x v="0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x v="1204"/>
    <x v="0"/>
    <n v="57"/>
    <b v="1"/>
    <s v="photography/photobooks"/>
    <n v="102.94615384615385"/>
    <n v="234.78947368421052"/>
    <x v="8"/>
    <x v="20"/>
    <x v="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x v="1205"/>
    <x v="0"/>
    <n v="62"/>
    <b v="1"/>
    <s v="photography/photobooks"/>
    <n v="100.86153846153847"/>
    <n v="211.48387096774192"/>
    <x v="8"/>
    <x v="20"/>
    <x v="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x v="1206"/>
    <x v="0"/>
    <n v="32"/>
    <b v="1"/>
    <s v="photography/photobooks"/>
    <n v="114.99999999999999"/>
    <n v="32.34375"/>
    <x v="8"/>
    <x v="20"/>
    <x v="0"/>
    <x v="0"/>
  </r>
  <r>
    <n v="1207"/>
    <s v="ITALIANA"/>
    <s v="A humanistic photo book about ancestral &amp; post-modern Italy."/>
    <n v="16700"/>
    <n v="17396"/>
    <x v="0"/>
    <x v="13"/>
    <s v="EUR"/>
    <n v="1459418400"/>
    <x v="1207"/>
    <x v="0"/>
    <n v="141"/>
    <b v="1"/>
    <s v="photography/photobooks"/>
    <n v="104.16766467065868"/>
    <n v="123.37588652482269"/>
    <x v="8"/>
    <x v="20"/>
    <x v="0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x v="1208"/>
    <x v="0"/>
    <n v="75"/>
    <b v="1"/>
    <s v="photography/photobooks"/>
    <n v="155.29999999999998"/>
    <n v="207.06666666666666"/>
    <x v="8"/>
    <x v="20"/>
    <x v="0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x v="1209"/>
    <x v="0"/>
    <n v="46"/>
    <b v="1"/>
    <s v="photography/photobooks"/>
    <n v="106"/>
    <n v="138.2608695652174"/>
    <x v="8"/>
    <x v="20"/>
    <x v="0"/>
    <x v="0"/>
  </r>
  <r>
    <n v="1210"/>
    <s v="Det Andra GÃ¶teborg"/>
    <s v="En fotobok om livet i det enda andra GÃ¶teborg i vÃ¤rlden"/>
    <n v="20000"/>
    <n v="50863"/>
    <x v="0"/>
    <x v="11"/>
    <s v="SEK"/>
    <n v="1433106000"/>
    <x v="1210"/>
    <x v="0"/>
    <n v="103"/>
    <b v="1"/>
    <s v="photography/photobooks"/>
    <n v="254.31499999999997"/>
    <n v="493.81553398058253"/>
    <x v="8"/>
    <x v="20"/>
    <x v="0"/>
    <x v="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x v="1211"/>
    <x v="0"/>
    <n v="6"/>
    <b v="1"/>
    <s v="photography/photobooks"/>
    <n v="101.1"/>
    <n v="168.5"/>
    <x v="8"/>
    <x v="20"/>
    <x v="0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x v="1212"/>
    <x v="0"/>
    <n v="83"/>
    <b v="1"/>
    <s v="photography/photobooks"/>
    <n v="129.04"/>
    <n v="38.867469879518069"/>
    <x v="8"/>
    <x v="20"/>
    <x v="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x v="1213"/>
    <x v="0"/>
    <n v="108"/>
    <b v="1"/>
    <s v="photography/photobooks"/>
    <n v="102.23076923076924"/>
    <n v="61.527777777777779"/>
    <x v="8"/>
    <x v="20"/>
    <x v="0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x v="1214"/>
    <x v="0"/>
    <n v="25"/>
    <b v="1"/>
    <s v="photography/photobooks"/>
    <n v="131.80000000000001"/>
    <n v="105.44"/>
    <x v="8"/>
    <x v="20"/>
    <x v="0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x v="1215"/>
    <x v="0"/>
    <n v="549"/>
    <b v="1"/>
    <s v="photography/photobooks"/>
    <n v="786.0802000000001"/>
    <n v="71.592003642987251"/>
    <x v="8"/>
    <x v="20"/>
    <x v="0"/>
    <x v="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x v="1216"/>
    <x v="0"/>
    <n v="222"/>
    <b v="1"/>
    <s v="photography/photobooks"/>
    <n v="145.70000000000002"/>
    <n v="91.882882882882882"/>
    <x v="8"/>
    <x v="20"/>
    <x v="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x v="1217"/>
    <x v="0"/>
    <n v="183"/>
    <b v="1"/>
    <s v="photography/photobooks"/>
    <n v="102.60000000000001"/>
    <n v="148.57377049180329"/>
    <x v="8"/>
    <x v="20"/>
    <x v="0"/>
    <x v="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x v="1218"/>
    <x v="0"/>
    <n v="89"/>
    <b v="1"/>
    <s v="photography/photobooks"/>
    <n v="172.27777777777777"/>
    <n v="174.2134831460674"/>
    <x v="8"/>
    <x v="20"/>
    <x v="0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x v="1219"/>
    <x v="0"/>
    <n v="253"/>
    <b v="1"/>
    <s v="photography/photobooks"/>
    <n v="159.16819571865443"/>
    <n v="102.86166007905139"/>
    <x v="8"/>
    <x v="20"/>
    <x v="0"/>
    <x v="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x v="1220"/>
    <x v="0"/>
    <n v="140"/>
    <b v="1"/>
    <s v="photography/photobooks"/>
    <n v="103.76666666666668"/>
    <n v="111.17857142857143"/>
    <x v="8"/>
    <x v="20"/>
    <x v="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x v="1221"/>
    <x v="0"/>
    <n v="103"/>
    <b v="1"/>
    <s v="photography/photobooks"/>
    <n v="111.40954545454547"/>
    <n v="23.796213592233013"/>
    <x v="8"/>
    <x v="20"/>
    <x v="0"/>
    <x v="0"/>
  </r>
  <r>
    <n v="1222"/>
    <s v="Project Pilgrim"/>
    <s v="Project Pilgrim is my effort to work towards normalizing mental health."/>
    <n v="4000"/>
    <n v="11215"/>
    <x v="0"/>
    <x v="5"/>
    <s v="CAD"/>
    <n v="1459483200"/>
    <x v="1222"/>
    <x v="0"/>
    <n v="138"/>
    <b v="1"/>
    <s v="photography/photobooks"/>
    <n v="280.375"/>
    <n v="81.268115942028984"/>
    <x v="8"/>
    <x v="20"/>
    <x v="0"/>
    <x v="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x v="1223"/>
    <x v="0"/>
    <n v="191"/>
    <b v="1"/>
    <s v="photography/photobooks"/>
    <n v="112.10606060606061"/>
    <n v="116.21465968586388"/>
    <x v="8"/>
    <x v="20"/>
    <x v="0"/>
    <x v="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x v="1224"/>
    <x v="0"/>
    <n v="18"/>
    <b v="0"/>
    <s v="music/world music"/>
    <n v="7.0666666666666673"/>
    <n v="58.888888888888886"/>
    <x v="4"/>
    <x v="21"/>
    <x v="0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x v="1225"/>
    <x v="0"/>
    <n v="3"/>
    <b v="0"/>
    <s v="music/world music"/>
    <n v="4.3999999999999995"/>
    <n v="44"/>
    <x v="4"/>
    <x v="21"/>
    <x v="0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x v="1226"/>
    <x v="0"/>
    <n v="40"/>
    <b v="0"/>
    <s v="music/world music"/>
    <n v="3.8739999999999997"/>
    <n v="48.424999999999997"/>
    <x v="4"/>
    <x v="21"/>
    <x v="0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x v="1227"/>
    <x v="0"/>
    <n v="0"/>
    <b v="0"/>
    <s v="music/world music"/>
    <n v="0"/>
    <e v="#DIV/0!"/>
    <x v="4"/>
    <x v="21"/>
    <x v="0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x v="1228"/>
    <x v="0"/>
    <n v="24"/>
    <b v="0"/>
    <s v="music/world music"/>
    <n v="29.299999999999997"/>
    <n v="61.041666666666664"/>
    <x v="4"/>
    <x v="21"/>
    <x v="0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x v="1229"/>
    <x v="0"/>
    <n v="1"/>
    <b v="0"/>
    <s v="music/world music"/>
    <n v="0.90909090909090906"/>
    <n v="25"/>
    <x v="4"/>
    <x v="21"/>
    <x v="0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x v="1230"/>
    <x v="0"/>
    <n v="0"/>
    <b v="0"/>
    <s v="music/world music"/>
    <n v="0"/>
    <e v="#DIV/0!"/>
    <x v="4"/>
    <x v="21"/>
    <x v="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x v="1231"/>
    <x v="0"/>
    <n v="0"/>
    <b v="0"/>
    <s v="music/world music"/>
    <n v="0"/>
    <e v="#DIV/0!"/>
    <x v="4"/>
    <x v="21"/>
    <x v="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x v="1232"/>
    <x v="0"/>
    <n v="1"/>
    <b v="0"/>
    <s v="music/world music"/>
    <n v="0.8"/>
    <n v="40"/>
    <x v="4"/>
    <x v="21"/>
    <x v="0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x v="1233"/>
    <x v="0"/>
    <n v="6"/>
    <b v="0"/>
    <s v="music/world music"/>
    <n v="11.600000000000001"/>
    <n v="19.333333333333332"/>
    <x v="4"/>
    <x v="21"/>
    <x v="0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x v="1234"/>
    <x v="0"/>
    <n v="0"/>
    <b v="0"/>
    <s v="music/world music"/>
    <n v="0"/>
    <e v="#DIV/0!"/>
    <x v="4"/>
    <x v="21"/>
    <x v="0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x v="1235"/>
    <x v="0"/>
    <n v="6"/>
    <b v="0"/>
    <s v="music/world music"/>
    <n v="2.7873639500929119"/>
    <n v="35"/>
    <x v="4"/>
    <x v="21"/>
    <x v="0"/>
    <x v="0"/>
  </r>
  <r>
    <n v="1236"/>
    <s v="&quot;Volando&quot; CD Release (Canceled)"/>
    <s v="Raising money to give the musicians their due."/>
    <n v="2500"/>
    <n v="0"/>
    <x v="1"/>
    <x v="0"/>
    <s v="USD"/>
    <n v="1343491200"/>
    <x v="1236"/>
    <x v="0"/>
    <n v="0"/>
    <b v="0"/>
    <s v="music/world music"/>
    <n v="0"/>
    <e v="#DIV/0!"/>
    <x v="4"/>
    <x v="21"/>
    <x v="0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x v="1237"/>
    <x v="0"/>
    <n v="0"/>
    <b v="0"/>
    <s v="music/world music"/>
    <n v="0"/>
    <e v="#DIV/0!"/>
    <x v="4"/>
    <x v="21"/>
    <x v="0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x v="1238"/>
    <x v="0"/>
    <n v="3"/>
    <b v="0"/>
    <s v="music/world music"/>
    <n v="17.8"/>
    <n v="59.333333333333336"/>
    <x v="4"/>
    <x v="21"/>
    <x v="0"/>
    <x v="0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x v="1239"/>
    <x v="0"/>
    <n v="0"/>
    <b v="0"/>
    <s v="music/world music"/>
    <n v="0"/>
    <e v="#DIV/0!"/>
    <x v="4"/>
    <x v="21"/>
    <x v="0"/>
    <x v="0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x v="1240"/>
    <x v="0"/>
    <n v="8"/>
    <b v="0"/>
    <s v="music/world music"/>
    <n v="3.0124999999999997"/>
    <n v="30.125"/>
    <x v="4"/>
    <x v="21"/>
    <x v="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x v="1241"/>
    <x v="0"/>
    <n v="34"/>
    <b v="0"/>
    <s v="music/world music"/>
    <n v="50.739999999999995"/>
    <n v="74.617647058823536"/>
    <x v="4"/>
    <x v="21"/>
    <x v="0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x v="1242"/>
    <x v="0"/>
    <n v="1"/>
    <b v="0"/>
    <s v="music/world music"/>
    <n v="0.54884742041712409"/>
    <n v="5"/>
    <x v="4"/>
    <x v="21"/>
    <x v="0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x v="1243"/>
    <x v="0"/>
    <n v="38"/>
    <b v="0"/>
    <s v="music/world music"/>
    <n v="14.091666666666667"/>
    <n v="44.5"/>
    <x v="4"/>
    <x v="21"/>
    <x v="0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x v="1244"/>
    <x v="1"/>
    <n v="45"/>
    <b v="1"/>
    <s v="music/rock"/>
    <n v="103.8"/>
    <n v="46.133333333333333"/>
    <x v="4"/>
    <x v="11"/>
    <x v="0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x v="1245"/>
    <x v="1"/>
    <n v="17"/>
    <b v="1"/>
    <s v="music/rock"/>
    <n v="120.24999999999999"/>
    <n v="141.47058823529412"/>
    <x v="4"/>
    <x v="11"/>
    <x v="0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x v="1246"/>
    <x v="1"/>
    <n v="31"/>
    <b v="1"/>
    <s v="music/rock"/>
    <n v="117"/>
    <n v="75.483870967741936"/>
    <x v="4"/>
    <x v="11"/>
    <x v="0"/>
    <x v="0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x v="1247"/>
    <x v="1"/>
    <n v="50"/>
    <b v="1"/>
    <s v="music/rock"/>
    <n v="122.14285714285715"/>
    <n v="85.5"/>
    <x v="4"/>
    <x v="11"/>
    <x v="0"/>
    <x v="0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x v="1248"/>
    <x v="1"/>
    <n v="59"/>
    <b v="1"/>
    <s v="music/rock"/>
    <n v="151.63999999999999"/>
    <n v="64.254237288135599"/>
    <x v="4"/>
    <x v="11"/>
    <x v="0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x v="1249"/>
    <x v="1"/>
    <n v="81"/>
    <b v="1"/>
    <s v="music/rock"/>
    <n v="104.44"/>
    <n v="64.46913580246914"/>
    <x v="4"/>
    <x v="11"/>
    <x v="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x v="1250"/>
    <x v="1"/>
    <n v="508"/>
    <b v="1"/>
    <s v="music/rock"/>
    <n v="200.15333333333331"/>
    <n v="118.2007874015748"/>
    <x v="4"/>
    <x v="11"/>
    <x v="0"/>
    <x v="0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x v="1251"/>
    <x v="1"/>
    <n v="74"/>
    <b v="1"/>
    <s v="music/rock"/>
    <n v="101.8"/>
    <n v="82.540540540540547"/>
    <x v="4"/>
    <x v="11"/>
    <x v="0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x v="1252"/>
    <x v="1"/>
    <n v="141"/>
    <b v="1"/>
    <s v="music/rock"/>
    <n v="137.65714285714284"/>
    <n v="34.170212765957444"/>
    <x v="4"/>
    <x v="11"/>
    <x v="0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x v="1253"/>
    <x v="1"/>
    <n v="711"/>
    <b v="1"/>
    <s v="music/rock"/>
    <n v="303833.2"/>
    <n v="42.73322081575246"/>
    <x v="4"/>
    <x v="11"/>
    <x v="0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x v="1254"/>
    <x v="1"/>
    <n v="141"/>
    <b v="1"/>
    <s v="music/rock"/>
    <n v="198.85074626865671"/>
    <n v="94.489361702127653"/>
    <x v="4"/>
    <x v="11"/>
    <x v="0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x v="1255"/>
    <x v="1"/>
    <n v="109"/>
    <b v="1"/>
    <s v="music/rock"/>
    <n v="202.36666666666667"/>
    <n v="55.697247706422019"/>
    <x v="4"/>
    <x v="11"/>
    <x v="0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x v="1256"/>
    <x v="1"/>
    <n v="361"/>
    <b v="1"/>
    <s v="music/rock"/>
    <n v="117.96376666666666"/>
    <n v="98.030831024930734"/>
    <x v="4"/>
    <x v="11"/>
    <x v="0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x v="1257"/>
    <x v="1"/>
    <n v="176"/>
    <b v="1"/>
    <s v="music/rock"/>
    <n v="294.72727272727275"/>
    <n v="92.102272727272734"/>
    <x v="4"/>
    <x v="11"/>
    <x v="0"/>
    <x v="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x v="1258"/>
    <x v="1"/>
    <n v="670"/>
    <b v="1"/>
    <s v="music/rock"/>
    <n v="213.14633333333336"/>
    <n v="38.175462686567165"/>
    <x v="4"/>
    <x v="11"/>
    <x v="0"/>
    <x v="0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x v="1259"/>
    <x v="1"/>
    <n v="96"/>
    <b v="1"/>
    <s v="music/rock"/>
    <n v="104.24"/>
    <n v="27.145833333333332"/>
    <x v="4"/>
    <x v="11"/>
    <x v="0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x v="1260"/>
    <x v="1"/>
    <n v="74"/>
    <b v="1"/>
    <s v="music/rock"/>
    <n v="113.66666666666667"/>
    <n v="50.689189189189186"/>
    <x v="4"/>
    <x v="11"/>
    <x v="0"/>
    <x v="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x v="1261"/>
    <x v="1"/>
    <n v="52"/>
    <b v="1"/>
    <s v="music/rock"/>
    <n v="101.25"/>
    <n v="38.942307692307693"/>
    <x v="4"/>
    <x v="11"/>
    <x v="0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x v="1262"/>
    <x v="1"/>
    <n v="105"/>
    <b v="1"/>
    <s v="music/rock"/>
    <n v="125.41538461538462"/>
    <n v="77.638095238095232"/>
    <x v="4"/>
    <x v="11"/>
    <x v="0"/>
    <x v="0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x v="1263"/>
    <x v="1"/>
    <n v="41"/>
    <b v="1"/>
    <s v="music/rock"/>
    <n v="119"/>
    <n v="43.536585365853661"/>
    <x v="4"/>
    <x v="11"/>
    <x v="0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x v="1264"/>
    <x v="1"/>
    <n v="34"/>
    <b v="1"/>
    <s v="music/rock"/>
    <n v="166.46153846153845"/>
    <n v="31.823529411764707"/>
    <x v="4"/>
    <x v="11"/>
    <x v="0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x v="1265"/>
    <x v="1"/>
    <n v="66"/>
    <b v="1"/>
    <s v="music/rock"/>
    <n v="119.14771428571429"/>
    <n v="63.184393939393942"/>
    <x v="4"/>
    <x v="11"/>
    <x v="0"/>
    <x v="0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x v="1266"/>
    <x v="1"/>
    <n v="50"/>
    <b v="1"/>
    <s v="music/rock"/>
    <n v="100.47368421052632"/>
    <n v="190.9"/>
    <x v="4"/>
    <x v="11"/>
    <x v="0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x v="1267"/>
    <x v="1"/>
    <n v="159"/>
    <b v="1"/>
    <s v="music/rock"/>
    <n v="101.8"/>
    <n v="140.85534591194968"/>
    <x v="4"/>
    <x v="11"/>
    <x v="0"/>
    <x v="0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x v="1268"/>
    <x v="1"/>
    <n v="182"/>
    <b v="1"/>
    <s v="music/rock"/>
    <n v="116.66666666666667"/>
    <n v="76.92307692307692"/>
    <x v="4"/>
    <x v="11"/>
    <x v="0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x v="1269"/>
    <x v="1"/>
    <n v="206"/>
    <b v="1"/>
    <s v="music/rock"/>
    <n v="108.64893617021276"/>
    <n v="99.15533980582525"/>
    <x v="4"/>
    <x v="11"/>
    <x v="0"/>
    <x v="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x v="1270"/>
    <x v="1"/>
    <n v="169"/>
    <b v="1"/>
    <s v="music/rock"/>
    <n v="114.72"/>
    <n v="67.881656804733723"/>
    <x v="4"/>
    <x v="11"/>
    <x v="0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x v="1271"/>
    <x v="1"/>
    <n v="31"/>
    <b v="1"/>
    <s v="music/rock"/>
    <n v="101.8"/>
    <n v="246.29032258064515"/>
    <x v="4"/>
    <x v="11"/>
    <x v="0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x v="1272"/>
    <x v="1"/>
    <n v="28"/>
    <b v="1"/>
    <s v="music/rock"/>
    <n v="106"/>
    <n v="189.28571428571428"/>
    <x v="4"/>
    <x v="11"/>
    <x v="0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x v="1273"/>
    <x v="1"/>
    <n v="54"/>
    <b v="1"/>
    <s v="music/rock"/>
    <n v="103.49999999999999"/>
    <n v="76.666666666666671"/>
    <x v="4"/>
    <x v="11"/>
    <x v="0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x v="1274"/>
    <x v="1"/>
    <n v="467"/>
    <b v="1"/>
    <s v="music/rock"/>
    <n v="154.97535999999999"/>
    <n v="82.963254817987149"/>
    <x v="4"/>
    <x v="11"/>
    <x v="0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x v="1275"/>
    <x v="1"/>
    <n v="389"/>
    <b v="1"/>
    <s v="music/rock"/>
    <n v="162.14066666666668"/>
    <n v="62.522107969151669"/>
    <x v="4"/>
    <x v="11"/>
    <x v="0"/>
    <x v="0"/>
  </r>
  <r>
    <n v="1276"/>
    <s v="MR. DREAM GOES TO JAIL"/>
    <s v="Sponsor this Brooklyn punk band's debut seven-inch, MR. DREAM GOES TO JAIL."/>
    <n v="3000"/>
    <n v="3132.63"/>
    <x v="0"/>
    <x v="0"/>
    <s v="USD"/>
    <n v="1251777600"/>
    <x v="1276"/>
    <x v="1"/>
    <n v="68"/>
    <b v="1"/>
    <s v="music/rock"/>
    <n v="104.42100000000001"/>
    <n v="46.06808823529412"/>
    <x v="4"/>
    <x v="11"/>
    <x v="0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x v="1277"/>
    <x v="1"/>
    <n v="413"/>
    <b v="1"/>
    <s v="music/rock"/>
    <n v="106.12433333333333"/>
    <n v="38.543946731234868"/>
    <x v="4"/>
    <x v="11"/>
    <x v="0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x v="1278"/>
    <x v="1"/>
    <n v="190"/>
    <b v="1"/>
    <s v="music/rock"/>
    <n v="154.93846153846152"/>
    <n v="53.005263157894738"/>
    <x v="4"/>
    <x v="11"/>
    <x v="0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x v="1279"/>
    <x v="1"/>
    <n v="189"/>
    <b v="1"/>
    <s v="music/rock"/>
    <n v="110.77157238734421"/>
    <n v="73.355396825396824"/>
    <x v="4"/>
    <x v="11"/>
    <x v="0"/>
    <x v="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x v="1280"/>
    <x v="1"/>
    <n v="130"/>
    <b v="1"/>
    <s v="music/rock"/>
    <n v="110.91186666666665"/>
    <n v="127.97523076923076"/>
    <x v="4"/>
    <x v="11"/>
    <x v="0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x v="1281"/>
    <x v="1"/>
    <n v="74"/>
    <b v="1"/>
    <s v="music/rock"/>
    <n v="110.71428571428572"/>
    <n v="104.72972972972973"/>
    <x v="4"/>
    <x v="11"/>
    <x v="0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x v="1282"/>
    <x v="1"/>
    <n v="274"/>
    <b v="1"/>
    <s v="music/rock"/>
    <n v="123.61333333333333"/>
    <n v="67.671532846715323"/>
    <x v="4"/>
    <x v="11"/>
    <x v="0"/>
    <x v="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x v="1283"/>
    <x v="1"/>
    <n v="22"/>
    <b v="1"/>
    <s v="music/rock"/>
    <n v="211.05"/>
    <n v="95.931818181818187"/>
    <x v="4"/>
    <x v="11"/>
    <x v="0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x v="1284"/>
    <x v="0"/>
    <n v="31"/>
    <b v="1"/>
    <s v="theater/plays"/>
    <n v="101"/>
    <n v="65.161290322580641"/>
    <x v="1"/>
    <x v="6"/>
    <x v="0"/>
    <x v="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x v="1285"/>
    <x v="0"/>
    <n v="63"/>
    <b v="1"/>
    <s v="theater/plays"/>
    <n v="101.64999999999999"/>
    <n v="32.269841269841272"/>
    <x v="1"/>
    <x v="6"/>
    <x v="0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x v="1286"/>
    <x v="0"/>
    <n v="20"/>
    <b v="1"/>
    <s v="theater/plays"/>
    <n v="108.33333333333333"/>
    <n v="81.25"/>
    <x v="1"/>
    <x v="6"/>
    <x v="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x v="1287"/>
    <x v="0"/>
    <n v="25"/>
    <b v="1"/>
    <s v="theater/plays"/>
    <n v="242"/>
    <n v="24.2"/>
    <x v="1"/>
    <x v="6"/>
    <x v="0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x v="1288"/>
    <x v="0"/>
    <n v="61"/>
    <b v="1"/>
    <s v="theater/plays"/>
    <n v="100.44999999999999"/>
    <n v="65.868852459016395"/>
    <x v="1"/>
    <x v="6"/>
    <x v="0"/>
    <x v="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x v="1289"/>
    <x v="0"/>
    <n v="52"/>
    <b v="1"/>
    <s v="theater/plays"/>
    <n v="125.06666666666666"/>
    <n v="36.07692307692308"/>
    <x v="1"/>
    <x v="6"/>
    <x v="0"/>
    <x v="0"/>
  </r>
  <r>
    <n v="1290"/>
    <s v="I Died... I Came Back, ... Whatever"/>
    <s v="Sometimes your Heart has to STOP for your Life to START."/>
    <n v="3500"/>
    <n v="3800"/>
    <x v="0"/>
    <x v="0"/>
    <s v="USD"/>
    <n v="1429772340"/>
    <x v="1290"/>
    <x v="0"/>
    <n v="86"/>
    <b v="1"/>
    <s v="theater/plays"/>
    <n v="108.57142857142857"/>
    <n v="44.186046511627907"/>
    <x v="1"/>
    <x v="6"/>
    <x v="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x v="1291"/>
    <x v="0"/>
    <n v="42"/>
    <b v="1"/>
    <s v="theater/plays"/>
    <n v="145.70000000000002"/>
    <n v="104.07142857142857"/>
    <x v="1"/>
    <x v="6"/>
    <x v="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x v="1292"/>
    <x v="0"/>
    <n v="52"/>
    <b v="1"/>
    <s v="theater/plays"/>
    <n v="110.00000000000001"/>
    <n v="35.96153846153846"/>
    <x v="1"/>
    <x v="6"/>
    <x v="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x v="1293"/>
    <x v="0"/>
    <n v="120"/>
    <b v="1"/>
    <s v="theater/plays"/>
    <n v="102.23333333333333"/>
    <n v="127.79166666666667"/>
    <x v="1"/>
    <x v="6"/>
    <x v="0"/>
    <x v="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x v="1294"/>
    <x v="0"/>
    <n v="22"/>
    <b v="1"/>
    <s v="theater/plays"/>
    <n v="122"/>
    <n v="27.727272727272727"/>
    <x v="1"/>
    <x v="6"/>
    <x v="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x v="1295"/>
    <x v="0"/>
    <n v="64"/>
    <b v="1"/>
    <s v="theater/plays"/>
    <n v="101.96000000000001"/>
    <n v="39.828125"/>
    <x v="1"/>
    <x v="6"/>
    <x v="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x v="1296"/>
    <x v="0"/>
    <n v="23"/>
    <b v="1"/>
    <s v="theater/plays"/>
    <n v="141.1764705882353"/>
    <n v="52.173913043478258"/>
    <x v="1"/>
    <x v="6"/>
    <x v="0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x v="1297"/>
    <x v="0"/>
    <n v="238"/>
    <b v="1"/>
    <s v="theater/plays"/>
    <n v="109.52500000000001"/>
    <n v="92.037815126050418"/>
    <x v="1"/>
    <x v="6"/>
    <x v="0"/>
    <x v="0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x v="1298"/>
    <x v="0"/>
    <n v="33"/>
    <b v="1"/>
    <s v="theater/plays"/>
    <n v="104.65"/>
    <n v="63.424242424242422"/>
    <x v="1"/>
    <x v="6"/>
    <x v="0"/>
    <x v="0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x v="1299"/>
    <x v="0"/>
    <n v="32"/>
    <b v="1"/>
    <s v="theater/plays"/>
    <n v="124"/>
    <n v="135.625"/>
    <x v="1"/>
    <x v="6"/>
    <x v="0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x v="1300"/>
    <x v="0"/>
    <n v="24"/>
    <b v="1"/>
    <s v="theater/plays"/>
    <n v="135"/>
    <n v="168.75"/>
    <x v="1"/>
    <x v="6"/>
    <x v="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x v="1301"/>
    <x v="0"/>
    <n v="29"/>
    <b v="1"/>
    <s v="theater/plays"/>
    <n v="102.75000000000001"/>
    <n v="70.862068965517238"/>
    <x v="1"/>
    <x v="6"/>
    <x v="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x v="1302"/>
    <x v="0"/>
    <n v="50"/>
    <b v="1"/>
    <s v="theater/plays"/>
    <n v="100"/>
    <n v="50"/>
    <x v="1"/>
    <x v="6"/>
    <x v="0"/>
    <x v="0"/>
  </r>
  <r>
    <n v="1303"/>
    <s v="Forward Arena Theatre Company: Summer Season"/>
    <s v="Groundbreaking queer theatre."/>
    <n v="3500"/>
    <n v="4559.13"/>
    <x v="0"/>
    <x v="1"/>
    <s v="GBP"/>
    <n v="1469962800"/>
    <x v="1303"/>
    <x v="0"/>
    <n v="108"/>
    <b v="1"/>
    <s v="theater/plays"/>
    <n v="130.26085714285716"/>
    <n v="42.214166666666671"/>
    <x v="1"/>
    <x v="6"/>
    <x v="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x v="1304"/>
    <x v="0"/>
    <n v="104"/>
    <b v="0"/>
    <s v="technology/wearables"/>
    <n v="39.627499999999998"/>
    <n v="152.41346153846155"/>
    <x v="2"/>
    <x v="8"/>
    <x v="0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x v="1305"/>
    <x v="0"/>
    <n v="86"/>
    <b v="0"/>
    <s v="technology/wearables"/>
    <n v="25.976666666666663"/>
    <n v="90.616279069767444"/>
    <x v="2"/>
    <x v="8"/>
    <x v="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x v="1306"/>
    <x v="0"/>
    <n v="356"/>
    <b v="0"/>
    <s v="technology/wearables"/>
    <n v="65.24636363636364"/>
    <n v="201.60393258426967"/>
    <x v="2"/>
    <x v="8"/>
    <x v="0"/>
    <x v="0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x v="1307"/>
    <x v="0"/>
    <n v="45"/>
    <b v="0"/>
    <s v="technology/wearables"/>
    <n v="11.514000000000001"/>
    <n v="127.93333333333334"/>
    <x v="2"/>
    <x v="8"/>
    <x v="0"/>
    <x v="0"/>
  </r>
  <r>
    <n v="1308"/>
    <s v="Boost Band: Wristband Phone Charger (Canceled)"/>
    <s v="Boost Band, a wristband that charges any device"/>
    <n v="10000"/>
    <n v="1136"/>
    <x v="1"/>
    <x v="0"/>
    <s v="USD"/>
    <n v="1475937812"/>
    <x v="1308"/>
    <x v="0"/>
    <n v="38"/>
    <b v="0"/>
    <s v="technology/wearables"/>
    <n v="11.360000000000001"/>
    <n v="29.894736842105264"/>
    <x v="2"/>
    <x v="8"/>
    <x v="0"/>
    <x v="0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x v="1309"/>
    <x v="0"/>
    <n v="35"/>
    <b v="0"/>
    <s v="technology/wearables"/>
    <n v="111.99130434782609"/>
    <n v="367.97142857142859"/>
    <x v="2"/>
    <x v="8"/>
    <x v="0"/>
    <x v="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x v="1310"/>
    <x v="0"/>
    <n v="24"/>
    <b v="0"/>
    <s v="technology/wearables"/>
    <n v="15.5"/>
    <n v="129.16666666666666"/>
    <x v="2"/>
    <x v="8"/>
    <x v="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x v="1311"/>
    <x v="0"/>
    <n v="100"/>
    <b v="0"/>
    <s v="technology/wearables"/>
    <n v="32.027999999999999"/>
    <n v="800.7"/>
    <x v="2"/>
    <x v="8"/>
    <x v="0"/>
    <x v="0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x v="1312"/>
    <x v="0"/>
    <n v="1"/>
    <b v="0"/>
    <s v="technology/wearables"/>
    <n v="0.60869565217391308"/>
    <n v="28"/>
    <x v="2"/>
    <x v="8"/>
    <x v="0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x v="1313"/>
    <x v="0"/>
    <n v="122"/>
    <b v="0"/>
    <s v="technology/wearables"/>
    <n v="31.114999999999998"/>
    <n v="102.01639344262296"/>
    <x v="2"/>
    <x v="8"/>
    <x v="0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x v="1314"/>
    <x v="0"/>
    <n v="11"/>
    <b v="0"/>
    <s v="technology/wearables"/>
    <n v="1.1266666666666667"/>
    <n v="184.36363636363637"/>
    <x v="2"/>
    <x v="8"/>
    <x v="0"/>
    <x v="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x v="1315"/>
    <x v="0"/>
    <n v="248"/>
    <b v="0"/>
    <s v="technology/wearables"/>
    <n v="40.404000000000003"/>
    <n v="162.91935483870967"/>
    <x v="2"/>
    <x v="8"/>
    <x v="0"/>
    <x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x v="1316"/>
    <x v="0"/>
    <n v="1"/>
    <b v="0"/>
    <s v="technology/wearables"/>
    <n v="1.3333333333333333E-3"/>
    <n v="1"/>
    <x v="2"/>
    <x v="8"/>
    <x v="0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x v="1317"/>
    <x v="0"/>
    <n v="19"/>
    <b v="0"/>
    <s v="technology/wearables"/>
    <n v="5.7334999999999994"/>
    <n v="603.52631578947364"/>
    <x v="2"/>
    <x v="8"/>
    <x v="0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x v="1318"/>
    <x v="0"/>
    <n v="135"/>
    <b v="0"/>
    <s v="technology/wearables"/>
    <n v="15.324999999999999"/>
    <n v="45.407407407407405"/>
    <x v="2"/>
    <x v="8"/>
    <x v="0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x v="1319"/>
    <x v="0"/>
    <n v="9"/>
    <b v="0"/>
    <s v="technology/wearables"/>
    <n v="15.103448275862069"/>
    <n v="97.333333333333329"/>
    <x v="2"/>
    <x v="8"/>
    <x v="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x v="1320"/>
    <x v="0"/>
    <n v="3"/>
    <b v="0"/>
    <s v="technology/wearables"/>
    <n v="0.503"/>
    <n v="167.66666666666666"/>
    <x v="2"/>
    <x v="8"/>
    <x v="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x v="1321"/>
    <x v="0"/>
    <n v="7"/>
    <b v="0"/>
    <s v="technology/wearables"/>
    <n v="1.3028138528138529"/>
    <n v="859.85714285714289"/>
    <x v="2"/>
    <x v="8"/>
    <x v="0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x v="1322"/>
    <x v="0"/>
    <n v="4"/>
    <b v="0"/>
    <s v="technology/wearables"/>
    <n v="0.30285714285714288"/>
    <n v="26.5"/>
    <x v="2"/>
    <x v="8"/>
    <x v="0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x v="1323"/>
    <x v="0"/>
    <n v="44"/>
    <b v="0"/>
    <s v="technology/wearables"/>
    <n v="8.8800000000000008"/>
    <n v="30.272727272727273"/>
    <x v="2"/>
    <x v="8"/>
    <x v="0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x v="1324"/>
    <x v="0"/>
    <n v="90"/>
    <b v="0"/>
    <s v="technology/wearables"/>
    <n v="9.84"/>
    <n v="54.666666666666664"/>
    <x v="2"/>
    <x v="8"/>
    <x v="0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x v="1325"/>
    <x v="0"/>
    <n v="8"/>
    <b v="0"/>
    <s v="technology/wearables"/>
    <n v="2.4299999999999997"/>
    <n v="60.75"/>
    <x v="2"/>
    <x v="8"/>
    <x v="0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x v="1326"/>
    <x v="0"/>
    <n v="11"/>
    <b v="0"/>
    <s v="technology/wearables"/>
    <n v="1.1299999999999999"/>
    <n v="102.72727272727273"/>
    <x v="2"/>
    <x v="8"/>
    <x v="0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x v="1327"/>
    <x v="0"/>
    <n v="41"/>
    <b v="0"/>
    <s v="technology/wearables"/>
    <n v="3.5520833333333335"/>
    <n v="41.585365853658537"/>
    <x v="2"/>
    <x v="8"/>
    <x v="0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x v="1328"/>
    <x v="0"/>
    <n v="15"/>
    <b v="0"/>
    <s v="technology/wearables"/>
    <n v="2.3306666666666667"/>
    <n v="116.53333333333333"/>
    <x v="2"/>
    <x v="8"/>
    <x v="0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x v="1329"/>
    <x v="0"/>
    <n v="9"/>
    <b v="0"/>
    <s v="technology/wearables"/>
    <n v="0.81600000000000006"/>
    <n v="45.333333333333336"/>
    <x v="2"/>
    <x v="8"/>
    <x v="0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x v="1330"/>
    <x v="0"/>
    <n v="50"/>
    <b v="0"/>
    <s v="technology/wearables"/>
    <n v="22.494285714285713"/>
    <n v="157.46"/>
    <x v="2"/>
    <x v="8"/>
    <x v="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x v="1331"/>
    <x v="0"/>
    <n v="34"/>
    <b v="0"/>
    <s v="technology/wearables"/>
    <n v="1.3668"/>
    <n v="100.5"/>
    <x v="2"/>
    <x v="8"/>
    <x v="0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x v="1332"/>
    <x v="0"/>
    <n v="0"/>
    <b v="0"/>
    <s v="technology/wearables"/>
    <n v="0"/>
    <e v="#DIV/0!"/>
    <x v="2"/>
    <x v="8"/>
    <x v="0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x v="1333"/>
    <x v="0"/>
    <n v="0"/>
    <b v="0"/>
    <s v="technology/wearables"/>
    <n v="0"/>
    <e v="#DIV/0!"/>
    <x v="2"/>
    <x v="8"/>
    <x v="0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x v="1334"/>
    <x v="0"/>
    <n v="276"/>
    <b v="0"/>
    <s v="technology/wearables"/>
    <n v="10.754135338345865"/>
    <n v="51.822463768115945"/>
    <x v="2"/>
    <x v="8"/>
    <x v="0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x v="1335"/>
    <x v="0"/>
    <n v="16"/>
    <b v="0"/>
    <s v="technology/wearables"/>
    <n v="19.759999999999998"/>
    <n v="308.75"/>
    <x v="2"/>
    <x v="8"/>
    <x v="0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x v="1336"/>
    <x v="0"/>
    <n v="224"/>
    <b v="0"/>
    <s v="technology/wearables"/>
    <n v="84.946999999999989"/>
    <n v="379.22767857142856"/>
    <x v="2"/>
    <x v="8"/>
    <x v="0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x v="1337"/>
    <x v="0"/>
    <n v="140"/>
    <b v="0"/>
    <s v="technology/wearables"/>
    <n v="49.381999999999998"/>
    <n v="176.36428571428573"/>
    <x v="2"/>
    <x v="8"/>
    <x v="0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x v="1338"/>
    <x v="0"/>
    <n v="15"/>
    <b v="0"/>
    <s v="technology/wearables"/>
    <n v="3.3033333333333332"/>
    <n v="66.066666666666663"/>
    <x v="2"/>
    <x v="8"/>
    <x v="0"/>
    <x v="0"/>
  </r>
  <r>
    <n v="1339"/>
    <s v="Linkoo (Canceled)"/>
    <s v="World's Smallest customizable Phone &amp; GPS Watch for kids !"/>
    <n v="50000"/>
    <n v="3317"/>
    <x v="1"/>
    <x v="0"/>
    <s v="USD"/>
    <n v="1418056315"/>
    <x v="1339"/>
    <x v="0"/>
    <n v="37"/>
    <b v="0"/>
    <s v="technology/wearables"/>
    <n v="6.6339999999999995"/>
    <n v="89.648648648648646"/>
    <x v="2"/>
    <x v="8"/>
    <x v="0"/>
    <x v="0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x v="1340"/>
    <x v="0"/>
    <n v="0"/>
    <b v="0"/>
    <s v="technology/wearables"/>
    <n v="0"/>
    <e v="#DIV/0!"/>
    <x v="2"/>
    <x v="8"/>
    <x v="0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x v="1341"/>
    <x v="0"/>
    <n v="46"/>
    <b v="0"/>
    <s v="technology/wearables"/>
    <n v="70.36"/>
    <n v="382.39130434782606"/>
    <x v="2"/>
    <x v="8"/>
    <x v="0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x v="1342"/>
    <x v="0"/>
    <n v="1"/>
    <b v="0"/>
    <s v="technology/wearables"/>
    <n v="0.2"/>
    <n v="100"/>
    <x v="2"/>
    <x v="8"/>
    <x v="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x v="1343"/>
    <x v="0"/>
    <n v="323"/>
    <b v="0"/>
    <s v="technology/wearables"/>
    <n v="102.298"/>
    <n v="158.35603715170279"/>
    <x v="2"/>
    <x v="8"/>
    <x v="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x v="1344"/>
    <x v="0"/>
    <n v="139"/>
    <b v="1"/>
    <s v="publishing/nonfiction"/>
    <n v="377.73333333333335"/>
    <n v="40.762589928057551"/>
    <x v="3"/>
    <x v="9"/>
    <x v="0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x v="1345"/>
    <x v="0"/>
    <n v="7"/>
    <b v="1"/>
    <s v="publishing/nonfiction"/>
    <n v="125"/>
    <n v="53.571428571428569"/>
    <x v="3"/>
    <x v="9"/>
    <x v="0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x v="1346"/>
    <x v="0"/>
    <n v="149"/>
    <b v="1"/>
    <s v="publishing/nonfiction"/>
    <n v="147.32653061224491"/>
    <n v="48.449664429530202"/>
    <x v="3"/>
    <x v="9"/>
    <x v="0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x v="1347"/>
    <x v="0"/>
    <n v="31"/>
    <b v="1"/>
    <s v="publishing/nonfiction"/>
    <n v="102.2"/>
    <n v="82.41935483870968"/>
    <x v="3"/>
    <x v="9"/>
    <x v="0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x v="1348"/>
    <x v="0"/>
    <n v="26"/>
    <b v="1"/>
    <s v="publishing/nonfiction"/>
    <n v="101.8723404255319"/>
    <n v="230.19230769230768"/>
    <x v="3"/>
    <x v="9"/>
    <x v="0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x v="1349"/>
    <x v="0"/>
    <n v="172"/>
    <b v="1"/>
    <s v="publishing/nonfiction"/>
    <n v="204.2"/>
    <n v="59.360465116279073"/>
    <x v="3"/>
    <x v="9"/>
    <x v="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x v="1350"/>
    <x v="0"/>
    <n v="78"/>
    <b v="1"/>
    <s v="publishing/nonfiction"/>
    <n v="104.05"/>
    <n v="66.698717948717942"/>
    <x v="3"/>
    <x v="9"/>
    <x v="0"/>
    <x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x v="1351"/>
    <x v="0"/>
    <n v="120"/>
    <b v="1"/>
    <s v="publishing/nonfiction"/>
    <n v="101.265"/>
    <n v="168.77500000000001"/>
    <x v="3"/>
    <x v="9"/>
    <x v="0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x v="1352"/>
    <x v="0"/>
    <n v="227"/>
    <b v="1"/>
    <s v="publishing/nonfiction"/>
    <n v="136.13999999999999"/>
    <n v="59.973568281938327"/>
    <x v="3"/>
    <x v="9"/>
    <x v="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x v="1353"/>
    <x v="0"/>
    <n v="42"/>
    <b v="1"/>
    <s v="publishing/nonfiction"/>
    <n v="133.6"/>
    <n v="31.80952380952381"/>
    <x v="3"/>
    <x v="9"/>
    <x v="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x v="1354"/>
    <x v="0"/>
    <n v="64"/>
    <b v="1"/>
    <s v="publishing/nonfiction"/>
    <n v="130.25"/>
    <n v="24.421875"/>
    <x v="3"/>
    <x v="9"/>
    <x v="0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x v="1355"/>
    <x v="0"/>
    <n v="121"/>
    <b v="1"/>
    <s v="publishing/nonfiction"/>
    <n v="122.67999999999999"/>
    <n v="25.347107438016529"/>
    <x v="3"/>
    <x v="9"/>
    <x v="0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x v="1356"/>
    <x v="0"/>
    <n v="87"/>
    <b v="1"/>
    <s v="publishing/nonfiction"/>
    <n v="182.81058823529412"/>
    <n v="71.443218390804603"/>
    <x v="3"/>
    <x v="9"/>
    <x v="0"/>
    <x v="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x v="1357"/>
    <x v="0"/>
    <n v="65"/>
    <b v="1"/>
    <s v="publishing/nonfiction"/>
    <n v="125.29999999999998"/>
    <n v="38.553846153846152"/>
    <x v="3"/>
    <x v="9"/>
    <x v="0"/>
    <x v="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x v="1358"/>
    <x v="0"/>
    <n v="49"/>
    <b v="1"/>
    <s v="publishing/nonfiction"/>
    <n v="111.66666666666667"/>
    <n v="68.367346938775512"/>
    <x v="3"/>
    <x v="9"/>
    <x v="0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x v="1359"/>
    <x v="0"/>
    <n v="19"/>
    <b v="1"/>
    <s v="publishing/nonfiction"/>
    <n v="115.75757575757575"/>
    <n v="40.210526315789473"/>
    <x v="3"/>
    <x v="9"/>
    <x v="0"/>
    <x v="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x v="1360"/>
    <x v="0"/>
    <n v="81"/>
    <b v="1"/>
    <s v="publishing/nonfiction"/>
    <n v="173.2"/>
    <n v="32.074074074074076"/>
    <x v="3"/>
    <x v="9"/>
    <x v="0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x v="1361"/>
    <x v="0"/>
    <n v="264"/>
    <b v="1"/>
    <s v="publishing/nonfiction"/>
    <n v="125.98333333333333"/>
    <n v="28.632575757575758"/>
    <x v="3"/>
    <x v="9"/>
    <x v="0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x v="1362"/>
    <x v="0"/>
    <n v="25"/>
    <b v="1"/>
    <s v="publishing/nonfiction"/>
    <n v="109.1"/>
    <n v="43.64"/>
    <x v="3"/>
    <x v="9"/>
    <x v="0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x v="1363"/>
    <x v="0"/>
    <n v="5"/>
    <b v="1"/>
    <s v="publishing/nonfiction"/>
    <n v="100"/>
    <n v="40"/>
    <x v="3"/>
    <x v="9"/>
    <x v="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x v="1364"/>
    <x v="0"/>
    <n v="144"/>
    <b v="1"/>
    <s v="music/rock"/>
    <n v="118.64285714285714"/>
    <n v="346.04166666666669"/>
    <x v="4"/>
    <x v="11"/>
    <x v="0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x v="1365"/>
    <x v="0"/>
    <n v="92"/>
    <b v="1"/>
    <s v="music/rock"/>
    <n v="100.26666666666667"/>
    <n v="81.739130434782609"/>
    <x v="4"/>
    <x v="11"/>
    <x v="0"/>
    <x v="0"/>
  </r>
  <r>
    <n v="1366"/>
    <s v="Kick It! A Tribute to the A.K.s"/>
    <s v="A musical memorial for Alexi Petersen."/>
    <n v="7500"/>
    <n v="9486.69"/>
    <x v="0"/>
    <x v="0"/>
    <s v="USD"/>
    <n v="1417049663"/>
    <x v="1366"/>
    <x v="0"/>
    <n v="147"/>
    <b v="1"/>
    <s v="music/rock"/>
    <n v="126.48920000000001"/>
    <n v="64.535306122448986"/>
    <x v="4"/>
    <x v="11"/>
    <x v="0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x v="1367"/>
    <x v="0"/>
    <n v="90"/>
    <b v="1"/>
    <s v="music/rock"/>
    <n v="114.26"/>
    <n v="63.477777777777774"/>
    <x v="4"/>
    <x v="11"/>
    <x v="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x v="1368"/>
    <x v="0"/>
    <n v="87"/>
    <b v="1"/>
    <s v="music/rock"/>
    <n v="110.7"/>
    <n v="63.620689655172413"/>
    <x v="4"/>
    <x v="11"/>
    <x v="0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x v="1369"/>
    <x v="0"/>
    <n v="406"/>
    <b v="1"/>
    <s v="music/rock"/>
    <n v="105.34805315203954"/>
    <n v="83.967068965517228"/>
    <x v="4"/>
    <x v="11"/>
    <x v="0"/>
    <x v="0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x v="1370"/>
    <x v="0"/>
    <n v="20"/>
    <b v="1"/>
    <s v="music/rock"/>
    <n v="103.66666666666666"/>
    <n v="77.75"/>
    <x v="4"/>
    <x v="11"/>
    <x v="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x v="1371"/>
    <x v="0"/>
    <n v="70"/>
    <b v="1"/>
    <s v="music/rock"/>
    <n v="107.08672667523933"/>
    <n v="107.07142857142857"/>
    <x v="4"/>
    <x v="11"/>
    <x v="0"/>
    <x v="0"/>
  </r>
  <r>
    <n v="1372"/>
    <s v="Ted Lukas &amp; the Misled new CD - &quot;FEED&quot;"/>
    <s v="Please help us raise funds to press our new CD!"/>
    <n v="500"/>
    <n v="620"/>
    <x v="0"/>
    <x v="0"/>
    <s v="USD"/>
    <n v="1342115132"/>
    <x v="1372"/>
    <x v="0"/>
    <n v="16"/>
    <b v="1"/>
    <s v="music/rock"/>
    <n v="124"/>
    <n v="38.75"/>
    <x v="4"/>
    <x v="11"/>
    <x v="0"/>
    <x v="0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x v="1373"/>
    <x v="0"/>
    <n v="52"/>
    <b v="1"/>
    <s v="music/rock"/>
    <n v="105.01"/>
    <n v="201.94230769230768"/>
    <x v="4"/>
    <x v="11"/>
    <x v="0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x v="1374"/>
    <x v="0"/>
    <n v="66"/>
    <b v="1"/>
    <s v="music/rock"/>
    <n v="189.46666666666667"/>
    <n v="43.060606060606062"/>
    <x v="4"/>
    <x v="11"/>
    <x v="0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x v="1375"/>
    <x v="0"/>
    <n v="109"/>
    <b v="1"/>
    <s v="music/rock"/>
    <n v="171.32499999999999"/>
    <n v="62.871559633027523"/>
    <x v="4"/>
    <x v="11"/>
    <x v="0"/>
    <x v="0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x v="1376"/>
    <x v="0"/>
    <n v="168"/>
    <b v="1"/>
    <s v="music/rock"/>
    <n v="252.48648648648651"/>
    <n v="55.607142857142854"/>
    <x v="4"/>
    <x v="11"/>
    <x v="0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x v="1377"/>
    <x v="0"/>
    <n v="31"/>
    <b v="1"/>
    <s v="music/rock"/>
    <n v="116.15384615384616"/>
    <n v="48.70967741935484"/>
    <x v="4"/>
    <x v="11"/>
    <x v="0"/>
    <x v="0"/>
  </r>
  <r>
    <n v="1378"/>
    <s v="SIX BY SEVEN"/>
    <s v="A psychedelic post rock masterpiece!"/>
    <n v="2000"/>
    <n v="4067"/>
    <x v="0"/>
    <x v="1"/>
    <s v="GBP"/>
    <n v="1470075210"/>
    <x v="1378"/>
    <x v="0"/>
    <n v="133"/>
    <b v="1"/>
    <s v="music/rock"/>
    <n v="203.35000000000002"/>
    <n v="30.578947368421051"/>
    <x v="4"/>
    <x v="11"/>
    <x v="0"/>
    <x v="0"/>
  </r>
  <r>
    <n v="1379"/>
    <s v="J. Walter Makes a Record"/>
    <s v="---------The long-awaited debut full-length from Justin Ruddy--------"/>
    <n v="10000"/>
    <n v="11160"/>
    <x v="0"/>
    <x v="0"/>
    <s v="USD"/>
    <n v="1433504876"/>
    <x v="1379"/>
    <x v="0"/>
    <n v="151"/>
    <b v="1"/>
    <s v="music/rock"/>
    <n v="111.60000000000001"/>
    <n v="73.907284768211923"/>
    <x v="4"/>
    <x v="11"/>
    <x v="0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x v="1380"/>
    <x v="0"/>
    <n v="5"/>
    <b v="1"/>
    <s v="music/rock"/>
    <n v="424"/>
    <n v="21.2"/>
    <x v="4"/>
    <x v="11"/>
    <x v="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x v="1381"/>
    <x v="0"/>
    <n v="73"/>
    <b v="1"/>
    <s v="music/rock"/>
    <n v="107.1"/>
    <n v="73.356164383561648"/>
    <x v="4"/>
    <x v="11"/>
    <x v="0"/>
    <x v="0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x v="1382"/>
    <x v="0"/>
    <n v="148"/>
    <b v="1"/>
    <s v="music/rock"/>
    <n v="104.3625"/>
    <n v="56.412162162162161"/>
    <x v="4"/>
    <x v="11"/>
    <x v="0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x v="1383"/>
    <x v="0"/>
    <n v="93"/>
    <b v="1"/>
    <s v="music/rock"/>
    <n v="212.40909090909091"/>
    <n v="50.247311827956992"/>
    <x v="4"/>
    <x v="11"/>
    <x v="0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x v="1384"/>
    <x v="0"/>
    <n v="63"/>
    <b v="1"/>
    <s v="music/rock"/>
    <n v="124.08571428571429"/>
    <n v="68.936507936507937"/>
    <x v="4"/>
    <x v="11"/>
    <x v="0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x v="1385"/>
    <x v="0"/>
    <n v="134"/>
    <b v="1"/>
    <s v="music/rock"/>
    <n v="110.406125"/>
    <n v="65.914104477611943"/>
    <x v="4"/>
    <x v="11"/>
    <x v="0"/>
    <x v="0"/>
  </r>
  <r>
    <n v="1386"/>
    <s v="MALTESE CROSS: The First Album"/>
    <s v="We are a classic hard rock/heavy metal band just trying to keep rock alive!"/>
    <n v="400"/>
    <n v="875"/>
    <x v="0"/>
    <x v="0"/>
    <s v="USD"/>
    <n v="1438183889"/>
    <x v="1386"/>
    <x v="0"/>
    <n v="14"/>
    <b v="1"/>
    <s v="music/rock"/>
    <n v="218.75"/>
    <n v="62.5"/>
    <x v="4"/>
    <x v="11"/>
    <x v="0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x v="1387"/>
    <x v="0"/>
    <n v="78"/>
    <b v="1"/>
    <s v="music/rock"/>
    <n v="136.625"/>
    <n v="70.064102564102569"/>
    <x v="4"/>
    <x v="11"/>
    <x v="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x v="1388"/>
    <x v="0"/>
    <n v="112"/>
    <b v="1"/>
    <s v="music/rock"/>
    <n v="134.8074"/>
    <n v="60.181874999999998"/>
    <x v="4"/>
    <x v="11"/>
    <x v="0"/>
    <x v="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x v="1389"/>
    <x v="0"/>
    <n v="34"/>
    <b v="1"/>
    <s v="music/rock"/>
    <n v="145.4"/>
    <n v="21.382352941176471"/>
    <x v="4"/>
    <x v="11"/>
    <x v="0"/>
    <x v="0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x v="1390"/>
    <x v="0"/>
    <n v="19"/>
    <b v="1"/>
    <s v="music/rock"/>
    <n v="109.10714285714285"/>
    <n v="160.78947368421052"/>
    <x v="4"/>
    <x v="11"/>
    <x v="0"/>
    <x v="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x v="1391"/>
    <x v="0"/>
    <n v="13"/>
    <b v="1"/>
    <s v="music/rock"/>
    <n v="110.2"/>
    <n v="42.384615384615387"/>
    <x v="4"/>
    <x v="11"/>
    <x v="0"/>
    <x v="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x v="1392"/>
    <x v="0"/>
    <n v="104"/>
    <b v="1"/>
    <s v="music/rock"/>
    <n v="113.64000000000001"/>
    <n v="27.317307692307693"/>
    <x v="4"/>
    <x v="11"/>
    <x v="0"/>
    <x v="0"/>
  </r>
  <r>
    <n v="1393"/>
    <s v="WolfHunt | Social Commentary Rock Project"/>
    <s v="Rock n' Roll tales of our times"/>
    <n v="10000"/>
    <n v="10235"/>
    <x v="0"/>
    <x v="0"/>
    <s v="USD"/>
    <n v="1470068523"/>
    <x v="1393"/>
    <x v="0"/>
    <n v="52"/>
    <b v="1"/>
    <s v="music/rock"/>
    <n v="102.35000000000001"/>
    <n v="196.82692307692307"/>
    <x v="4"/>
    <x v="11"/>
    <x v="0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x v="1394"/>
    <x v="0"/>
    <n v="17"/>
    <b v="1"/>
    <s v="music/rock"/>
    <n v="122.13333333333334"/>
    <n v="53.882352941176471"/>
    <x v="4"/>
    <x v="11"/>
    <x v="0"/>
    <x v="0"/>
  </r>
  <r>
    <n v="1395"/>
    <s v="Quiet Oaks Full Length Album"/>
    <s v="Help Quiet Oaks record their debut album!!!"/>
    <n v="3500"/>
    <n v="3916"/>
    <x v="0"/>
    <x v="0"/>
    <s v="USD"/>
    <n v="1484430481"/>
    <x v="1395"/>
    <x v="0"/>
    <n v="82"/>
    <b v="1"/>
    <s v="music/rock"/>
    <n v="111.88571428571427"/>
    <n v="47.756097560975611"/>
    <x v="4"/>
    <x v="11"/>
    <x v="0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x v="1396"/>
    <x v="0"/>
    <n v="73"/>
    <b v="1"/>
    <s v="music/rock"/>
    <n v="107.3"/>
    <n v="88.191780821917803"/>
    <x v="4"/>
    <x v="11"/>
    <x v="0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x v="1397"/>
    <x v="0"/>
    <n v="158"/>
    <b v="1"/>
    <s v="music/rock"/>
    <n v="113.85000000000001"/>
    <n v="72.056962025316452"/>
    <x v="4"/>
    <x v="11"/>
    <x v="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x v="1398"/>
    <x v="0"/>
    <n v="65"/>
    <b v="1"/>
    <s v="music/rock"/>
    <n v="109.68181818181819"/>
    <n v="74.246153846153845"/>
    <x v="4"/>
    <x v="11"/>
    <x v="0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x v="1399"/>
    <x v="0"/>
    <n v="184"/>
    <b v="1"/>
    <s v="music/rock"/>
    <n v="126.14444444444443"/>
    <n v="61.701086956521742"/>
    <x v="4"/>
    <x v="11"/>
    <x v="0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x v="1400"/>
    <x v="0"/>
    <n v="34"/>
    <b v="1"/>
    <s v="music/rock"/>
    <n v="167.42857142857144"/>
    <n v="17.235294117647058"/>
    <x v="4"/>
    <x v="11"/>
    <x v="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x v="1401"/>
    <x v="0"/>
    <n v="240"/>
    <b v="1"/>
    <s v="music/rock"/>
    <n v="496.52000000000004"/>
    <n v="51.720833333333331"/>
    <x v="4"/>
    <x v="11"/>
    <x v="0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x v="1402"/>
    <x v="0"/>
    <n v="113"/>
    <b v="1"/>
    <s v="music/rock"/>
    <n v="109.16"/>
    <n v="24.150442477876105"/>
    <x v="4"/>
    <x v="11"/>
    <x v="0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x v="1403"/>
    <x v="0"/>
    <n v="66"/>
    <b v="1"/>
    <s v="music/rock"/>
    <n v="102.57499999999999"/>
    <n v="62.166666666666664"/>
    <x v="4"/>
    <x v="11"/>
    <x v="0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x v="1404"/>
    <x v="1"/>
    <n v="5"/>
    <b v="0"/>
    <s v="publishing/translations"/>
    <n v="1.6620689655172414"/>
    <n v="48.2"/>
    <x v="3"/>
    <x v="22"/>
    <x v="0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x v="1405"/>
    <x v="1"/>
    <n v="17"/>
    <b v="0"/>
    <s v="publishing/translations"/>
    <n v="0.42"/>
    <n v="6.1764705882352944"/>
    <x v="3"/>
    <x v="22"/>
    <x v="0"/>
    <x v="0"/>
  </r>
  <r>
    <n v="1406"/>
    <s v="Man Down! Translation project"/>
    <s v="The White coat and the battle dress uniform"/>
    <n v="12000"/>
    <n v="15"/>
    <x v="2"/>
    <x v="13"/>
    <s v="EUR"/>
    <n v="1449914400"/>
    <x v="1406"/>
    <x v="0"/>
    <n v="3"/>
    <b v="0"/>
    <s v="publishing/translations"/>
    <n v="0.125"/>
    <n v="5"/>
    <x v="3"/>
    <x v="22"/>
    <x v="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x v="1407"/>
    <x v="0"/>
    <n v="2"/>
    <b v="0"/>
    <s v="publishing/translations"/>
    <n v="0.5"/>
    <n v="7.5"/>
    <x v="3"/>
    <x v="22"/>
    <x v="0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x v="1408"/>
    <x v="0"/>
    <n v="6"/>
    <b v="0"/>
    <s v="publishing/translations"/>
    <n v="7.1999999999999993"/>
    <n v="12"/>
    <x v="3"/>
    <x v="22"/>
    <x v="0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x v="1409"/>
    <x v="0"/>
    <n v="0"/>
    <b v="0"/>
    <s v="publishing/translations"/>
    <n v="0"/>
    <e v="#DIV/0!"/>
    <x v="3"/>
    <x v="22"/>
    <x v="0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x v="1410"/>
    <x v="0"/>
    <n v="1"/>
    <b v="0"/>
    <s v="publishing/translations"/>
    <n v="1.6666666666666666E-2"/>
    <n v="1"/>
    <x v="3"/>
    <x v="22"/>
    <x v="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x v="1411"/>
    <x v="0"/>
    <n v="3"/>
    <b v="0"/>
    <s v="publishing/translations"/>
    <n v="0.23333333333333336"/>
    <n v="2.3333333333333335"/>
    <x v="3"/>
    <x v="22"/>
    <x v="0"/>
    <x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x v="1412"/>
    <x v="0"/>
    <n v="13"/>
    <b v="0"/>
    <s v="publishing/translations"/>
    <n v="4.5714285714285712"/>
    <n v="24.615384615384617"/>
    <x v="3"/>
    <x v="22"/>
    <x v="0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x v="1413"/>
    <x v="0"/>
    <n v="1"/>
    <b v="0"/>
    <s v="publishing/translations"/>
    <n v="5"/>
    <n v="100"/>
    <x v="3"/>
    <x v="22"/>
    <x v="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x v="1414"/>
    <x v="0"/>
    <n v="1"/>
    <b v="0"/>
    <s v="publishing/translations"/>
    <n v="0.2"/>
    <n v="1"/>
    <x v="3"/>
    <x v="22"/>
    <x v="0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x v="1415"/>
    <x v="0"/>
    <n v="9"/>
    <b v="0"/>
    <s v="publishing/translations"/>
    <n v="18.181818181818183"/>
    <n v="88.888888888888886"/>
    <x v="3"/>
    <x v="22"/>
    <x v="0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x v="1416"/>
    <x v="0"/>
    <n v="0"/>
    <b v="0"/>
    <s v="publishing/translations"/>
    <n v="0"/>
    <e v="#DIV/0!"/>
    <x v="3"/>
    <x v="22"/>
    <x v="0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x v="1417"/>
    <x v="0"/>
    <n v="2"/>
    <b v="0"/>
    <s v="publishing/translations"/>
    <n v="1.2222222222222223"/>
    <n v="27.5"/>
    <x v="3"/>
    <x v="22"/>
    <x v="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x v="1418"/>
    <x v="0"/>
    <n v="1"/>
    <b v="0"/>
    <s v="publishing/translations"/>
    <n v="0.2"/>
    <n v="6"/>
    <x v="3"/>
    <x v="22"/>
    <x v="0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x v="1419"/>
    <x v="0"/>
    <n v="10"/>
    <b v="0"/>
    <s v="publishing/translations"/>
    <n v="7.0634920634920633"/>
    <n v="44.5"/>
    <x v="3"/>
    <x v="22"/>
    <x v="0"/>
    <x v="0"/>
  </r>
  <r>
    <n v="1420"/>
    <s v="Shakespeare in the Hood - Romeo and Juliet"/>
    <s v="Help me butcher Shakespeare in a satirical fashion."/>
    <n v="110"/>
    <n v="3"/>
    <x v="2"/>
    <x v="0"/>
    <s v="USD"/>
    <n v="1467129686"/>
    <x v="1420"/>
    <x v="0"/>
    <n v="3"/>
    <b v="0"/>
    <s v="publishing/translations"/>
    <n v="2.7272727272727271"/>
    <n v="1"/>
    <x v="3"/>
    <x v="22"/>
    <x v="0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x v="1421"/>
    <x v="0"/>
    <n v="2"/>
    <b v="0"/>
    <s v="publishing/translations"/>
    <n v="0.1"/>
    <n v="100"/>
    <x v="3"/>
    <x v="22"/>
    <x v="0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x v="1422"/>
    <x v="0"/>
    <n v="2"/>
    <b v="0"/>
    <s v="publishing/translations"/>
    <n v="0.104"/>
    <n v="13"/>
    <x v="3"/>
    <x v="22"/>
    <x v="0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x v="1423"/>
    <x v="0"/>
    <n v="1"/>
    <b v="0"/>
    <s v="publishing/translations"/>
    <n v="0.33333333333333337"/>
    <n v="100"/>
    <x v="3"/>
    <x v="22"/>
    <x v="0"/>
    <x v="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x v="1424"/>
    <x v="0"/>
    <n v="14"/>
    <b v="0"/>
    <s v="publishing/translations"/>
    <n v="20.36"/>
    <n v="109.07142857142857"/>
    <x v="3"/>
    <x v="22"/>
    <x v="0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x v="1425"/>
    <x v="0"/>
    <n v="0"/>
    <b v="0"/>
    <s v="publishing/translations"/>
    <n v="0"/>
    <e v="#DIV/0!"/>
    <x v="3"/>
    <x v="22"/>
    <x v="0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x v="1426"/>
    <x v="0"/>
    <n v="0"/>
    <b v="0"/>
    <s v="publishing/translations"/>
    <n v="0"/>
    <e v="#DIV/0!"/>
    <x v="3"/>
    <x v="22"/>
    <x v="0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x v="1427"/>
    <x v="0"/>
    <n v="4"/>
    <b v="0"/>
    <s v="publishing/translations"/>
    <n v="8.3800000000000008"/>
    <n v="104.75"/>
    <x v="3"/>
    <x v="22"/>
    <x v="0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x v="1428"/>
    <x v="0"/>
    <n v="3"/>
    <b v="0"/>
    <s v="publishing/translations"/>
    <n v="4.5"/>
    <n v="15"/>
    <x v="3"/>
    <x v="22"/>
    <x v="0"/>
    <x v="0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x v="1429"/>
    <x v="0"/>
    <n v="0"/>
    <b v="0"/>
    <s v="publishing/translations"/>
    <n v="0"/>
    <e v="#DIV/0!"/>
    <x v="3"/>
    <x v="22"/>
    <x v="0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x v="1430"/>
    <x v="0"/>
    <n v="5"/>
    <b v="0"/>
    <s v="publishing/translations"/>
    <n v="8.06"/>
    <n v="80.599999999999994"/>
    <x v="3"/>
    <x v="22"/>
    <x v="0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x v="1431"/>
    <x v="0"/>
    <n v="47"/>
    <b v="0"/>
    <s v="publishing/translations"/>
    <n v="31.94705882352941"/>
    <n v="115.55319148936171"/>
    <x v="3"/>
    <x v="22"/>
    <x v="0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x v="1432"/>
    <x v="0"/>
    <n v="0"/>
    <b v="0"/>
    <s v="publishing/translations"/>
    <n v="0"/>
    <e v="#DIV/0!"/>
    <x v="3"/>
    <x v="22"/>
    <x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x v="1433"/>
    <x v="0"/>
    <n v="10"/>
    <b v="0"/>
    <s v="publishing/translations"/>
    <n v="6.708333333333333"/>
    <n v="80.5"/>
    <x v="3"/>
    <x v="22"/>
    <x v="0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x v="1434"/>
    <x v="0"/>
    <n v="11"/>
    <b v="0"/>
    <s v="publishing/translations"/>
    <n v="9.9878048780487809"/>
    <n v="744.5454545454545"/>
    <x v="3"/>
    <x v="22"/>
    <x v="0"/>
    <x v="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x v="1435"/>
    <x v="0"/>
    <n v="2"/>
    <b v="0"/>
    <s v="publishing/translations"/>
    <n v="0.1"/>
    <n v="7.5"/>
    <x v="3"/>
    <x v="22"/>
    <x v="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x v="1436"/>
    <x v="0"/>
    <n v="2"/>
    <b v="0"/>
    <s v="publishing/translations"/>
    <n v="0.77"/>
    <n v="38.5"/>
    <x v="3"/>
    <x v="22"/>
    <x v="0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x v="1437"/>
    <x v="0"/>
    <n v="22"/>
    <b v="0"/>
    <s v="publishing/translations"/>
    <n v="26.900000000000002"/>
    <n v="36.68181818181818"/>
    <x v="3"/>
    <x v="22"/>
    <x v="0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x v="1438"/>
    <x v="0"/>
    <n v="8"/>
    <b v="0"/>
    <s v="publishing/translations"/>
    <n v="3"/>
    <n v="75"/>
    <x v="3"/>
    <x v="22"/>
    <x v="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x v="1439"/>
    <x v="0"/>
    <n v="6"/>
    <b v="0"/>
    <s v="publishing/translations"/>
    <n v="6.6055045871559637"/>
    <n v="30"/>
    <x v="3"/>
    <x v="22"/>
    <x v="0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x v="1440"/>
    <x v="0"/>
    <n v="1"/>
    <b v="0"/>
    <s v="publishing/translations"/>
    <n v="7.6923076923076927E-3"/>
    <n v="1"/>
    <x v="3"/>
    <x v="22"/>
    <x v="0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x v="1441"/>
    <x v="0"/>
    <n v="3"/>
    <b v="0"/>
    <s v="publishing/translations"/>
    <n v="1.1222222222222222"/>
    <n v="673.33333333333337"/>
    <x v="3"/>
    <x v="22"/>
    <x v="0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x v="1442"/>
    <x v="0"/>
    <n v="0"/>
    <b v="0"/>
    <s v="publishing/translations"/>
    <n v="0"/>
    <e v="#DIV/0!"/>
    <x v="3"/>
    <x v="22"/>
    <x v="0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x v="1443"/>
    <x v="0"/>
    <n v="0"/>
    <b v="0"/>
    <s v="publishing/translations"/>
    <n v="0"/>
    <e v="#DIV/0!"/>
    <x v="3"/>
    <x v="22"/>
    <x v="0"/>
    <x v="0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x v="1444"/>
    <x v="0"/>
    <n v="0"/>
    <b v="0"/>
    <s v="publishing/translations"/>
    <n v="0"/>
    <e v="#DIV/0!"/>
    <x v="3"/>
    <x v="22"/>
    <x v="0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x v="1445"/>
    <x v="0"/>
    <n v="0"/>
    <b v="0"/>
    <s v="publishing/translations"/>
    <n v="0"/>
    <e v="#DIV/0!"/>
    <x v="3"/>
    <x v="22"/>
    <x v="0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x v="1446"/>
    <x v="0"/>
    <n v="0"/>
    <b v="0"/>
    <s v="publishing/translations"/>
    <n v="0"/>
    <e v="#DIV/0!"/>
    <x v="3"/>
    <x v="22"/>
    <x v="0"/>
    <x v="0"/>
  </r>
  <r>
    <n v="1447"/>
    <s v="Indian Language Dictionary"/>
    <s v="I'm creating a dictionary of multiple Indian languages."/>
    <n v="500000"/>
    <n v="75"/>
    <x v="2"/>
    <x v="0"/>
    <s v="USD"/>
    <n v="1467999134"/>
    <x v="1447"/>
    <x v="0"/>
    <n v="3"/>
    <b v="0"/>
    <s v="publishing/translations"/>
    <n v="1.4999999999999999E-2"/>
    <n v="25"/>
    <x v="3"/>
    <x v="22"/>
    <x v="0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x v="1448"/>
    <x v="0"/>
    <n v="0"/>
    <b v="0"/>
    <s v="publishing/translations"/>
    <n v="0"/>
    <e v="#DIV/0!"/>
    <x v="3"/>
    <x v="22"/>
    <x v="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x v="1449"/>
    <x v="0"/>
    <n v="0"/>
    <b v="0"/>
    <s v="publishing/translations"/>
    <n v="0"/>
    <e v="#DIV/0!"/>
    <x v="3"/>
    <x v="22"/>
    <x v="0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x v="1450"/>
    <x v="0"/>
    <n v="1"/>
    <b v="0"/>
    <s v="publishing/translations"/>
    <n v="1E-3"/>
    <n v="1"/>
    <x v="3"/>
    <x v="22"/>
    <x v="0"/>
    <x v="0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x v="1451"/>
    <x v="0"/>
    <n v="2"/>
    <b v="0"/>
    <s v="publishing/translations"/>
    <n v="1.0554089709762533E-2"/>
    <n v="1"/>
    <x v="3"/>
    <x v="22"/>
    <x v="0"/>
    <x v="0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x v="1452"/>
    <x v="0"/>
    <n v="0"/>
    <b v="0"/>
    <s v="publishing/translations"/>
    <n v="0"/>
    <e v="#DIV/0!"/>
    <x v="3"/>
    <x v="22"/>
    <x v="0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x v="1453"/>
    <x v="0"/>
    <n v="0"/>
    <b v="0"/>
    <s v="publishing/translations"/>
    <n v="0"/>
    <e v="#DIV/0!"/>
    <x v="3"/>
    <x v="22"/>
    <x v="0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x v="1454"/>
    <x v="0"/>
    <n v="1"/>
    <b v="0"/>
    <s v="publishing/translations"/>
    <n v="0.85714285714285721"/>
    <n v="15"/>
    <x v="3"/>
    <x v="22"/>
    <x v="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x v="1455"/>
    <x v="0"/>
    <n v="7"/>
    <b v="0"/>
    <s v="publishing/translations"/>
    <n v="10.5"/>
    <n v="225"/>
    <x v="3"/>
    <x v="22"/>
    <x v="0"/>
    <x v="0"/>
  </r>
  <r>
    <n v="1456"/>
    <s v="Sometimes you don't need love (Canceled)"/>
    <s v="English Version of my auto-published novel"/>
    <n v="5000"/>
    <n v="145"/>
    <x v="1"/>
    <x v="13"/>
    <s v="EUR"/>
    <n v="1483459365"/>
    <x v="1456"/>
    <x v="0"/>
    <n v="3"/>
    <b v="0"/>
    <s v="publishing/translations"/>
    <n v="2.9000000000000004"/>
    <n v="48.333333333333336"/>
    <x v="3"/>
    <x v="22"/>
    <x v="0"/>
    <x v="0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x v="1457"/>
    <x v="0"/>
    <n v="0"/>
    <b v="0"/>
    <s v="publishing/translations"/>
    <n v="0"/>
    <e v="#DIV/0!"/>
    <x v="3"/>
    <x v="22"/>
    <x v="0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x v="1458"/>
    <x v="0"/>
    <n v="0"/>
    <b v="0"/>
    <s v="publishing/translations"/>
    <n v="0"/>
    <e v="#DIV/0!"/>
    <x v="3"/>
    <x v="22"/>
    <x v="0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x v="1459"/>
    <x v="0"/>
    <n v="0"/>
    <b v="0"/>
    <s v="publishing/translations"/>
    <n v="0"/>
    <e v="#DIV/0!"/>
    <x v="3"/>
    <x v="22"/>
    <x v="0"/>
    <x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x v="1460"/>
    <x v="0"/>
    <n v="0"/>
    <b v="0"/>
    <s v="publishing/translations"/>
    <n v="0"/>
    <e v="#DIV/0!"/>
    <x v="3"/>
    <x v="22"/>
    <x v="0"/>
    <x v="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x v="1461"/>
    <x v="1"/>
    <n v="340"/>
    <b v="1"/>
    <s v="publishing/radio &amp; podcasts"/>
    <n v="101.24459999999999"/>
    <n v="44.66673529411765"/>
    <x v="3"/>
    <x v="23"/>
    <x v="0"/>
    <x v="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x v="1462"/>
    <x v="1"/>
    <n v="150"/>
    <b v="1"/>
    <s v="publishing/radio &amp; podcasts"/>
    <n v="108.5175"/>
    <n v="28.937999999999999"/>
    <x v="3"/>
    <x v="23"/>
    <x v="0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x v="1463"/>
    <x v="1"/>
    <n v="25"/>
    <b v="1"/>
    <s v="publishing/radio &amp; podcasts"/>
    <n v="147.66666666666666"/>
    <n v="35.44"/>
    <x v="3"/>
    <x v="23"/>
    <x v="0"/>
    <x v="0"/>
  </r>
  <r>
    <n v="1464"/>
    <s v="Science Studio"/>
    <s v="The Best Science Media on the Web"/>
    <n v="5000"/>
    <n v="8160"/>
    <x v="0"/>
    <x v="0"/>
    <s v="USD"/>
    <n v="1361029958"/>
    <x v="1464"/>
    <x v="1"/>
    <n v="234"/>
    <b v="1"/>
    <s v="publishing/radio &amp; podcasts"/>
    <n v="163.19999999999999"/>
    <n v="34.871794871794869"/>
    <x v="3"/>
    <x v="23"/>
    <x v="0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x v="1465"/>
    <x v="1"/>
    <n v="2602"/>
    <b v="1"/>
    <s v="publishing/radio &amp; podcasts"/>
    <n v="456.41449999999998"/>
    <n v="52.622732513451197"/>
    <x v="3"/>
    <x v="23"/>
    <x v="0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x v="1466"/>
    <x v="1"/>
    <n v="248"/>
    <b v="1"/>
    <s v="publishing/radio &amp; podcasts"/>
    <n v="107.87731249999999"/>
    <n v="69.598266129032254"/>
    <x v="3"/>
    <x v="23"/>
    <x v="0"/>
    <x v="0"/>
  </r>
  <r>
    <n v="1467"/>
    <s v="Radio Ambulante"/>
    <s v="We are a new Spanish language podcast telling uniquely Latin American stories."/>
    <n v="40000"/>
    <n v="46032"/>
    <x v="0"/>
    <x v="0"/>
    <s v="USD"/>
    <n v="1332699285"/>
    <x v="1467"/>
    <x v="1"/>
    <n v="600"/>
    <b v="1"/>
    <s v="publishing/radio &amp; podcasts"/>
    <n v="115.08"/>
    <n v="76.72"/>
    <x v="3"/>
    <x v="23"/>
    <x v="0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x v="1468"/>
    <x v="1"/>
    <n v="293"/>
    <b v="1"/>
    <s v="publishing/radio &amp; podcasts"/>
    <n v="102.36842105263158"/>
    <n v="33.191126279863482"/>
    <x v="3"/>
    <x v="23"/>
    <x v="0"/>
    <x v="0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x v="1469"/>
    <x v="1"/>
    <n v="321"/>
    <b v="1"/>
    <s v="publishing/radio &amp; podcasts"/>
    <n v="108.42485875706214"/>
    <n v="149.46417445482865"/>
    <x v="3"/>
    <x v="23"/>
    <x v="0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x v="1470"/>
    <x v="1"/>
    <n v="81"/>
    <b v="1"/>
    <s v="publishing/radio &amp; podcasts"/>
    <n v="125.13333333333334"/>
    <n v="23.172839506172838"/>
    <x v="3"/>
    <x v="23"/>
    <x v="0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x v="1471"/>
    <x v="1"/>
    <n v="343"/>
    <b v="1"/>
    <s v="publishing/radio &amp; podcasts"/>
    <n v="103.840625"/>
    <n v="96.877551020408163"/>
    <x v="3"/>
    <x v="23"/>
    <x v="0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x v="1472"/>
    <x v="1"/>
    <n v="336"/>
    <b v="1"/>
    <s v="publishing/radio &amp; podcasts"/>
    <n v="138.70400000000001"/>
    <n v="103.20238095238095"/>
    <x v="3"/>
    <x v="23"/>
    <x v="0"/>
    <x v="0"/>
  </r>
  <r>
    <n v="1473"/>
    <s v="ONE LOVES ONLY FORM"/>
    <s v="Public Radio Project"/>
    <n v="1500"/>
    <n v="1807.74"/>
    <x v="0"/>
    <x v="0"/>
    <s v="USD"/>
    <n v="1330644639"/>
    <x v="1473"/>
    <x v="1"/>
    <n v="47"/>
    <b v="1"/>
    <s v="publishing/radio &amp; podcasts"/>
    <n v="120.51600000000001"/>
    <n v="38.462553191489363"/>
    <x v="3"/>
    <x v="23"/>
    <x v="0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x v="1474"/>
    <x v="1"/>
    <n v="76"/>
    <b v="1"/>
    <s v="publishing/radio &amp; podcasts"/>
    <n v="112.26666666666667"/>
    <n v="44.315789473684212"/>
    <x v="3"/>
    <x v="23"/>
    <x v="0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x v="1475"/>
    <x v="1"/>
    <n v="441"/>
    <b v="1"/>
    <s v="publishing/radio &amp; podcasts"/>
    <n v="188.66966666666667"/>
    <n v="64.173356009070289"/>
    <x v="3"/>
    <x v="23"/>
    <x v="0"/>
    <x v="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x v="1476"/>
    <x v="1"/>
    <n v="916"/>
    <b v="1"/>
    <s v="publishing/radio &amp; podcasts"/>
    <n v="661.55466666666666"/>
    <n v="43.333275109170302"/>
    <x v="3"/>
    <x v="23"/>
    <x v="0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x v="1477"/>
    <x v="1"/>
    <n v="369"/>
    <b v="1"/>
    <s v="publishing/radio &amp; podcasts"/>
    <n v="111.31"/>
    <n v="90.495934959349597"/>
    <x v="3"/>
    <x v="23"/>
    <x v="0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x v="1478"/>
    <x v="1"/>
    <n v="20242"/>
    <b v="1"/>
    <s v="publishing/radio &amp; podcasts"/>
    <n v="1181.6142199999999"/>
    <n v="29.187190495010373"/>
    <x v="3"/>
    <x v="23"/>
    <x v="0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x v="1479"/>
    <x v="1"/>
    <n v="71"/>
    <b v="1"/>
    <s v="publishing/radio &amp; podcasts"/>
    <n v="137.375"/>
    <n v="30.95774647887324"/>
    <x v="3"/>
    <x v="23"/>
    <x v="0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x v="1480"/>
    <x v="1"/>
    <n v="635"/>
    <b v="1"/>
    <s v="publishing/radio &amp; podcasts"/>
    <n v="117.04040000000001"/>
    <n v="92.157795275590544"/>
    <x v="3"/>
    <x v="23"/>
    <x v="0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x v="1481"/>
    <x v="0"/>
    <n v="6"/>
    <b v="0"/>
    <s v="publishing/fiction"/>
    <n v="2.1"/>
    <n v="17.5"/>
    <x v="3"/>
    <x v="10"/>
    <x v="0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x v="1482"/>
    <x v="0"/>
    <n v="1"/>
    <b v="0"/>
    <s v="publishing/fiction"/>
    <n v="0.1"/>
    <n v="5"/>
    <x v="3"/>
    <x v="10"/>
    <x v="0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x v="1483"/>
    <x v="0"/>
    <n v="2"/>
    <b v="0"/>
    <s v="publishing/fiction"/>
    <n v="0.7142857142857143"/>
    <n v="25"/>
    <x v="3"/>
    <x v="10"/>
    <x v="0"/>
    <x v="0"/>
  </r>
  <r>
    <n v="1484"/>
    <s v="a book called filtered down thru the stars"/>
    <s v="The mussings of an old wizard"/>
    <n v="2000"/>
    <n v="0"/>
    <x v="2"/>
    <x v="0"/>
    <s v="USD"/>
    <n v="1342882260"/>
    <x v="1484"/>
    <x v="0"/>
    <n v="0"/>
    <b v="0"/>
    <s v="publishing/fiction"/>
    <n v="0"/>
    <e v="#DIV/0!"/>
    <x v="3"/>
    <x v="10"/>
    <x v="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x v="1485"/>
    <x v="0"/>
    <n v="3"/>
    <b v="0"/>
    <s v="publishing/fiction"/>
    <n v="2.2388059701492535"/>
    <n v="50"/>
    <x v="3"/>
    <x v="10"/>
    <x v="0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x v="1486"/>
    <x v="0"/>
    <n v="3"/>
    <b v="0"/>
    <s v="publishing/fiction"/>
    <n v="0.24"/>
    <n v="16"/>
    <x v="3"/>
    <x v="10"/>
    <x v="0"/>
    <x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x v="1487"/>
    <x v="0"/>
    <n v="0"/>
    <b v="0"/>
    <s v="publishing/fiction"/>
    <n v="0"/>
    <e v="#DIV/0!"/>
    <x v="3"/>
    <x v="10"/>
    <x v="0"/>
    <x v="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x v="1488"/>
    <x v="0"/>
    <n v="6"/>
    <b v="0"/>
    <s v="publishing/fiction"/>
    <n v="2.4"/>
    <n v="60"/>
    <x v="3"/>
    <x v="10"/>
    <x v="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x v="1489"/>
    <x v="0"/>
    <n v="0"/>
    <b v="0"/>
    <s v="publishing/fiction"/>
    <n v="0"/>
    <e v="#DIV/0!"/>
    <x v="3"/>
    <x v="10"/>
    <x v="0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x v="1490"/>
    <x v="0"/>
    <n v="19"/>
    <b v="0"/>
    <s v="publishing/fiction"/>
    <n v="30.862068965517242"/>
    <n v="47.10526315789474"/>
    <x v="3"/>
    <x v="10"/>
    <x v="0"/>
    <x v="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x v="1491"/>
    <x v="0"/>
    <n v="1"/>
    <b v="0"/>
    <s v="publishing/fiction"/>
    <n v="8.3333333333333321"/>
    <n v="100"/>
    <x v="3"/>
    <x v="10"/>
    <x v="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x v="1492"/>
    <x v="0"/>
    <n v="2"/>
    <b v="0"/>
    <s v="publishing/fiction"/>
    <n v="0.75"/>
    <n v="15"/>
    <x v="3"/>
    <x v="10"/>
    <x v="0"/>
    <x v="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x v="1493"/>
    <x v="0"/>
    <n v="0"/>
    <b v="0"/>
    <s v="publishing/fiction"/>
    <n v="0"/>
    <e v="#DIV/0!"/>
    <x v="3"/>
    <x v="10"/>
    <x v="0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x v="1494"/>
    <x v="0"/>
    <n v="11"/>
    <b v="0"/>
    <s v="publishing/fiction"/>
    <n v="8.9"/>
    <n v="40.454545454545453"/>
    <x v="3"/>
    <x v="10"/>
    <x v="0"/>
    <x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x v="1495"/>
    <x v="0"/>
    <n v="0"/>
    <b v="0"/>
    <s v="publishing/fiction"/>
    <n v="0"/>
    <e v="#DIV/0!"/>
    <x v="3"/>
    <x v="10"/>
    <x v="0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x v="1496"/>
    <x v="0"/>
    <n v="0"/>
    <b v="0"/>
    <s v="publishing/fiction"/>
    <n v="0"/>
    <e v="#DIV/0!"/>
    <x v="3"/>
    <x v="10"/>
    <x v="0"/>
    <x v="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x v="1497"/>
    <x v="0"/>
    <n v="1"/>
    <b v="0"/>
    <s v="publishing/fiction"/>
    <n v="6.6666666666666671E-3"/>
    <n v="1"/>
    <x v="3"/>
    <x v="10"/>
    <x v="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x v="1498"/>
    <x v="0"/>
    <n v="3"/>
    <b v="0"/>
    <s v="publishing/fiction"/>
    <n v="1.9"/>
    <n v="19"/>
    <x v="3"/>
    <x v="10"/>
    <x v="0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x v="1499"/>
    <x v="0"/>
    <n v="1"/>
    <b v="0"/>
    <s v="publishing/fiction"/>
    <n v="0.25"/>
    <n v="5"/>
    <x v="3"/>
    <x v="10"/>
    <x v="0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x v="1500"/>
    <x v="0"/>
    <n v="15"/>
    <b v="0"/>
    <s v="publishing/fiction"/>
    <n v="25.035714285714285"/>
    <n v="46.733333333333334"/>
    <x v="3"/>
    <x v="10"/>
    <x v="0"/>
    <x v="0"/>
  </r>
  <r>
    <n v="1501"/>
    <s v="This is Nowhere"/>
    <s v="A hardcover book of surf, outdoor and nature photos from the British Columbia coast."/>
    <n v="52000"/>
    <n v="86492"/>
    <x v="0"/>
    <x v="5"/>
    <s v="CAD"/>
    <n v="1436364023"/>
    <x v="1501"/>
    <x v="1"/>
    <n v="885"/>
    <b v="1"/>
    <s v="photography/photobooks"/>
    <n v="166.33076923076925"/>
    <n v="97.731073446327684"/>
    <x v="8"/>
    <x v="20"/>
    <x v="0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x v="1502"/>
    <x v="1"/>
    <n v="329"/>
    <b v="1"/>
    <s v="photography/photobooks"/>
    <n v="101.44545454545455"/>
    <n v="67.835866261398181"/>
    <x v="8"/>
    <x v="20"/>
    <x v="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x v="1503"/>
    <x v="1"/>
    <n v="71"/>
    <b v="1"/>
    <s v="photography/photobooks"/>
    <n v="107.89146666666667"/>
    <n v="56.98492957746479"/>
    <x v="8"/>
    <x v="20"/>
    <x v="0"/>
    <x v="0"/>
  </r>
  <r>
    <n v="1504"/>
    <s v="RYU X RIO"/>
    <s v="A football photography book like no other about the 2014 World Cup in Brazil, by Ryu Voelkel."/>
    <n v="6500"/>
    <n v="18066"/>
    <x v="0"/>
    <x v="1"/>
    <s v="GBP"/>
    <n v="1402389180"/>
    <x v="1504"/>
    <x v="1"/>
    <n v="269"/>
    <b v="1"/>
    <s v="photography/photobooks"/>
    <n v="277.93846153846158"/>
    <n v="67.159851301115239"/>
    <x v="8"/>
    <x v="20"/>
    <x v="0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x v="1505"/>
    <x v="1"/>
    <n v="345"/>
    <b v="1"/>
    <s v="photography/photobooks"/>
    <n v="103.58125"/>
    <n v="48.037681159420288"/>
    <x v="8"/>
    <x v="20"/>
    <x v="0"/>
    <x v="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x v="1506"/>
    <x v="1"/>
    <n v="43"/>
    <b v="1"/>
    <s v="photography/photobooks"/>
    <n v="111.4"/>
    <n v="38.860465116279073"/>
    <x v="8"/>
    <x v="20"/>
    <x v="0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x v="1507"/>
    <x v="1"/>
    <n v="33"/>
    <b v="1"/>
    <s v="photography/photobooks"/>
    <n v="215"/>
    <n v="78.181818181818187"/>
    <x v="8"/>
    <x v="20"/>
    <x v="0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x v="1508"/>
    <x v="1"/>
    <n v="211"/>
    <b v="1"/>
    <s v="photography/photobooks"/>
    <n v="110.76216216216217"/>
    <n v="97.113744075829388"/>
    <x v="8"/>
    <x v="20"/>
    <x v="0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x v="1509"/>
    <x v="1"/>
    <n v="196"/>
    <b v="1"/>
    <s v="photography/photobooks"/>
    <n v="123.64125714285714"/>
    <n v="110.39397959183674"/>
    <x v="8"/>
    <x v="20"/>
    <x v="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x v="1510"/>
    <x v="1"/>
    <n v="405"/>
    <b v="1"/>
    <s v="photography/photobooks"/>
    <n v="101.03500000000001"/>
    <n v="39.91506172839506"/>
    <x v="8"/>
    <x v="20"/>
    <x v="0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x v="1511"/>
    <x v="1"/>
    <n v="206"/>
    <b v="1"/>
    <s v="photography/photobooks"/>
    <n v="111.79285714285714"/>
    <n v="75.975728155339809"/>
    <x v="8"/>
    <x v="20"/>
    <x v="0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x v="1512"/>
    <x v="1"/>
    <n v="335"/>
    <b v="1"/>
    <s v="photography/photobooks"/>
    <n v="558.7714285714286"/>
    <n v="58.379104477611939"/>
    <x v="8"/>
    <x v="20"/>
    <x v="0"/>
    <x v="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x v="1513"/>
    <x v="1"/>
    <n v="215"/>
    <b v="1"/>
    <s v="photography/photobooks"/>
    <n v="150.01875000000001"/>
    <n v="55.82093023255814"/>
    <x v="8"/>
    <x v="20"/>
    <x v="0"/>
    <x v="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x v="1514"/>
    <x v="1"/>
    <n v="176"/>
    <b v="1"/>
    <s v="photography/photobooks"/>
    <n v="106.476"/>
    <n v="151.24431818181819"/>
    <x v="8"/>
    <x v="20"/>
    <x v="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x v="1515"/>
    <x v="1"/>
    <n v="555"/>
    <b v="1"/>
    <s v="photography/photobooks"/>
    <n v="157.18899999999999"/>
    <n v="849.67027027027029"/>
    <x v="8"/>
    <x v="20"/>
    <x v="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x v="1516"/>
    <x v="1"/>
    <n v="116"/>
    <b v="1"/>
    <s v="photography/photobooks"/>
    <n v="108.65882352941176"/>
    <n v="159.24137931034483"/>
    <x v="8"/>
    <x v="20"/>
    <x v="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x v="1517"/>
    <x v="1"/>
    <n v="615"/>
    <b v="1"/>
    <s v="photography/photobooks"/>
    <n v="161.97999999999999"/>
    <n v="39.507317073170732"/>
    <x v="8"/>
    <x v="20"/>
    <x v="0"/>
    <x v="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x v="1518"/>
    <x v="1"/>
    <n v="236"/>
    <b v="1"/>
    <s v="photography/photobooks"/>
    <n v="205.36666666666665"/>
    <n v="130.52966101694915"/>
    <x v="8"/>
    <x v="20"/>
    <x v="0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x v="1519"/>
    <x v="1"/>
    <n v="145"/>
    <b v="1"/>
    <s v="photography/photobooks"/>
    <n v="103.36388888888889"/>
    <n v="64.156896551724131"/>
    <x v="8"/>
    <x v="20"/>
    <x v="0"/>
    <x v="0"/>
  </r>
  <r>
    <n v="1520"/>
    <s v="TULIPS"/>
    <s v="A self-published photography book by Andrew Miksys from his new series about Belarus"/>
    <n v="18000"/>
    <n v="18625"/>
    <x v="0"/>
    <x v="0"/>
    <s v="USD"/>
    <n v="1418961600"/>
    <x v="1520"/>
    <x v="1"/>
    <n v="167"/>
    <b v="1"/>
    <s v="photography/photobooks"/>
    <n v="103.47222222222223"/>
    <n v="111.52694610778443"/>
    <x v="8"/>
    <x v="20"/>
    <x v="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x v="1521"/>
    <x v="1"/>
    <n v="235"/>
    <b v="1"/>
    <s v="photography/photobooks"/>
    <n v="106.81333333333333"/>
    <n v="170.44680851063831"/>
    <x v="8"/>
    <x v="20"/>
    <x v="0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x v="1522"/>
    <x v="1"/>
    <n v="452"/>
    <b v="1"/>
    <s v="photography/photobooks"/>
    <n v="138.96574712643678"/>
    <n v="133.7391592920354"/>
    <x v="8"/>
    <x v="20"/>
    <x v="0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x v="1523"/>
    <x v="1"/>
    <n v="241"/>
    <b v="1"/>
    <s v="photography/photobooks"/>
    <n v="124.84324324324325"/>
    <n v="95.834024896265561"/>
    <x v="8"/>
    <x v="20"/>
    <x v="0"/>
    <x v="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x v="1524"/>
    <x v="1"/>
    <n v="28"/>
    <b v="1"/>
    <s v="photography/photobooks"/>
    <n v="206.99999999999997"/>
    <n v="221.78571428571428"/>
    <x v="8"/>
    <x v="20"/>
    <x v="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x v="1525"/>
    <x v="1"/>
    <n v="140"/>
    <b v="1"/>
    <s v="photography/photobooks"/>
    <n v="174.00576923076923"/>
    <n v="32.315357142857138"/>
    <x v="8"/>
    <x v="20"/>
    <x v="0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x v="1526"/>
    <x v="1"/>
    <n v="280"/>
    <b v="1"/>
    <s v="photography/photobooks"/>
    <n v="120.32608695652173"/>
    <n v="98.839285714285708"/>
    <x v="8"/>
    <x v="20"/>
    <x v="0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x v="1527"/>
    <x v="1"/>
    <n v="70"/>
    <b v="1"/>
    <s v="photography/photobooks"/>
    <n v="110.44428571428573"/>
    <n v="55.222142857142863"/>
    <x v="8"/>
    <x v="20"/>
    <x v="0"/>
    <x v="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x v="1528"/>
    <x v="1"/>
    <n v="160"/>
    <b v="1"/>
    <s v="photography/photobooks"/>
    <n v="281.56666666666666"/>
    <n v="52.793750000000003"/>
    <x v="8"/>
    <x v="20"/>
    <x v="0"/>
    <x v="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x v="1529"/>
    <x v="1"/>
    <n v="141"/>
    <b v="1"/>
    <s v="photography/photobooks"/>
    <n v="100.67894736842105"/>
    <n v="135.66666666666666"/>
    <x v="8"/>
    <x v="20"/>
    <x v="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x v="1530"/>
    <x v="1"/>
    <n v="874"/>
    <b v="1"/>
    <s v="photography/photobooks"/>
    <n v="134.82571428571427"/>
    <n v="53.991990846681922"/>
    <x v="8"/>
    <x v="20"/>
    <x v="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x v="1531"/>
    <x v="1"/>
    <n v="73"/>
    <b v="1"/>
    <s v="photography/photobooks"/>
    <n v="175.95744680851064"/>
    <n v="56.643835616438359"/>
    <x v="8"/>
    <x v="20"/>
    <x v="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x v="1532"/>
    <x v="1"/>
    <n v="294"/>
    <b v="1"/>
    <s v="photography/photobooks"/>
    <n v="484.02000000000004"/>
    <n v="82.316326530612244"/>
    <x v="8"/>
    <x v="20"/>
    <x v="0"/>
    <x v="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x v="1533"/>
    <x v="1"/>
    <n v="740"/>
    <b v="1"/>
    <s v="photography/photobooks"/>
    <n v="145.14000000000001"/>
    <n v="88.26081081081081"/>
    <x v="8"/>
    <x v="20"/>
    <x v="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x v="1534"/>
    <x v="1"/>
    <n v="369"/>
    <b v="1"/>
    <s v="photography/photobooks"/>
    <n v="417.73333333333335"/>
    <n v="84.905149051490511"/>
    <x v="8"/>
    <x v="20"/>
    <x v="0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x v="1535"/>
    <x v="1"/>
    <n v="110"/>
    <b v="1"/>
    <s v="photography/photobooks"/>
    <n v="132.42499999999998"/>
    <n v="48.154545454545456"/>
    <x v="8"/>
    <x v="20"/>
    <x v="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x v="1536"/>
    <x v="1"/>
    <n v="455"/>
    <b v="1"/>
    <s v="photography/photobooks"/>
    <n v="250.30841666666666"/>
    <n v="66.015406593406595"/>
    <x v="8"/>
    <x v="20"/>
    <x v="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x v="1537"/>
    <x v="1"/>
    <n v="224"/>
    <b v="1"/>
    <s v="photography/photobooks"/>
    <n v="179.9"/>
    <n v="96.375"/>
    <x v="8"/>
    <x v="20"/>
    <x v="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x v="1538"/>
    <x v="1"/>
    <n v="46"/>
    <b v="1"/>
    <s v="photography/photobooks"/>
    <n v="102.62857142857142"/>
    <n v="156.17391304347825"/>
    <x v="8"/>
    <x v="20"/>
    <x v="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x v="1539"/>
    <x v="0"/>
    <n v="284"/>
    <b v="1"/>
    <s v="photography/photobooks"/>
    <n v="135.98609999999999"/>
    <n v="95.764859154929582"/>
    <x v="8"/>
    <x v="20"/>
    <x v="0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x v="1540"/>
    <x v="1"/>
    <n v="98"/>
    <b v="1"/>
    <s v="photography/photobooks"/>
    <n v="117.86666666666667"/>
    <n v="180.40816326530611"/>
    <x v="8"/>
    <x v="20"/>
    <x v="0"/>
    <x v="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x v="1541"/>
    <x v="0"/>
    <n v="2"/>
    <b v="0"/>
    <s v="photography/nature"/>
    <n v="3.3333333333333333E-2"/>
    <n v="3"/>
    <x v="8"/>
    <x v="24"/>
    <x v="0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x v="1542"/>
    <x v="0"/>
    <n v="1"/>
    <b v="0"/>
    <s v="photography/nature"/>
    <n v="4"/>
    <n v="20"/>
    <x v="8"/>
    <x v="24"/>
    <x v="0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x v="1543"/>
    <x v="0"/>
    <n v="1"/>
    <b v="0"/>
    <s v="photography/nature"/>
    <n v="0.44444444444444442"/>
    <n v="10"/>
    <x v="8"/>
    <x v="24"/>
    <x v="0"/>
    <x v="0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x v="1544"/>
    <x v="0"/>
    <n v="0"/>
    <b v="0"/>
    <s v="photography/nature"/>
    <n v="0"/>
    <e v="#DIV/0!"/>
    <x v="8"/>
    <x v="24"/>
    <x v="0"/>
    <x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x v="1545"/>
    <x v="0"/>
    <n v="1"/>
    <b v="0"/>
    <s v="photography/nature"/>
    <n v="3.3333333333333333E-2"/>
    <n v="1"/>
    <x v="8"/>
    <x v="24"/>
    <x v="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x v="1546"/>
    <x v="0"/>
    <n v="11"/>
    <b v="0"/>
    <s v="photography/nature"/>
    <n v="28.9"/>
    <n v="26.272727272727273"/>
    <x v="8"/>
    <x v="24"/>
    <x v="0"/>
    <x v="0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x v="1547"/>
    <x v="0"/>
    <n v="0"/>
    <b v="0"/>
    <s v="photography/nature"/>
    <n v="0"/>
    <e v="#DIV/0!"/>
    <x v="8"/>
    <x v="24"/>
    <x v="0"/>
    <x v="0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x v="1548"/>
    <x v="0"/>
    <n v="1"/>
    <b v="0"/>
    <s v="photography/nature"/>
    <n v="8.5714285714285712"/>
    <n v="60"/>
    <x v="8"/>
    <x v="24"/>
    <x v="0"/>
    <x v="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x v="1549"/>
    <x v="0"/>
    <n v="6"/>
    <b v="0"/>
    <s v="photography/nature"/>
    <n v="34"/>
    <n v="28.333333333333332"/>
    <x v="8"/>
    <x v="24"/>
    <x v="0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x v="1550"/>
    <x v="0"/>
    <n v="7"/>
    <b v="0"/>
    <s v="photography/nature"/>
    <n v="13.466666666666665"/>
    <n v="14.428571428571429"/>
    <x v="8"/>
    <x v="24"/>
    <x v="0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x v="1551"/>
    <x v="0"/>
    <n v="0"/>
    <b v="0"/>
    <s v="photography/nature"/>
    <n v="0"/>
    <e v="#DIV/0!"/>
    <x v="8"/>
    <x v="24"/>
    <x v="0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x v="1552"/>
    <x v="0"/>
    <n v="16"/>
    <b v="0"/>
    <s v="photography/nature"/>
    <n v="49.186046511627907"/>
    <n v="132.1875"/>
    <x v="8"/>
    <x v="24"/>
    <x v="0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x v="1553"/>
    <x v="0"/>
    <n v="0"/>
    <b v="0"/>
    <s v="photography/nature"/>
    <n v="0"/>
    <e v="#DIV/0!"/>
    <x v="8"/>
    <x v="24"/>
    <x v="0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x v="1554"/>
    <x v="0"/>
    <n v="0"/>
    <b v="0"/>
    <s v="photography/nature"/>
    <n v="0"/>
    <e v="#DIV/0!"/>
    <x v="8"/>
    <x v="24"/>
    <x v="0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x v="1555"/>
    <x v="0"/>
    <n v="0"/>
    <b v="0"/>
    <s v="photography/nature"/>
    <n v="0"/>
    <e v="#DIV/0!"/>
    <x v="8"/>
    <x v="24"/>
    <x v="0"/>
    <x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x v="1556"/>
    <x v="0"/>
    <n v="12"/>
    <b v="0"/>
    <s v="photography/nature"/>
    <n v="45.133333333333333"/>
    <n v="56.416666666666664"/>
    <x v="8"/>
    <x v="24"/>
    <x v="0"/>
    <x v="0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x v="1557"/>
    <x v="0"/>
    <n v="1"/>
    <b v="0"/>
    <s v="photography/nature"/>
    <n v="4"/>
    <n v="100"/>
    <x v="8"/>
    <x v="24"/>
    <x v="0"/>
    <x v="0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x v="1558"/>
    <x v="0"/>
    <n v="3"/>
    <b v="0"/>
    <s v="photography/nature"/>
    <n v="4.666666666666667"/>
    <n v="11.666666666666666"/>
    <x v="8"/>
    <x v="24"/>
    <x v="0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x v="1559"/>
    <x v="0"/>
    <n v="1"/>
    <b v="0"/>
    <s v="photography/nature"/>
    <n v="0.33333333333333337"/>
    <n v="50"/>
    <x v="8"/>
    <x v="24"/>
    <x v="0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x v="1560"/>
    <x v="0"/>
    <n v="4"/>
    <b v="0"/>
    <s v="photography/nature"/>
    <n v="3.7600000000000002"/>
    <n v="23.5"/>
    <x v="8"/>
    <x v="24"/>
    <x v="0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x v="1561"/>
    <x v="0"/>
    <n v="1"/>
    <b v="0"/>
    <s v="publishing/art books"/>
    <n v="0.67"/>
    <n v="67"/>
    <x v="3"/>
    <x v="25"/>
    <x v="0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x v="1562"/>
    <x v="0"/>
    <n v="0"/>
    <b v="0"/>
    <s v="publishing/art books"/>
    <n v="0"/>
    <e v="#DIV/0!"/>
    <x v="3"/>
    <x v="25"/>
    <x v="0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x v="1563"/>
    <x v="0"/>
    <n v="2"/>
    <b v="0"/>
    <s v="publishing/art books"/>
    <n v="1.4166666666666665"/>
    <n v="42.5"/>
    <x v="3"/>
    <x v="25"/>
    <x v="0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x v="1564"/>
    <x v="0"/>
    <n v="1"/>
    <b v="0"/>
    <s v="publishing/art books"/>
    <n v="0.1"/>
    <n v="10"/>
    <x v="3"/>
    <x v="25"/>
    <x v="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x v="1565"/>
    <x v="0"/>
    <n v="1"/>
    <b v="0"/>
    <s v="publishing/art books"/>
    <n v="2.5"/>
    <n v="100"/>
    <x v="3"/>
    <x v="25"/>
    <x v="0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x v="1566"/>
    <x v="0"/>
    <n v="59"/>
    <b v="0"/>
    <s v="publishing/art books"/>
    <n v="21.25"/>
    <n v="108.05084745762711"/>
    <x v="3"/>
    <x v="25"/>
    <x v="0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x v="1567"/>
    <x v="0"/>
    <n v="13"/>
    <b v="0"/>
    <s v="publishing/art books"/>
    <n v="4.117647058823529"/>
    <n v="26.923076923076923"/>
    <x v="3"/>
    <x v="25"/>
    <x v="0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x v="1568"/>
    <x v="0"/>
    <n v="22"/>
    <b v="0"/>
    <s v="publishing/art books"/>
    <n v="13.639999999999999"/>
    <n v="155"/>
    <x v="3"/>
    <x v="25"/>
    <x v="0"/>
    <x v="0"/>
  </r>
  <r>
    <n v="1569"/>
    <s v="to be removed (Canceled)"/>
    <s v="to be removed"/>
    <n v="30000"/>
    <n v="0"/>
    <x v="1"/>
    <x v="0"/>
    <s v="USD"/>
    <n v="1369498714"/>
    <x v="1569"/>
    <x v="0"/>
    <n v="0"/>
    <b v="0"/>
    <s v="publishing/art books"/>
    <n v="0"/>
    <e v="#DIV/0!"/>
    <x v="3"/>
    <x v="25"/>
    <x v="0"/>
    <x v="0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x v="1570"/>
    <x v="0"/>
    <n v="52"/>
    <b v="0"/>
    <s v="publishing/art books"/>
    <n v="41.4"/>
    <n v="47.769230769230766"/>
    <x v="3"/>
    <x v="25"/>
    <x v="0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x v="1571"/>
    <x v="0"/>
    <n v="4"/>
    <b v="0"/>
    <s v="publishing/art books"/>
    <n v="0.66115702479338845"/>
    <n v="20"/>
    <x v="3"/>
    <x v="25"/>
    <x v="0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x v="1572"/>
    <x v="0"/>
    <n v="3"/>
    <b v="0"/>
    <s v="publishing/art books"/>
    <n v="5"/>
    <n v="41.666666666666664"/>
    <x v="3"/>
    <x v="25"/>
    <x v="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x v="1573"/>
    <x v="0"/>
    <n v="3"/>
    <b v="0"/>
    <s v="publishing/art books"/>
    <n v="2.4777777777777779"/>
    <n v="74.333333333333329"/>
    <x v="3"/>
    <x v="25"/>
    <x v="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x v="1574"/>
    <x v="0"/>
    <n v="6"/>
    <b v="0"/>
    <s v="publishing/art books"/>
    <n v="5.0599999999999996"/>
    <n v="84.333333333333329"/>
    <x v="3"/>
    <x v="25"/>
    <x v="0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x v="1575"/>
    <x v="0"/>
    <n v="35"/>
    <b v="0"/>
    <s v="publishing/art books"/>
    <n v="22.91"/>
    <n v="65.457142857142856"/>
    <x v="3"/>
    <x v="25"/>
    <x v="0"/>
    <x v="0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x v="1576"/>
    <x v="0"/>
    <n v="10"/>
    <b v="0"/>
    <s v="publishing/art books"/>
    <n v="13"/>
    <n v="65"/>
    <x v="3"/>
    <x v="25"/>
    <x v="0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x v="1577"/>
    <x v="0"/>
    <n v="2"/>
    <b v="0"/>
    <s v="publishing/art books"/>
    <n v="0.54999999999999993"/>
    <n v="27.5"/>
    <x v="3"/>
    <x v="25"/>
    <x v="0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x v="1578"/>
    <x v="0"/>
    <n v="4"/>
    <b v="0"/>
    <s v="publishing/art books"/>
    <n v="10.806536636794938"/>
    <n v="51.25"/>
    <x v="3"/>
    <x v="25"/>
    <x v="0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x v="1579"/>
    <x v="0"/>
    <n v="2"/>
    <b v="0"/>
    <s v="publishing/art books"/>
    <n v="0.84008400840084008"/>
    <n v="14"/>
    <x v="3"/>
    <x v="25"/>
    <x v="0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x v="1580"/>
    <x v="0"/>
    <n v="0"/>
    <b v="0"/>
    <s v="publishing/art books"/>
    <n v="0"/>
    <e v="#DIV/0!"/>
    <x v="3"/>
    <x v="25"/>
    <x v="0"/>
    <x v="0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x v="1581"/>
    <x v="0"/>
    <n v="1"/>
    <b v="0"/>
    <s v="photography/places"/>
    <n v="0.5"/>
    <n v="5"/>
    <x v="8"/>
    <x v="26"/>
    <x v="0"/>
    <x v="0"/>
  </r>
  <r>
    <n v="1582"/>
    <s v="Scenes from New Orleans"/>
    <s v="I create canvas prints of images from in and around New Orleans"/>
    <n v="1000"/>
    <n v="93"/>
    <x v="2"/>
    <x v="0"/>
    <s v="USD"/>
    <n v="1445894400"/>
    <x v="1582"/>
    <x v="0"/>
    <n v="3"/>
    <b v="0"/>
    <s v="photography/places"/>
    <n v="9.3000000000000007"/>
    <n v="31"/>
    <x v="8"/>
    <x v="26"/>
    <x v="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x v="1583"/>
    <x v="0"/>
    <n v="1"/>
    <b v="0"/>
    <s v="photography/places"/>
    <n v="7.4999999999999997E-2"/>
    <n v="15"/>
    <x v="8"/>
    <x v="26"/>
    <x v="0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x v="1584"/>
    <x v="0"/>
    <n v="0"/>
    <b v="0"/>
    <s v="photography/places"/>
    <n v="0"/>
    <e v="#DIV/0!"/>
    <x v="8"/>
    <x v="26"/>
    <x v="0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x v="1585"/>
    <x v="0"/>
    <n v="12"/>
    <b v="0"/>
    <s v="photography/places"/>
    <n v="79"/>
    <n v="131.66666666666666"/>
    <x v="8"/>
    <x v="26"/>
    <x v="0"/>
    <x v="0"/>
  </r>
  <r>
    <n v="1586"/>
    <s v="Missouri In Pictures"/>
    <s v="Show the world the beauty that is in all of our back yards!"/>
    <n v="1500"/>
    <n v="0"/>
    <x v="2"/>
    <x v="0"/>
    <s v="USD"/>
    <n v="1428197422"/>
    <x v="1586"/>
    <x v="0"/>
    <n v="0"/>
    <b v="0"/>
    <s v="photography/places"/>
    <n v="0"/>
    <e v="#DIV/0!"/>
    <x v="8"/>
    <x v="26"/>
    <x v="0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x v="1587"/>
    <x v="0"/>
    <n v="1"/>
    <b v="0"/>
    <s v="photography/places"/>
    <n v="1.3333333333333334E-2"/>
    <n v="1"/>
    <x v="8"/>
    <x v="26"/>
    <x v="0"/>
    <x v="0"/>
  </r>
  <r>
    <n v="1588"/>
    <s v="The Right Side of Texas"/>
    <s v="Southeast Texas as seen through the lens of a cell phone camera"/>
    <n v="516"/>
    <n v="0"/>
    <x v="2"/>
    <x v="0"/>
    <s v="USD"/>
    <n v="1422735120"/>
    <x v="1588"/>
    <x v="0"/>
    <n v="0"/>
    <b v="0"/>
    <s v="photography/places"/>
    <n v="0"/>
    <e v="#DIV/0!"/>
    <x v="8"/>
    <x v="26"/>
    <x v="0"/>
    <x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x v="1589"/>
    <x v="0"/>
    <n v="0"/>
    <b v="0"/>
    <s v="photography/places"/>
    <n v="0"/>
    <e v="#DIV/0!"/>
    <x v="8"/>
    <x v="26"/>
    <x v="0"/>
    <x v="0"/>
  </r>
  <r>
    <n v="1590"/>
    <s v="An Italian Adventure"/>
    <s v="Discover Italy through photography."/>
    <n v="60000"/>
    <n v="1020"/>
    <x v="2"/>
    <x v="13"/>
    <s v="EUR"/>
    <n v="1443040464"/>
    <x v="1590"/>
    <x v="0"/>
    <n v="2"/>
    <b v="0"/>
    <s v="photography/places"/>
    <n v="1.7000000000000002"/>
    <n v="510"/>
    <x v="8"/>
    <x v="26"/>
    <x v="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x v="1591"/>
    <x v="0"/>
    <n v="92"/>
    <b v="0"/>
    <s v="photography/places"/>
    <n v="29.228571428571428"/>
    <n v="44.478260869565219"/>
    <x v="8"/>
    <x v="26"/>
    <x v="0"/>
    <x v="0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x v="1592"/>
    <x v="0"/>
    <n v="0"/>
    <b v="0"/>
    <s v="photography/places"/>
    <n v="0"/>
    <e v="#DIV/0!"/>
    <x v="8"/>
    <x v="26"/>
    <x v="0"/>
    <x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x v="1593"/>
    <x v="0"/>
    <n v="3"/>
    <b v="0"/>
    <s v="photography/places"/>
    <n v="1.3636363636363637E-2"/>
    <n v="1"/>
    <x v="8"/>
    <x v="26"/>
    <x v="0"/>
    <x v="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x v="1594"/>
    <x v="0"/>
    <n v="10"/>
    <b v="0"/>
    <s v="photography/places"/>
    <n v="20.5"/>
    <n v="20.5"/>
    <x v="8"/>
    <x v="26"/>
    <x v="0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x v="1595"/>
    <x v="0"/>
    <n v="7"/>
    <b v="0"/>
    <s v="photography/places"/>
    <n v="0.27999999999999997"/>
    <n v="40"/>
    <x v="8"/>
    <x v="26"/>
    <x v="0"/>
    <x v="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x v="1596"/>
    <x v="0"/>
    <n v="3"/>
    <b v="0"/>
    <s v="photography/places"/>
    <n v="2.3076923076923079"/>
    <n v="25"/>
    <x v="8"/>
    <x v="26"/>
    <x v="0"/>
    <x v="0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x v="1597"/>
    <x v="0"/>
    <n v="0"/>
    <b v="0"/>
    <s v="photography/places"/>
    <n v="0"/>
    <e v="#DIV/0!"/>
    <x v="8"/>
    <x v="26"/>
    <x v="0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x v="1598"/>
    <x v="0"/>
    <n v="1"/>
    <b v="0"/>
    <s v="photography/places"/>
    <n v="0.125"/>
    <n v="1"/>
    <x v="8"/>
    <x v="26"/>
    <x v="0"/>
    <x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x v="1599"/>
    <x v="0"/>
    <n v="0"/>
    <b v="0"/>
    <s v="photography/places"/>
    <n v="0"/>
    <e v="#DIV/0!"/>
    <x v="8"/>
    <x v="26"/>
    <x v="0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x v="1600"/>
    <x v="0"/>
    <n v="9"/>
    <b v="0"/>
    <s v="photography/places"/>
    <n v="7.3400000000000007"/>
    <n v="40.777777777777779"/>
    <x v="8"/>
    <x v="26"/>
    <x v="0"/>
    <x v="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x v="1601"/>
    <x v="0"/>
    <n v="56"/>
    <b v="1"/>
    <s v="music/rock"/>
    <n v="108.2492"/>
    <n v="48.325535714285714"/>
    <x v="4"/>
    <x v="11"/>
    <x v="0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x v="1602"/>
    <x v="0"/>
    <n v="32"/>
    <b v="1"/>
    <s v="music/rock"/>
    <n v="100.16666666666667"/>
    <n v="46.953125"/>
    <x v="4"/>
    <x v="11"/>
    <x v="0"/>
    <x v="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x v="1603"/>
    <x v="0"/>
    <n v="30"/>
    <b v="1"/>
    <s v="music/rock"/>
    <n v="100.03299999999999"/>
    <n v="66.688666666666663"/>
    <x v="4"/>
    <x v="11"/>
    <x v="0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x v="1604"/>
    <x v="0"/>
    <n v="70"/>
    <b v="1"/>
    <s v="music/rock"/>
    <n v="122.10714285714286"/>
    <n v="48.842857142857142"/>
    <x v="4"/>
    <x v="11"/>
    <x v="0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x v="1605"/>
    <x v="0"/>
    <n v="44"/>
    <b v="1"/>
    <s v="music/rock"/>
    <n v="100.69333333333334"/>
    <n v="137.30909090909091"/>
    <x v="4"/>
    <x v="11"/>
    <x v="0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x v="1606"/>
    <x v="0"/>
    <n v="92"/>
    <b v="1"/>
    <s v="music/rock"/>
    <n v="101.004125"/>
    <n v="87.829673913043479"/>
    <x v="4"/>
    <x v="11"/>
    <x v="0"/>
    <x v="0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x v="1607"/>
    <x v="0"/>
    <n v="205"/>
    <b v="1"/>
    <s v="music/rock"/>
    <n v="145.11000000000001"/>
    <n v="70.785365853658533"/>
    <x v="4"/>
    <x v="11"/>
    <x v="0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x v="1608"/>
    <x v="0"/>
    <n v="23"/>
    <b v="1"/>
    <s v="music/rock"/>
    <n v="101.25"/>
    <n v="52.826086956521742"/>
    <x v="4"/>
    <x v="11"/>
    <x v="0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x v="1609"/>
    <x v="0"/>
    <n v="4"/>
    <b v="1"/>
    <s v="music/rock"/>
    <n v="118.33333333333333"/>
    <n v="443.75"/>
    <x v="4"/>
    <x v="11"/>
    <x v="0"/>
    <x v="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x v="1610"/>
    <x v="0"/>
    <n v="112"/>
    <b v="1"/>
    <s v="music/rock"/>
    <n v="271.85000000000002"/>
    <n v="48.544642857142854"/>
    <x v="4"/>
    <x v="11"/>
    <x v="0"/>
    <x v="0"/>
  </r>
  <r>
    <n v="1611"/>
    <s v="Skelton-Luns CD/7&quot;             No Big Deal."/>
    <s v="Skelton-Luns CD/7&quot; No Big Deal."/>
    <n v="800"/>
    <n v="1001"/>
    <x v="0"/>
    <x v="0"/>
    <s v="USD"/>
    <n v="1370390432"/>
    <x v="1611"/>
    <x v="0"/>
    <n v="27"/>
    <b v="1"/>
    <s v="music/rock"/>
    <n v="125.125"/>
    <n v="37.074074074074076"/>
    <x v="4"/>
    <x v="11"/>
    <x v="0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x v="1612"/>
    <x v="0"/>
    <n v="11"/>
    <b v="1"/>
    <s v="music/rock"/>
    <n v="110.00000000000001"/>
    <n v="50"/>
    <x v="4"/>
    <x v="11"/>
    <x v="0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x v="1613"/>
    <x v="0"/>
    <n v="26"/>
    <b v="1"/>
    <s v="music/rock"/>
    <n v="101.49999999999999"/>
    <n v="39.03846153846154"/>
    <x v="4"/>
    <x v="11"/>
    <x v="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x v="1614"/>
    <x v="0"/>
    <n v="77"/>
    <b v="1"/>
    <s v="music/rock"/>
    <n v="102.69999999999999"/>
    <n v="66.688311688311686"/>
    <x v="4"/>
    <x v="11"/>
    <x v="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x v="1615"/>
    <x v="0"/>
    <n v="136"/>
    <b v="1"/>
    <s v="music/rock"/>
    <n v="114.12500000000001"/>
    <n v="67.132352941176464"/>
    <x v="4"/>
    <x v="11"/>
    <x v="0"/>
    <x v="0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x v="1616"/>
    <x v="0"/>
    <n v="157"/>
    <b v="1"/>
    <s v="music/rock"/>
    <n v="104.2"/>
    <n v="66.369426751592357"/>
    <x v="4"/>
    <x v="11"/>
    <x v="0"/>
    <x v="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x v="1617"/>
    <x v="0"/>
    <n v="158"/>
    <b v="1"/>
    <s v="music/rock"/>
    <n v="145.85714285714286"/>
    <n v="64.620253164556956"/>
    <x v="4"/>
    <x v="11"/>
    <x v="0"/>
    <x v="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x v="1618"/>
    <x v="0"/>
    <n v="27"/>
    <b v="1"/>
    <s v="music/rock"/>
    <n v="105.06666666666666"/>
    <n v="58.370370370370374"/>
    <x v="4"/>
    <x v="11"/>
    <x v="0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x v="1619"/>
    <x v="0"/>
    <n v="23"/>
    <b v="1"/>
    <s v="music/rock"/>
    <n v="133.33333333333331"/>
    <n v="86.956521739130437"/>
    <x v="4"/>
    <x v="11"/>
    <x v="0"/>
    <x v="0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x v="1620"/>
    <x v="0"/>
    <n v="17"/>
    <b v="1"/>
    <s v="music/rock"/>
    <n v="112.99999999999999"/>
    <n v="66.470588235294116"/>
    <x v="4"/>
    <x v="11"/>
    <x v="0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x v="1621"/>
    <x v="0"/>
    <n v="37"/>
    <b v="1"/>
    <s v="music/rock"/>
    <n v="121.2"/>
    <n v="163.78378378378378"/>
    <x v="4"/>
    <x v="11"/>
    <x v="0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x v="1622"/>
    <x v="0"/>
    <n v="65"/>
    <b v="1"/>
    <s v="music/rock"/>
    <n v="101.72463768115942"/>
    <n v="107.98461538461538"/>
    <x v="4"/>
    <x v="11"/>
    <x v="0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x v="1623"/>
    <x v="0"/>
    <n v="18"/>
    <b v="1"/>
    <s v="music/rock"/>
    <n v="101.06666666666666"/>
    <n v="42.111111111111114"/>
    <x v="4"/>
    <x v="11"/>
    <x v="0"/>
    <x v="0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x v="1624"/>
    <x v="0"/>
    <n v="25"/>
    <b v="1"/>
    <s v="music/rock"/>
    <n v="118"/>
    <n v="47.2"/>
    <x v="4"/>
    <x v="11"/>
    <x v="0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x v="1625"/>
    <x v="0"/>
    <n v="104"/>
    <b v="1"/>
    <s v="music/rock"/>
    <n v="155.33333333333331"/>
    <n v="112.01923076923077"/>
    <x v="4"/>
    <x v="11"/>
    <x v="0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x v="1626"/>
    <x v="0"/>
    <n v="108"/>
    <b v="1"/>
    <s v="music/rock"/>
    <n v="101.18750000000001"/>
    <n v="74.953703703703709"/>
    <x v="4"/>
    <x v="11"/>
    <x v="0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x v="1627"/>
    <x v="0"/>
    <n v="38"/>
    <b v="1"/>
    <s v="music/rock"/>
    <n v="117"/>
    <n v="61.578947368421055"/>
    <x v="4"/>
    <x v="11"/>
    <x v="0"/>
    <x v="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x v="1628"/>
    <x v="0"/>
    <n v="88"/>
    <b v="1"/>
    <s v="music/rock"/>
    <n v="100.925"/>
    <n v="45.875"/>
    <x v="4"/>
    <x v="11"/>
    <x v="0"/>
    <x v="0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x v="1629"/>
    <x v="0"/>
    <n v="82"/>
    <b v="1"/>
    <s v="music/rock"/>
    <n v="103.66666666666666"/>
    <n v="75.853658536585371"/>
    <x v="4"/>
    <x v="11"/>
    <x v="0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x v="1630"/>
    <x v="0"/>
    <n v="126"/>
    <b v="1"/>
    <s v="music/rock"/>
    <n v="265.25"/>
    <n v="84.206349206349202"/>
    <x v="4"/>
    <x v="11"/>
    <x v="0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x v="1631"/>
    <x v="0"/>
    <n v="133"/>
    <b v="1"/>
    <s v="music/rock"/>
    <n v="155.91"/>
    <n v="117.22556390977444"/>
    <x v="4"/>
    <x v="11"/>
    <x v="0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x v="1632"/>
    <x v="0"/>
    <n v="47"/>
    <b v="1"/>
    <s v="music/rock"/>
    <n v="101.62500000000001"/>
    <n v="86.489361702127653"/>
    <x v="4"/>
    <x v="11"/>
    <x v="0"/>
    <x v="0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x v="1633"/>
    <x v="0"/>
    <n v="58"/>
    <b v="1"/>
    <s v="music/rock"/>
    <n v="100"/>
    <n v="172.41379310344828"/>
    <x v="4"/>
    <x v="11"/>
    <x v="0"/>
    <x v="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x v="1634"/>
    <x v="0"/>
    <n v="32"/>
    <b v="1"/>
    <s v="music/rock"/>
    <n v="100.49999999999999"/>
    <n v="62.8125"/>
    <x v="4"/>
    <x v="11"/>
    <x v="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x v="1635"/>
    <x v="0"/>
    <n v="37"/>
    <b v="1"/>
    <s v="music/rock"/>
    <n v="125.29999999999998"/>
    <n v="67.729729729729726"/>
    <x v="4"/>
    <x v="11"/>
    <x v="0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x v="1636"/>
    <x v="0"/>
    <n v="87"/>
    <b v="1"/>
    <s v="music/rock"/>
    <n v="103.55555555555556"/>
    <n v="53.5632183908046"/>
    <x v="4"/>
    <x v="11"/>
    <x v="0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x v="1637"/>
    <x v="0"/>
    <n v="15"/>
    <b v="1"/>
    <s v="music/rock"/>
    <n v="103.8"/>
    <n v="34.6"/>
    <x v="4"/>
    <x v="11"/>
    <x v="0"/>
    <x v="0"/>
  </r>
  <r>
    <n v="1638"/>
    <s v="Avenues EP 2013"/>
    <s v="Avenues will be going in to the studio to record a new EP with Matt Allison!"/>
    <n v="1000"/>
    <n v="1050"/>
    <x v="0"/>
    <x v="0"/>
    <s v="USD"/>
    <n v="1362086700"/>
    <x v="1638"/>
    <x v="0"/>
    <n v="27"/>
    <b v="1"/>
    <s v="music/rock"/>
    <n v="105"/>
    <n v="38.888888888888886"/>
    <x v="4"/>
    <x v="11"/>
    <x v="0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x v="1639"/>
    <x v="0"/>
    <n v="19"/>
    <b v="1"/>
    <s v="music/rock"/>
    <n v="100"/>
    <n v="94.736842105263165"/>
    <x v="4"/>
    <x v="11"/>
    <x v="0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x v="1640"/>
    <x v="0"/>
    <n v="17"/>
    <b v="1"/>
    <s v="music/rock"/>
    <n v="169.86"/>
    <n v="39.967058823529413"/>
    <x v="4"/>
    <x v="11"/>
    <x v="0"/>
    <x v="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x v="1641"/>
    <x v="0"/>
    <n v="26"/>
    <b v="1"/>
    <s v="music/pop"/>
    <n v="101.4"/>
    <n v="97.5"/>
    <x v="4"/>
    <x v="27"/>
    <x v="0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x v="1642"/>
    <x v="0"/>
    <n v="28"/>
    <b v="1"/>
    <s v="music/pop"/>
    <n v="100"/>
    <n v="42.857142857142854"/>
    <x v="4"/>
    <x v="27"/>
    <x v="0"/>
    <x v="0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x v="1643"/>
    <x v="0"/>
    <n v="37"/>
    <b v="1"/>
    <s v="music/pop"/>
    <n v="124.70000000000002"/>
    <n v="168.51351351351352"/>
    <x v="4"/>
    <x v="27"/>
    <x v="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x v="1644"/>
    <x v="0"/>
    <n v="128"/>
    <b v="1"/>
    <s v="music/pop"/>
    <n v="109.5"/>
    <n v="85.546875"/>
    <x v="4"/>
    <x v="27"/>
    <x v="0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x v="1645"/>
    <x v="0"/>
    <n v="10"/>
    <b v="1"/>
    <s v="music/pop"/>
    <n v="110.80000000000001"/>
    <n v="554"/>
    <x v="4"/>
    <x v="27"/>
    <x v="0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x v="1646"/>
    <x v="0"/>
    <n v="83"/>
    <b v="1"/>
    <s v="music/pop"/>
    <n v="110.2"/>
    <n v="26.554216867469879"/>
    <x v="4"/>
    <x v="27"/>
    <x v="0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x v="1647"/>
    <x v="0"/>
    <n v="46"/>
    <b v="1"/>
    <s v="music/pop"/>
    <n v="104.71999999999998"/>
    <n v="113.82608695652173"/>
    <x v="4"/>
    <x v="27"/>
    <x v="0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x v="1648"/>
    <x v="0"/>
    <n v="90"/>
    <b v="1"/>
    <s v="music/pop"/>
    <n v="125.26086956521738"/>
    <n v="32.011111111111113"/>
    <x v="4"/>
    <x v="27"/>
    <x v="0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x v="1649"/>
    <x v="0"/>
    <n v="81"/>
    <b v="1"/>
    <s v="music/pop"/>
    <n v="100.58763157894737"/>
    <n v="47.189259259259259"/>
    <x v="4"/>
    <x v="27"/>
    <x v="0"/>
    <x v="0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x v="1650"/>
    <x v="0"/>
    <n v="32"/>
    <b v="1"/>
    <s v="music/pop"/>
    <n v="141.55000000000001"/>
    <n v="88.46875"/>
    <x v="4"/>
    <x v="27"/>
    <x v="0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x v="1651"/>
    <x v="0"/>
    <n v="20"/>
    <b v="1"/>
    <s v="music/pop"/>
    <n v="100.75"/>
    <n v="100.75"/>
    <x v="4"/>
    <x v="27"/>
    <x v="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x v="1652"/>
    <x v="0"/>
    <n v="70"/>
    <b v="1"/>
    <s v="music/pop"/>
    <n v="100.66666666666666"/>
    <n v="64.714285714285708"/>
    <x v="4"/>
    <x v="27"/>
    <x v="0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x v="1653"/>
    <x v="0"/>
    <n v="168"/>
    <b v="1"/>
    <s v="music/pop"/>
    <n v="174.2304"/>
    <n v="51.854285714285716"/>
    <x v="4"/>
    <x v="27"/>
    <x v="0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x v="1654"/>
    <x v="0"/>
    <n v="34"/>
    <b v="1"/>
    <s v="music/pop"/>
    <n v="119.90909090909089"/>
    <n v="38.794117647058826"/>
    <x v="4"/>
    <x v="27"/>
    <x v="0"/>
    <x v="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x v="1655"/>
    <x v="0"/>
    <n v="48"/>
    <b v="1"/>
    <s v="music/pop"/>
    <n v="142.86666666666667"/>
    <n v="44.645833333333336"/>
    <x v="4"/>
    <x v="27"/>
    <x v="0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x v="1656"/>
    <x v="0"/>
    <n v="48"/>
    <b v="1"/>
    <s v="music/pop"/>
    <n v="100.33493333333334"/>
    <n v="156.77333333333334"/>
    <x v="4"/>
    <x v="27"/>
    <x v="0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x v="1657"/>
    <x v="0"/>
    <n v="221"/>
    <b v="1"/>
    <s v="music/pop"/>
    <n v="104.93380000000001"/>
    <n v="118.70339366515837"/>
    <x v="4"/>
    <x v="27"/>
    <x v="0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x v="1658"/>
    <x v="0"/>
    <n v="107"/>
    <b v="1"/>
    <s v="music/pop"/>
    <n v="132.23333333333335"/>
    <n v="74.149532710280369"/>
    <x v="4"/>
    <x v="27"/>
    <x v="0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x v="1659"/>
    <x v="0"/>
    <n v="45"/>
    <b v="1"/>
    <s v="music/pop"/>
    <n v="112.79999999999998"/>
    <n v="12.533333333333333"/>
    <x v="4"/>
    <x v="27"/>
    <x v="0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x v="1660"/>
    <x v="0"/>
    <n v="36"/>
    <b v="1"/>
    <s v="music/pop"/>
    <n v="1253.75"/>
    <n v="27.861111111111111"/>
    <x v="4"/>
    <x v="27"/>
    <x v="0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x v="1661"/>
    <x v="0"/>
    <n v="101"/>
    <b v="1"/>
    <s v="music/pop"/>
    <n v="102.50632911392405"/>
    <n v="80.178217821782184"/>
    <x v="4"/>
    <x v="27"/>
    <x v="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x v="1662"/>
    <x v="0"/>
    <n v="62"/>
    <b v="1"/>
    <s v="music/pop"/>
    <n v="102.6375"/>
    <n v="132.43548387096774"/>
    <x v="4"/>
    <x v="27"/>
    <x v="0"/>
    <x v="0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x v="1663"/>
    <x v="0"/>
    <n v="32"/>
    <b v="1"/>
    <s v="music/pop"/>
    <n v="108"/>
    <n v="33.75"/>
    <x v="4"/>
    <x v="27"/>
    <x v="0"/>
    <x v="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x v="1664"/>
    <x v="0"/>
    <n v="89"/>
    <b v="1"/>
    <s v="music/pop"/>
    <n v="122.40879999999999"/>
    <n v="34.384494382022467"/>
    <x v="4"/>
    <x v="27"/>
    <x v="0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x v="1665"/>
    <x v="0"/>
    <n v="93"/>
    <b v="1"/>
    <s v="music/pop"/>
    <n v="119.45714285714286"/>
    <n v="44.956989247311824"/>
    <x v="4"/>
    <x v="27"/>
    <x v="0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x v="1666"/>
    <x v="0"/>
    <n v="98"/>
    <b v="1"/>
    <s v="music/pop"/>
    <n v="160.88"/>
    <n v="41.04081632653061"/>
    <x v="4"/>
    <x v="27"/>
    <x v="0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x v="1667"/>
    <x v="0"/>
    <n v="82"/>
    <b v="1"/>
    <s v="music/pop"/>
    <n v="126.85294117647059"/>
    <n v="52.597560975609753"/>
    <x v="4"/>
    <x v="27"/>
    <x v="0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x v="1668"/>
    <x v="0"/>
    <n v="116"/>
    <b v="1"/>
    <s v="music/pop"/>
    <n v="102.6375"/>
    <n v="70.784482758620683"/>
    <x v="4"/>
    <x v="27"/>
    <x v="0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x v="1669"/>
    <x v="0"/>
    <n v="52"/>
    <b v="1"/>
    <s v="music/pop"/>
    <n v="139.75"/>
    <n v="53.75"/>
    <x v="4"/>
    <x v="27"/>
    <x v="0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x v="1670"/>
    <x v="0"/>
    <n v="23"/>
    <b v="1"/>
    <s v="music/pop"/>
    <n v="102.60000000000001"/>
    <n v="44.608695652173914"/>
    <x v="4"/>
    <x v="27"/>
    <x v="0"/>
    <x v="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x v="1671"/>
    <x v="0"/>
    <n v="77"/>
    <b v="1"/>
    <s v="music/pop"/>
    <n v="100.67349999999999"/>
    <n v="26.148961038961041"/>
    <x v="4"/>
    <x v="27"/>
    <x v="0"/>
    <x v="0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x v="1672"/>
    <x v="0"/>
    <n v="49"/>
    <b v="1"/>
    <s v="music/pop"/>
    <n v="112.94117647058823"/>
    <n v="39.183673469387756"/>
    <x v="4"/>
    <x v="27"/>
    <x v="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x v="1673"/>
    <x v="0"/>
    <n v="59"/>
    <b v="1"/>
    <s v="music/pop"/>
    <n v="128.09523809523807"/>
    <n v="45.593220338983052"/>
    <x v="4"/>
    <x v="27"/>
    <x v="0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x v="1674"/>
    <x v="0"/>
    <n v="113"/>
    <b v="1"/>
    <s v="music/pop"/>
    <n v="201.7"/>
    <n v="89.247787610619469"/>
    <x v="4"/>
    <x v="27"/>
    <x v="0"/>
    <x v="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x v="1675"/>
    <x v="0"/>
    <n v="34"/>
    <b v="1"/>
    <s v="music/pop"/>
    <n v="137.416"/>
    <n v="40.416470588235299"/>
    <x v="4"/>
    <x v="27"/>
    <x v="0"/>
    <x v="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x v="1676"/>
    <x v="0"/>
    <n v="42"/>
    <b v="1"/>
    <s v="music/pop"/>
    <n v="115.33333333333333"/>
    <n v="82.38095238095238"/>
    <x v="4"/>
    <x v="27"/>
    <x v="0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x v="1677"/>
    <x v="0"/>
    <n v="42"/>
    <b v="1"/>
    <s v="music/pop"/>
    <n v="111.66666666666667"/>
    <n v="159.52380952380952"/>
    <x v="4"/>
    <x v="27"/>
    <x v="0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x v="1678"/>
    <x v="0"/>
    <n v="49"/>
    <b v="1"/>
    <s v="music/pop"/>
    <n v="118.39999999999999"/>
    <n v="36.244897959183675"/>
    <x v="4"/>
    <x v="27"/>
    <x v="0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x v="1679"/>
    <x v="0"/>
    <n v="56"/>
    <b v="1"/>
    <s v="music/pop"/>
    <n v="175"/>
    <n v="62.5"/>
    <x v="4"/>
    <x v="27"/>
    <x v="0"/>
    <x v="0"/>
  </r>
  <r>
    <n v="1680"/>
    <s v="Kick Out a Record"/>
    <s v="Working Musician dilemma #164: how the taxman put Kick the Record 2.0 on hold"/>
    <n v="1000"/>
    <n v="1175"/>
    <x v="0"/>
    <x v="0"/>
    <s v="USD"/>
    <n v="1405188667"/>
    <x v="1680"/>
    <x v="0"/>
    <n v="25"/>
    <b v="1"/>
    <s v="music/pop"/>
    <n v="117.5"/>
    <n v="47"/>
    <x v="4"/>
    <x v="27"/>
    <x v="0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x v="1681"/>
    <x v="0"/>
    <n v="884"/>
    <b v="0"/>
    <s v="music/faith"/>
    <n v="101.42212307692309"/>
    <n v="74.575090497737563"/>
    <x v="4"/>
    <x v="28"/>
    <x v="0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x v="1682"/>
    <x v="0"/>
    <n v="0"/>
    <b v="0"/>
    <s v="music/faith"/>
    <n v="0"/>
    <e v="#DIV/0!"/>
    <x v="4"/>
    <x v="28"/>
    <x v="0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x v="1683"/>
    <x v="0"/>
    <n v="10"/>
    <b v="0"/>
    <s v="music/faith"/>
    <n v="21.714285714285715"/>
    <n v="76"/>
    <x v="4"/>
    <x v="28"/>
    <x v="0"/>
    <x v="0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x v="1684"/>
    <x v="0"/>
    <n v="101"/>
    <b v="0"/>
    <s v="music/faith"/>
    <n v="109.125"/>
    <n v="86.43564356435644"/>
    <x v="4"/>
    <x v="28"/>
    <x v="0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x v="1685"/>
    <x v="0"/>
    <n v="15"/>
    <b v="0"/>
    <s v="music/faith"/>
    <n v="102.85714285714285"/>
    <n v="24"/>
    <x v="4"/>
    <x v="28"/>
    <x v="0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x v="1686"/>
    <x v="0"/>
    <n v="1"/>
    <b v="0"/>
    <s v="music/faith"/>
    <n v="0.36"/>
    <n v="18"/>
    <x v="4"/>
    <x v="28"/>
    <x v="0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x v="1687"/>
    <x v="0"/>
    <n v="39"/>
    <b v="0"/>
    <s v="music/faith"/>
    <n v="31.25"/>
    <n v="80.128205128205124"/>
    <x v="4"/>
    <x v="28"/>
    <x v="0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x v="1688"/>
    <x v="0"/>
    <n v="7"/>
    <b v="0"/>
    <s v="music/faith"/>
    <n v="44.3"/>
    <n v="253.14285714285714"/>
    <x v="4"/>
    <x v="28"/>
    <x v="0"/>
    <x v="0"/>
  </r>
  <r>
    <n v="1689"/>
    <s v="Fly Away"/>
    <s v="Praising the Living God in the second half of life."/>
    <n v="2400"/>
    <n v="2400"/>
    <x v="3"/>
    <x v="0"/>
    <s v="USD"/>
    <n v="1489700230"/>
    <x v="1689"/>
    <x v="0"/>
    <n v="14"/>
    <b v="0"/>
    <s v="music/faith"/>
    <n v="100"/>
    <n v="171.42857142857142"/>
    <x v="4"/>
    <x v="28"/>
    <x v="0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x v="1690"/>
    <x v="0"/>
    <n v="11"/>
    <b v="0"/>
    <s v="music/faith"/>
    <n v="25.4"/>
    <n v="57.727272727272727"/>
    <x v="4"/>
    <x v="28"/>
    <x v="0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x v="1691"/>
    <x v="0"/>
    <n v="38"/>
    <b v="0"/>
    <s v="music/faith"/>
    <n v="33.473333333333329"/>
    <n v="264.26315789473682"/>
    <x v="4"/>
    <x v="28"/>
    <x v="0"/>
    <x v="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x v="1692"/>
    <x v="0"/>
    <n v="15"/>
    <b v="0"/>
    <s v="music/faith"/>
    <n v="47.8"/>
    <n v="159.33333333333334"/>
    <x v="4"/>
    <x v="28"/>
    <x v="0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x v="1693"/>
    <x v="0"/>
    <n v="8"/>
    <b v="0"/>
    <s v="music/faith"/>
    <n v="9.3333333333333339"/>
    <n v="35"/>
    <x v="4"/>
    <x v="28"/>
    <x v="0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x v="1694"/>
    <x v="0"/>
    <n v="1"/>
    <b v="0"/>
    <s v="music/faith"/>
    <n v="0.05"/>
    <n v="5"/>
    <x v="4"/>
    <x v="28"/>
    <x v="0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x v="1695"/>
    <x v="0"/>
    <n v="23"/>
    <b v="0"/>
    <s v="music/faith"/>
    <n v="11.708333333333334"/>
    <n v="61.086956521739133"/>
    <x v="4"/>
    <x v="28"/>
    <x v="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x v="1696"/>
    <x v="0"/>
    <n v="0"/>
    <b v="0"/>
    <s v="music/faith"/>
    <n v="0"/>
    <e v="#DIV/0!"/>
    <x v="4"/>
    <x v="28"/>
    <x v="0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x v="1697"/>
    <x v="0"/>
    <n v="22"/>
    <b v="0"/>
    <s v="music/faith"/>
    <n v="20.208000000000002"/>
    <n v="114.81818181818181"/>
    <x v="4"/>
    <x v="28"/>
    <x v="0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x v="1698"/>
    <x v="0"/>
    <n v="0"/>
    <b v="0"/>
    <s v="music/faith"/>
    <n v="0"/>
    <e v="#DIV/0!"/>
    <x v="4"/>
    <x v="28"/>
    <x v="0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x v="1699"/>
    <x v="0"/>
    <n v="4"/>
    <b v="0"/>
    <s v="music/faith"/>
    <n v="4.2311459353574925"/>
    <n v="54"/>
    <x v="4"/>
    <x v="28"/>
    <x v="0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x v="1700"/>
    <x v="0"/>
    <n v="79"/>
    <b v="0"/>
    <s v="music/faith"/>
    <n v="26.06"/>
    <n v="65.974683544303801"/>
    <x v="4"/>
    <x v="28"/>
    <x v="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x v="1701"/>
    <x v="0"/>
    <n v="2"/>
    <b v="0"/>
    <s v="music/faith"/>
    <n v="0.19801980198019803"/>
    <n v="5"/>
    <x v="4"/>
    <x v="28"/>
    <x v="0"/>
    <x v="0"/>
  </r>
  <r>
    <n v="1702"/>
    <s v="lyndale lewis and new vision prosper cd release"/>
    <s v="I can do all things through christ jesus"/>
    <n v="16500"/>
    <n v="1"/>
    <x v="2"/>
    <x v="0"/>
    <s v="USD"/>
    <n v="1427745150"/>
    <x v="1702"/>
    <x v="0"/>
    <n v="1"/>
    <b v="0"/>
    <s v="music/faith"/>
    <n v="6.0606060606060606E-3"/>
    <n v="1"/>
    <x v="4"/>
    <x v="28"/>
    <x v="0"/>
    <x v="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x v="1703"/>
    <x v="0"/>
    <n v="2"/>
    <b v="0"/>
    <s v="music/faith"/>
    <n v="1.02"/>
    <n v="25.5"/>
    <x v="4"/>
    <x v="28"/>
    <x v="0"/>
    <x v="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x v="1704"/>
    <x v="0"/>
    <n v="11"/>
    <b v="0"/>
    <s v="music/faith"/>
    <n v="65.100000000000009"/>
    <n v="118.36363636363636"/>
    <x v="4"/>
    <x v="28"/>
    <x v="0"/>
    <x v="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x v="1705"/>
    <x v="0"/>
    <n v="0"/>
    <b v="0"/>
    <s v="music/faith"/>
    <n v="0"/>
    <e v="#DIV/0!"/>
    <x v="4"/>
    <x v="28"/>
    <x v="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x v="1706"/>
    <x v="0"/>
    <n v="0"/>
    <b v="0"/>
    <s v="music/faith"/>
    <n v="0"/>
    <e v="#DIV/0!"/>
    <x v="4"/>
    <x v="28"/>
    <x v="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x v="1707"/>
    <x v="0"/>
    <n v="9"/>
    <b v="0"/>
    <s v="music/faith"/>
    <n v="9.74"/>
    <n v="54.111111111111114"/>
    <x v="4"/>
    <x v="28"/>
    <x v="0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x v="1708"/>
    <x v="0"/>
    <n v="0"/>
    <b v="0"/>
    <s v="music/faith"/>
    <n v="0"/>
    <e v="#DIV/0!"/>
    <x v="4"/>
    <x v="28"/>
    <x v="0"/>
    <x v="0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x v="1709"/>
    <x v="0"/>
    <n v="4"/>
    <b v="0"/>
    <s v="music/faith"/>
    <n v="4.8571428571428568"/>
    <n v="21.25"/>
    <x v="4"/>
    <x v="28"/>
    <x v="0"/>
    <x v="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x v="1710"/>
    <x v="0"/>
    <n v="1"/>
    <b v="0"/>
    <s v="music/faith"/>
    <n v="0.67999999999999994"/>
    <n v="34"/>
    <x v="4"/>
    <x v="28"/>
    <x v="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x v="1711"/>
    <x v="0"/>
    <n v="2"/>
    <b v="0"/>
    <s v="music/faith"/>
    <n v="10.5"/>
    <n v="525"/>
    <x v="4"/>
    <x v="28"/>
    <x v="0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x v="1712"/>
    <x v="0"/>
    <n v="0"/>
    <b v="0"/>
    <s v="music/faith"/>
    <n v="0"/>
    <e v="#DIV/0!"/>
    <x v="4"/>
    <x v="28"/>
    <x v="0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x v="1713"/>
    <x v="0"/>
    <n v="1"/>
    <b v="0"/>
    <s v="music/faith"/>
    <n v="1.6666666666666667"/>
    <n v="50"/>
    <x v="4"/>
    <x v="28"/>
    <x v="0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x v="1714"/>
    <x v="0"/>
    <n v="17"/>
    <b v="0"/>
    <s v="music/faith"/>
    <n v="7.8680000000000003"/>
    <n v="115.70588235294117"/>
    <x v="4"/>
    <x v="28"/>
    <x v="0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x v="1715"/>
    <x v="0"/>
    <n v="2"/>
    <b v="0"/>
    <s v="music/faith"/>
    <n v="0.22"/>
    <n v="5.5"/>
    <x v="4"/>
    <x v="28"/>
    <x v="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x v="1716"/>
    <x v="0"/>
    <n v="3"/>
    <b v="0"/>
    <s v="music/faith"/>
    <n v="7.5"/>
    <n v="50"/>
    <x v="4"/>
    <x v="28"/>
    <x v="0"/>
    <x v="0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x v="1717"/>
    <x v="0"/>
    <n v="41"/>
    <b v="0"/>
    <s v="music/faith"/>
    <n v="42.725880551301685"/>
    <n v="34.024390243902438"/>
    <x v="4"/>
    <x v="28"/>
    <x v="0"/>
    <x v="0"/>
  </r>
  <r>
    <n v="1718"/>
    <s v="The Prodigal Son"/>
    <s v="A melody for the galaxy."/>
    <n v="35000"/>
    <n v="75"/>
    <x v="2"/>
    <x v="0"/>
    <s v="USD"/>
    <n v="1463201940"/>
    <x v="1718"/>
    <x v="0"/>
    <n v="2"/>
    <b v="0"/>
    <s v="music/faith"/>
    <n v="0.2142857142857143"/>
    <n v="37.5"/>
    <x v="4"/>
    <x v="28"/>
    <x v="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x v="1719"/>
    <x v="0"/>
    <n v="3"/>
    <b v="0"/>
    <s v="music/faith"/>
    <n v="0.87500000000000011"/>
    <n v="11.666666666666666"/>
    <x v="4"/>
    <x v="28"/>
    <x v="0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x v="1720"/>
    <x v="0"/>
    <n v="8"/>
    <b v="0"/>
    <s v="music/faith"/>
    <n v="5.625"/>
    <n v="28.125"/>
    <x v="4"/>
    <x v="28"/>
    <x v="0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x v="1721"/>
    <x v="0"/>
    <n v="0"/>
    <b v="0"/>
    <s v="music/faith"/>
    <n v="0"/>
    <e v="#DIV/0!"/>
    <x v="4"/>
    <x v="28"/>
    <x v="0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x v="1722"/>
    <x v="0"/>
    <n v="1"/>
    <b v="0"/>
    <s v="music/faith"/>
    <n v="3.4722222222222224E-2"/>
    <n v="1"/>
    <x v="4"/>
    <x v="28"/>
    <x v="0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x v="1723"/>
    <x v="0"/>
    <n v="3"/>
    <b v="0"/>
    <s v="music/faith"/>
    <n v="6.5"/>
    <n v="216.66666666666666"/>
    <x v="4"/>
    <x v="28"/>
    <x v="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x v="1724"/>
    <x v="0"/>
    <n v="4"/>
    <b v="0"/>
    <s v="music/faith"/>
    <n v="0.58333333333333337"/>
    <n v="8.75"/>
    <x v="4"/>
    <x v="28"/>
    <x v="0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x v="1725"/>
    <x v="0"/>
    <n v="9"/>
    <b v="0"/>
    <s v="music/faith"/>
    <n v="10.181818181818182"/>
    <n v="62.222222222222221"/>
    <x v="4"/>
    <x v="28"/>
    <x v="0"/>
    <x v="0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x v="1726"/>
    <x v="0"/>
    <n v="16"/>
    <b v="0"/>
    <s v="music/faith"/>
    <n v="33.784615384615385"/>
    <n v="137.25"/>
    <x v="4"/>
    <x v="28"/>
    <x v="0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x v="1727"/>
    <x v="0"/>
    <n v="1"/>
    <b v="0"/>
    <s v="music/faith"/>
    <n v="3.3333333333333333E-2"/>
    <n v="1"/>
    <x v="4"/>
    <x v="28"/>
    <x v="0"/>
    <x v="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x v="1728"/>
    <x v="0"/>
    <n v="7"/>
    <b v="0"/>
    <s v="music/faith"/>
    <n v="68.400000000000006"/>
    <n v="122.14285714285714"/>
    <x v="4"/>
    <x v="28"/>
    <x v="0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x v="1729"/>
    <x v="0"/>
    <n v="0"/>
    <b v="0"/>
    <s v="music/faith"/>
    <n v="0"/>
    <e v="#DIV/0!"/>
    <x v="4"/>
    <x v="28"/>
    <x v="0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x v="1730"/>
    <x v="0"/>
    <n v="0"/>
    <b v="0"/>
    <s v="music/faith"/>
    <n v="0"/>
    <e v="#DIV/0!"/>
    <x v="4"/>
    <x v="28"/>
    <x v="0"/>
    <x v="0"/>
  </r>
  <r>
    <n v="1731"/>
    <s v="Sam Cox Band First Christian Tour"/>
    <s v="We are a Christin Worship band looking to midwest tour. God Bless!"/>
    <n v="1000"/>
    <n v="0"/>
    <x v="2"/>
    <x v="0"/>
    <s v="USD"/>
    <n v="1434034800"/>
    <x v="1731"/>
    <x v="0"/>
    <n v="0"/>
    <b v="0"/>
    <s v="music/faith"/>
    <n v="0"/>
    <e v="#DIV/0!"/>
    <x v="4"/>
    <x v="28"/>
    <x v="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x v="1732"/>
    <x v="0"/>
    <n v="0"/>
    <b v="0"/>
    <s v="music/faith"/>
    <n v="0"/>
    <e v="#DIV/0!"/>
    <x v="4"/>
    <x v="28"/>
    <x v="0"/>
    <x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x v="1733"/>
    <x v="0"/>
    <n v="0"/>
    <b v="0"/>
    <s v="music/faith"/>
    <n v="0"/>
    <e v="#DIV/0!"/>
    <x v="4"/>
    <x v="28"/>
    <x v="0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x v="1734"/>
    <x v="0"/>
    <n v="1"/>
    <b v="0"/>
    <s v="music/faith"/>
    <n v="2.2222222222222223E-2"/>
    <n v="1"/>
    <x v="4"/>
    <x v="28"/>
    <x v="0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x v="1735"/>
    <x v="0"/>
    <n v="2"/>
    <b v="0"/>
    <s v="music/faith"/>
    <n v="11"/>
    <n v="55"/>
    <x v="4"/>
    <x v="28"/>
    <x v="0"/>
    <x v="0"/>
  </r>
  <r>
    <n v="1736"/>
    <s v="In His Presence"/>
    <s v="A unique meditative album reflecting on the life of Christ, inviting Him into your presence"/>
    <n v="3000"/>
    <n v="22"/>
    <x v="2"/>
    <x v="0"/>
    <s v="USD"/>
    <n v="1447018833"/>
    <x v="1736"/>
    <x v="0"/>
    <n v="1"/>
    <b v="0"/>
    <s v="music/faith"/>
    <n v="0.73333333333333328"/>
    <n v="22"/>
    <x v="4"/>
    <x v="28"/>
    <x v="0"/>
    <x v="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x v="1737"/>
    <x v="0"/>
    <n v="15"/>
    <b v="0"/>
    <s v="music/faith"/>
    <n v="21.25"/>
    <n v="56.666666666666664"/>
    <x v="4"/>
    <x v="28"/>
    <x v="0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x v="1738"/>
    <x v="0"/>
    <n v="1"/>
    <b v="0"/>
    <s v="music/faith"/>
    <n v="0.4"/>
    <n v="20"/>
    <x v="4"/>
    <x v="28"/>
    <x v="0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x v="1739"/>
    <x v="0"/>
    <n v="1"/>
    <b v="0"/>
    <s v="music/faith"/>
    <n v="0.1"/>
    <n v="1"/>
    <x v="4"/>
    <x v="28"/>
    <x v="0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x v="1740"/>
    <x v="0"/>
    <n v="0"/>
    <b v="0"/>
    <s v="music/faith"/>
    <n v="0"/>
    <e v="#DIV/0!"/>
    <x v="4"/>
    <x v="28"/>
    <x v="0"/>
    <x v="0"/>
  </r>
  <r>
    <n v="1741"/>
    <s v="Caught off Guard"/>
    <s v="A photo journal documenting my experiences and travels across New Zealand"/>
    <n v="1200"/>
    <n v="1330"/>
    <x v="0"/>
    <x v="1"/>
    <s v="GBP"/>
    <n v="1433948671"/>
    <x v="1741"/>
    <x v="0"/>
    <n v="52"/>
    <b v="1"/>
    <s v="photography/photobooks"/>
    <n v="110.83333333333334"/>
    <n v="25.576923076923077"/>
    <x v="8"/>
    <x v="20"/>
    <x v="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x v="1742"/>
    <x v="0"/>
    <n v="34"/>
    <b v="1"/>
    <s v="photography/photobooks"/>
    <n v="108.74999999999999"/>
    <n v="63.970588235294116"/>
    <x v="8"/>
    <x v="20"/>
    <x v="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x v="1743"/>
    <x v="0"/>
    <n v="67"/>
    <b v="1"/>
    <s v="photography/photobooks"/>
    <n v="100.41666666666667"/>
    <n v="89.925373134328353"/>
    <x v="8"/>
    <x v="20"/>
    <x v="0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x v="1744"/>
    <x v="0"/>
    <n v="70"/>
    <b v="1"/>
    <s v="photography/photobooks"/>
    <n v="118.45454545454545"/>
    <n v="93.071428571428569"/>
    <x v="8"/>
    <x v="20"/>
    <x v="0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x v="1745"/>
    <x v="0"/>
    <n v="89"/>
    <b v="1"/>
    <s v="photography/photobooks"/>
    <n v="114.01428571428571"/>
    <n v="89.674157303370791"/>
    <x v="8"/>
    <x v="20"/>
    <x v="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x v="1746"/>
    <x v="0"/>
    <n v="107"/>
    <b v="1"/>
    <s v="photography/photobooks"/>
    <n v="148.10000000000002"/>
    <n v="207.61682242990653"/>
    <x v="8"/>
    <x v="20"/>
    <x v="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x v="1747"/>
    <x v="0"/>
    <n v="159"/>
    <b v="1"/>
    <s v="photography/photobooks"/>
    <n v="104.95555555555556"/>
    <n v="59.408805031446541"/>
    <x v="8"/>
    <x v="20"/>
    <x v="0"/>
    <x v="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x v="1748"/>
    <x v="0"/>
    <n v="181"/>
    <b v="1"/>
    <s v="photography/photobooks"/>
    <n v="129.94800000000001"/>
    <n v="358.97237569060775"/>
    <x v="8"/>
    <x v="20"/>
    <x v="0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x v="1749"/>
    <x v="0"/>
    <n v="131"/>
    <b v="1"/>
    <s v="photography/photobooks"/>
    <n v="123.48756218905473"/>
    <n v="94.736641221374043"/>
    <x v="8"/>
    <x v="20"/>
    <x v="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x v="1750"/>
    <x v="0"/>
    <n v="125"/>
    <b v="1"/>
    <s v="photography/photobooks"/>
    <n v="201.62"/>
    <n v="80.647999999999996"/>
    <x v="8"/>
    <x v="20"/>
    <x v="0"/>
    <x v="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x v="1751"/>
    <x v="0"/>
    <n v="61"/>
    <b v="1"/>
    <s v="photography/photobooks"/>
    <n v="102.89999999999999"/>
    <n v="168.68852459016392"/>
    <x v="8"/>
    <x v="20"/>
    <x v="0"/>
    <x v="0"/>
  </r>
  <r>
    <n v="1752"/>
    <s v="Adfectus Book"/>
    <s v="A little book of calm, in picture form, that will soothe the soul and un-furrow the brow."/>
    <n v="1200"/>
    <n v="3122"/>
    <x v="0"/>
    <x v="1"/>
    <s v="GBP"/>
    <n v="1476425082"/>
    <x v="1752"/>
    <x v="0"/>
    <n v="90"/>
    <b v="1"/>
    <s v="photography/photobooks"/>
    <n v="260.16666666666663"/>
    <n v="34.68888888888889"/>
    <x v="8"/>
    <x v="20"/>
    <x v="0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x v="1753"/>
    <x v="0"/>
    <n v="35"/>
    <b v="1"/>
    <s v="photography/photobooks"/>
    <n v="108"/>
    <n v="462.85714285714283"/>
    <x v="8"/>
    <x v="20"/>
    <x v="0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x v="1754"/>
    <x v="0"/>
    <n v="90"/>
    <b v="1"/>
    <s v="photography/photobooks"/>
    <n v="110.52941176470587"/>
    <n v="104.38888888888889"/>
    <x v="8"/>
    <x v="20"/>
    <x v="0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x v="1755"/>
    <x v="0"/>
    <n v="4"/>
    <b v="1"/>
    <s v="photography/photobooks"/>
    <n v="120"/>
    <n v="7.5"/>
    <x v="8"/>
    <x v="20"/>
    <x v="0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x v="1756"/>
    <x v="0"/>
    <n v="120"/>
    <b v="1"/>
    <s v="photography/photobooks"/>
    <n v="102.82909090909091"/>
    <n v="47.13"/>
    <x v="8"/>
    <x v="20"/>
    <x v="0"/>
    <x v="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x v="1757"/>
    <x v="0"/>
    <n v="14"/>
    <b v="1"/>
    <s v="photography/photobooks"/>
    <n v="115.99999999999999"/>
    <n v="414.28571428571428"/>
    <x v="8"/>
    <x v="20"/>
    <x v="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x v="1758"/>
    <x v="0"/>
    <n v="27"/>
    <b v="1"/>
    <s v="photography/photobooks"/>
    <n v="114.7"/>
    <n v="42.481481481481481"/>
    <x v="8"/>
    <x v="20"/>
    <x v="0"/>
    <x v="0"/>
  </r>
  <r>
    <n v="1759"/>
    <s v="Death Valley"/>
    <s v="Death Valley will be the first photo book of Andi State"/>
    <n v="5000"/>
    <n v="5330"/>
    <x v="0"/>
    <x v="0"/>
    <s v="USD"/>
    <n v="1427309629"/>
    <x v="1759"/>
    <x v="0"/>
    <n v="49"/>
    <b v="1"/>
    <s v="photography/photobooks"/>
    <n v="106.60000000000001"/>
    <n v="108.77551020408163"/>
    <x v="8"/>
    <x v="20"/>
    <x v="0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x v="1760"/>
    <x v="0"/>
    <n v="102"/>
    <b v="1"/>
    <s v="photography/photobooks"/>
    <n v="165.44"/>
    <n v="81.098039215686271"/>
    <x v="8"/>
    <x v="20"/>
    <x v="0"/>
    <x v="0"/>
  </r>
  <r>
    <n v="1761"/>
    <s v="I Wanted To See Boobs"/>
    <s v="A hardcover photobook telling the naked truth of a young photographers journey."/>
    <n v="100"/>
    <n v="155"/>
    <x v="0"/>
    <x v="1"/>
    <s v="GBP"/>
    <n v="1442065060"/>
    <x v="1761"/>
    <x v="0"/>
    <n v="3"/>
    <b v="1"/>
    <s v="photography/photobooks"/>
    <n v="155"/>
    <n v="51.666666666666664"/>
    <x v="8"/>
    <x v="20"/>
    <x v="0"/>
    <x v="0"/>
  </r>
  <r>
    <n v="1762"/>
    <s v="&quot;The Naked Pixel&quot; Ali Pakele"/>
    <s v="Project rewards $25 gets you 190+ digital images"/>
    <n v="100"/>
    <n v="885"/>
    <x v="0"/>
    <x v="0"/>
    <s v="USD"/>
    <n v="1457739245"/>
    <x v="1762"/>
    <x v="0"/>
    <n v="25"/>
    <b v="1"/>
    <s v="photography/photobooks"/>
    <n v="885"/>
    <n v="35.4"/>
    <x v="8"/>
    <x v="20"/>
    <x v="0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x v="1763"/>
    <x v="0"/>
    <n v="118"/>
    <b v="1"/>
    <s v="photography/photobooks"/>
    <n v="101.90833333333333"/>
    <n v="103.63559322033899"/>
    <x v="8"/>
    <x v="20"/>
    <x v="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x v="1764"/>
    <x v="1"/>
    <n v="39"/>
    <b v="0"/>
    <s v="photography/photobooks"/>
    <n v="19.600000000000001"/>
    <n v="55.282051282051285"/>
    <x v="8"/>
    <x v="20"/>
    <x v="0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x v="1765"/>
    <x v="1"/>
    <n v="103"/>
    <b v="0"/>
    <s v="photography/photobooks"/>
    <n v="59.467839999999995"/>
    <n v="72.16970873786407"/>
    <x v="8"/>
    <x v="20"/>
    <x v="0"/>
    <x v="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x v="1766"/>
    <x v="1"/>
    <n v="0"/>
    <b v="0"/>
    <s v="photography/photobooks"/>
    <n v="0"/>
    <e v="#DIV/0!"/>
    <x v="8"/>
    <x v="20"/>
    <x v="0"/>
    <x v="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x v="1767"/>
    <x v="1"/>
    <n v="39"/>
    <b v="0"/>
    <s v="photography/photobooks"/>
    <n v="45.72"/>
    <n v="58.615384615384613"/>
    <x v="8"/>
    <x v="20"/>
    <x v="0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x v="1768"/>
    <x v="1"/>
    <n v="15"/>
    <b v="0"/>
    <s v="photography/photobooks"/>
    <n v="3.74"/>
    <n v="12.466666666666667"/>
    <x v="8"/>
    <x v="20"/>
    <x v="0"/>
    <x v="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x v="1769"/>
    <x v="1"/>
    <n v="22"/>
    <b v="0"/>
    <s v="photography/photobooks"/>
    <n v="2.7025000000000001"/>
    <n v="49.136363636363633"/>
    <x v="8"/>
    <x v="20"/>
    <x v="0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x v="1770"/>
    <x v="1"/>
    <n v="92"/>
    <b v="0"/>
    <s v="photography/photobooks"/>
    <n v="56.51428571428572"/>
    <n v="150.5"/>
    <x v="8"/>
    <x v="20"/>
    <x v="0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x v="1771"/>
    <x v="1"/>
    <n v="25"/>
    <b v="0"/>
    <s v="photography/photobooks"/>
    <n v="21.30952380952381"/>
    <n v="35.799999999999997"/>
    <x v="8"/>
    <x v="20"/>
    <x v="0"/>
    <x v="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x v="1772"/>
    <x v="1"/>
    <n v="19"/>
    <b v="0"/>
    <s v="photography/photobooks"/>
    <n v="15.6"/>
    <n v="45.157894736842103"/>
    <x v="8"/>
    <x v="20"/>
    <x v="0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x v="1773"/>
    <x v="1"/>
    <n v="19"/>
    <b v="0"/>
    <s v="photography/photobooks"/>
    <n v="6.2566666666666677"/>
    <n v="98.78947368421052"/>
    <x v="8"/>
    <x v="20"/>
    <x v="0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x v="1774"/>
    <x v="1"/>
    <n v="13"/>
    <b v="0"/>
    <s v="photography/photobooks"/>
    <n v="45.92"/>
    <n v="88.307692307692307"/>
    <x v="8"/>
    <x v="20"/>
    <x v="0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x v="1775"/>
    <x v="1"/>
    <n v="124"/>
    <b v="0"/>
    <s v="photography/photobooks"/>
    <n v="65.101538461538468"/>
    <n v="170.62903225806451"/>
    <x v="8"/>
    <x v="20"/>
    <x v="0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x v="1776"/>
    <x v="1"/>
    <n v="4"/>
    <b v="0"/>
    <s v="photography/photobooks"/>
    <n v="6.7"/>
    <n v="83.75"/>
    <x v="8"/>
    <x v="20"/>
    <x v="0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x v="1777"/>
    <x v="1"/>
    <n v="10"/>
    <b v="0"/>
    <s v="photography/photobooks"/>
    <n v="13.5625"/>
    <n v="65.099999999999994"/>
    <x v="8"/>
    <x v="20"/>
    <x v="0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x v="1778"/>
    <x v="1"/>
    <n v="15"/>
    <b v="0"/>
    <s v="photography/photobooks"/>
    <n v="1.9900000000000002"/>
    <n v="66.333333333333329"/>
    <x v="8"/>
    <x v="20"/>
    <x v="0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x v="1779"/>
    <x v="1"/>
    <n v="38"/>
    <b v="0"/>
    <s v="photography/photobooks"/>
    <n v="36.236363636363642"/>
    <n v="104.89473684210526"/>
    <x v="8"/>
    <x v="20"/>
    <x v="0"/>
    <x v="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x v="1780"/>
    <x v="1"/>
    <n v="152"/>
    <b v="0"/>
    <s v="photography/photobooks"/>
    <n v="39.743333333333339"/>
    <n v="78.440789473684205"/>
    <x v="8"/>
    <x v="20"/>
    <x v="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x v="1781"/>
    <x v="1"/>
    <n v="24"/>
    <b v="0"/>
    <s v="photography/photobooks"/>
    <n v="25.763636363636365"/>
    <n v="59.041666666666664"/>
    <x v="8"/>
    <x v="20"/>
    <x v="0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x v="1782"/>
    <x v="1"/>
    <n v="76"/>
    <b v="0"/>
    <s v="photography/photobooks"/>
    <n v="15.491428571428573"/>
    <n v="71.34210526315789"/>
    <x v="8"/>
    <x v="20"/>
    <x v="0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x v="1783"/>
    <x v="1"/>
    <n v="185"/>
    <b v="0"/>
    <s v="photography/photobooks"/>
    <n v="23.692499999999999"/>
    <n v="51.227027027027027"/>
    <x v="8"/>
    <x v="20"/>
    <x v="0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x v="1784"/>
    <x v="1"/>
    <n v="33"/>
    <b v="0"/>
    <s v="photography/photobooks"/>
    <n v="39.76"/>
    <n v="60.242424242424242"/>
    <x v="8"/>
    <x v="20"/>
    <x v="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x v="1785"/>
    <x v="1"/>
    <n v="108"/>
    <b v="0"/>
    <s v="photography/photobooks"/>
    <n v="20.220833333333331"/>
    <n v="44.935185185185183"/>
    <x v="8"/>
    <x v="20"/>
    <x v="0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x v="1786"/>
    <x v="1"/>
    <n v="29"/>
    <b v="0"/>
    <s v="photography/photobooks"/>
    <n v="47.631578947368418"/>
    <n v="31.206896551724139"/>
    <x v="8"/>
    <x v="20"/>
    <x v="0"/>
    <x v="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x v="1787"/>
    <x v="1"/>
    <n v="24"/>
    <b v="0"/>
    <s v="photography/photobooks"/>
    <n v="15.329999999999998"/>
    <n v="63.875"/>
    <x v="8"/>
    <x v="20"/>
    <x v="0"/>
    <x v="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x v="1788"/>
    <x v="1"/>
    <n v="4"/>
    <b v="0"/>
    <s v="photography/photobooks"/>
    <n v="1.3818181818181818"/>
    <n v="19"/>
    <x v="8"/>
    <x v="20"/>
    <x v="0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x v="1789"/>
    <x v="1"/>
    <n v="4"/>
    <b v="0"/>
    <s v="photography/photobooks"/>
    <n v="0.5"/>
    <n v="10"/>
    <x v="8"/>
    <x v="20"/>
    <x v="0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x v="1790"/>
    <x v="1"/>
    <n v="15"/>
    <b v="0"/>
    <s v="photography/photobooks"/>
    <n v="4.957575757575758"/>
    <n v="109.06666666666666"/>
    <x v="8"/>
    <x v="20"/>
    <x v="0"/>
    <x v="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x v="1791"/>
    <x v="1"/>
    <n v="4"/>
    <b v="0"/>
    <s v="photography/photobooks"/>
    <n v="3.5666666666666664"/>
    <n v="26.75"/>
    <x v="8"/>
    <x v="20"/>
    <x v="0"/>
    <x v="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x v="1792"/>
    <x v="1"/>
    <n v="139"/>
    <b v="0"/>
    <s v="photography/photobooks"/>
    <n v="61.124000000000002"/>
    <n v="109.93525179856115"/>
    <x v="8"/>
    <x v="20"/>
    <x v="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x v="1793"/>
    <x v="1"/>
    <n v="2"/>
    <b v="0"/>
    <s v="photography/photobooks"/>
    <n v="1.3333333333333335"/>
    <n v="20"/>
    <x v="8"/>
    <x v="20"/>
    <x v="0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x v="1794"/>
    <x v="1"/>
    <n v="18"/>
    <b v="0"/>
    <s v="photography/photobooks"/>
    <n v="11.077777777777778"/>
    <n v="55.388888888888886"/>
    <x v="8"/>
    <x v="20"/>
    <x v="0"/>
    <x v="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x v="1795"/>
    <x v="1"/>
    <n v="81"/>
    <b v="0"/>
    <s v="photography/photobooks"/>
    <n v="38.735714285714288"/>
    <n v="133.90123456790124"/>
    <x v="8"/>
    <x v="20"/>
    <x v="0"/>
    <x v="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x v="1796"/>
    <x v="1"/>
    <n v="86"/>
    <b v="0"/>
    <s v="photography/photobooks"/>
    <n v="22.05263157894737"/>
    <n v="48.720930232558139"/>
    <x v="8"/>
    <x v="20"/>
    <x v="0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x v="1797"/>
    <x v="1"/>
    <n v="140"/>
    <b v="0"/>
    <s v="photography/photobooks"/>
    <n v="67.55"/>
    <n v="48.25"/>
    <x v="8"/>
    <x v="20"/>
    <x v="0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x v="1798"/>
    <x v="1"/>
    <n v="37"/>
    <b v="0"/>
    <s v="photography/photobooks"/>
    <n v="13.637499999999999"/>
    <n v="58.972972972972975"/>
    <x v="8"/>
    <x v="20"/>
    <x v="0"/>
    <x v="0"/>
  </r>
  <r>
    <n v="1799"/>
    <s v="The UnDiscovered Image"/>
    <s v="The UnDiscovered Image, a monthly publication dedicated to photographers."/>
    <n v="4000"/>
    <n v="69.83"/>
    <x v="2"/>
    <x v="1"/>
    <s v="GBP"/>
    <n v="1415740408"/>
    <x v="1799"/>
    <x v="1"/>
    <n v="6"/>
    <b v="0"/>
    <s v="photography/photobooks"/>
    <n v="1.7457500000000001"/>
    <n v="11.638333333333334"/>
    <x v="8"/>
    <x v="20"/>
    <x v="0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x v="1800"/>
    <x v="1"/>
    <n v="113"/>
    <b v="0"/>
    <s v="photography/photobooks"/>
    <n v="20.44963251188932"/>
    <n v="83.716814159292042"/>
    <x v="8"/>
    <x v="20"/>
    <x v="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x v="1801"/>
    <x v="1"/>
    <n v="37"/>
    <b v="0"/>
    <s v="photography/photobooks"/>
    <n v="13.852941176470587"/>
    <n v="63.648648648648646"/>
    <x v="8"/>
    <x v="20"/>
    <x v="0"/>
    <x v="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x v="1802"/>
    <x v="1"/>
    <n v="18"/>
    <b v="0"/>
    <s v="photography/photobooks"/>
    <n v="48.485714285714288"/>
    <n v="94.277777777777771"/>
    <x v="8"/>
    <x v="20"/>
    <x v="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x v="1803"/>
    <x v="1"/>
    <n v="75"/>
    <b v="0"/>
    <s v="photography/photobooks"/>
    <n v="30.8"/>
    <n v="71.86666666666666"/>
    <x v="8"/>
    <x v="20"/>
    <x v="0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x v="1804"/>
    <x v="1"/>
    <n v="52"/>
    <b v="0"/>
    <s v="photography/photobooks"/>
    <n v="35.174193548387095"/>
    <n v="104.84615384615384"/>
    <x v="8"/>
    <x v="20"/>
    <x v="0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x v="1805"/>
    <x v="1"/>
    <n v="122"/>
    <b v="0"/>
    <s v="photography/photobooks"/>
    <n v="36.404444444444444"/>
    <n v="67.139344262295083"/>
    <x v="8"/>
    <x v="20"/>
    <x v="0"/>
    <x v="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x v="1806"/>
    <x v="1"/>
    <n v="8"/>
    <b v="0"/>
    <s v="photography/photobooks"/>
    <n v="2.9550000000000001"/>
    <n v="73.875"/>
    <x v="8"/>
    <x v="20"/>
    <x v="0"/>
    <x v="0"/>
  </r>
  <r>
    <n v="1807"/>
    <s v="Anywhere but Here"/>
    <s v="I want to explore alternative cultures and lifestyles in America."/>
    <n v="5000"/>
    <n v="553"/>
    <x v="2"/>
    <x v="0"/>
    <s v="USD"/>
    <n v="1411868313"/>
    <x v="1807"/>
    <x v="1"/>
    <n v="8"/>
    <b v="0"/>
    <s v="photography/photobooks"/>
    <n v="11.06"/>
    <n v="69.125"/>
    <x v="8"/>
    <x v="20"/>
    <x v="0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x v="1808"/>
    <x v="1"/>
    <n v="96"/>
    <b v="0"/>
    <s v="photography/photobooks"/>
    <n v="41.407142857142858"/>
    <n v="120.77083333333333"/>
    <x v="8"/>
    <x v="20"/>
    <x v="0"/>
    <x v="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x v="1809"/>
    <x v="1"/>
    <n v="9"/>
    <b v="0"/>
    <s v="photography/photobooks"/>
    <n v="10.857142857142858"/>
    <n v="42.222222222222221"/>
    <x v="8"/>
    <x v="20"/>
    <x v="0"/>
    <x v="0"/>
  </r>
  <r>
    <n v="1810"/>
    <s v="Film Speed"/>
    <s v="Film Speed is a series of Zines focusing on architecture shot completely on 35 and 120mm film."/>
    <n v="450"/>
    <n v="15"/>
    <x v="2"/>
    <x v="0"/>
    <s v="USD"/>
    <n v="1408657826"/>
    <x v="1810"/>
    <x v="0"/>
    <n v="2"/>
    <b v="0"/>
    <s v="photography/photobooks"/>
    <n v="3.3333333333333335"/>
    <n v="7.5"/>
    <x v="8"/>
    <x v="20"/>
    <x v="0"/>
    <x v="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x v="1811"/>
    <x v="0"/>
    <n v="26"/>
    <b v="0"/>
    <s v="photography/photobooks"/>
    <n v="7.407407407407407E-2"/>
    <n v="1.5384615384615385"/>
    <x v="8"/>
    <x v="20"/>
    <x v="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x v="1812"/>
    <x v="0"/>
    <n v="23"/>
    <b v="0"/>
    <s v="photography/photobooks"/>
    <n v="13.307692307692307"/>
    <n v="37.608695652173914"/>
    <x v="8"/>
    <x v="20"/>
    <x v="0"/>
    <x v="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x v="1813"/>
    <x v="0"/>
    <n v="0"/>
    <b v="0"/>
    <s v="photography/photobooks"/>
    <n v="0"/>
    <e v="#DIV/0!"/>
    <x v="8"/>
    <x v="20"/>
    <x v="0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x v="1814"/>
    <x v="0"/>
    <n v="140"/>
    <b v="0"/>
    <s v="photography/photobooks"/>
    <n v="49.183333333333337"/>
    <n v="42.157142857142858"/>
    <x v="8"/>
    <x v="20"/>
    <x v="0"/>
    <x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x v="1815"/>
    <x v="0"/>
    <n v="0"/>
    <b v="0"/>
    <s v="photography/photobooks"/>
    <n v="0"/>
    <e v="#DIV/0!"/>
    <x v="8"/>
    <x v="20"/>
    <x v="0"/>
    <x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x v="1816"/>
    <x v="0"/>
    <n v="6"/>
    <b v="0"/>
    <s v="photography/photobooks"/>
    <n v="2.036"/>
    <n v="84.833333333333329"/>
    <x v="8"/>
    <x v="20"/>
    <x v="0"/>
    <x v="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x v="1817"/>
    <x v="0"/>
    <n v="100"/>
    <b v="0"/>
    <s v="photography/photobooks"/>
    <n v="52.327777777777776"/>
    <n v="94.19"/>
    <x v="8"/>
    <x v="20"/>
    <x v="0"/>
    <x v="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x v="1818"/>
    <x v="0"/>
    <n v="0"/>
    <b v="0"/>
    <s v="photography/photobooks"/>
    <n v="0"/>
    <e v="#DIV/0!"/>
    <x v="8"/>
    <x v="20"/>
    <x v="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x v="1819"/>
    <x v="0"/>
    <n v="4"/>
    <b v="0"/>
    <s v="photography/photobooks"/>
    <n v="2.083333333333333"/>
    <n v="6.25"/>
    <x v="8"/>
    <x v="20"/>
    <x v="0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x v="1820"/>
    <x v="0"/>
    <n v="8"/>
    <b v="0"/>
    <s v="photography/photobooks"/>
    <n v="6.565384615384616"/>
    <n v="213.375"/>
    <x v="8"/>
    <x v="20"/>
    <x v="0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x v="1821"/>
    <x v="0"/>
    <n v="57"/>
    <b v="1"/>
    <s v="music/rock"/>
    <n v="134.88999999999999"/>
    <n v="59.162280701754383"/>
    <x v="4"/>
    <x v="11"/>
    <x v="0"/>
    <x v="0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x v="1822"/>
    <x v="0"/>
    <n v="11"/>
    <b v="1"/>
    <s v="music/rock"/>
    <n v="100"/>
    <n v="27.272727272727273"/>
    <x v="4"/>
    <x v="11"/>
    <x v="0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x v="1823"/>
    <x v="0"/>
    <n v="33"/>
    <b v="1"/>
    <s v="music/rock"/>
    <n v="115.85714285714286"/>
    <n v="24.575757575757574"/>
    <x v="4"/>
    <x v="11"/>
    <x v="0"/>
    <x v="0"/>
  </r>
  <r>
    <n v="1824"/>
    <s v="Tin Man's Broken Wisdom Fund"/>
    <s v="cd fund raiser"/>
    <n v="3000"/>
    <n v="3002"/>
    <x v="0"/>
    <x v="0"/>
    <s v="USD"/>
    <n v="1389146880"/>
    <x v="1824"/>
    <x v="0"/>
    <n v="40"/>
    <b v="1"/>
    <s v="music/rock"/>
    <n v="100.06666666666666"/>
    <n v="75.05"/>
    <x v="4"/>
    <x v="11"/>
    <x v="0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x v="1825"/>
    <x v="0"/>
    <n v="50"/>
    <b v="1"/>
    <s v="music/rock"/>
    <n v="105.05"/>
    <n v="42.02"/>
    <x v="4"/>
    <x v="11"/>
    <x v="0"/>
    <x v="0"/>
  </r>
  <r>
    <n v="1826"/>
    <s v="BEAR GHOST! Professional Recording! Yay!"/>
    <s v="Hear your favorite Bear Ghost in eargasmic quality!"/>
    <n v="2000"/>
    <n v="2020"/>
    <x v="0"/>
    <x v="0"/>
    <s v="USD"/>
    <n v="1392675017"/>
    <x v="1826"/>
    <x v="0"/>
    <n v="38"/>
    <b v="1"/>
    <s v="music/rock"/>
    <n v="101"/>
    <n v="53.157894736842103"/>
    <x v="4"/>
    <x v="11"/>
    <x v="0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x v="1827"/>
    <x v="0"/>
    <n v="96"/>
    <b v="1"/>
    <s v="music/rock"/>
    <n v="100.66250000000001"/>
    <n v="83.885416666666671"/>
    <x v="4"/>
    <x v="11"/>
    <x v="0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x v="1828"/>
    <x v="0"/>
    <n v="48"/>
    <b v="1"/>
    <s v="music/rock"/>
    <n v="100.16000000000001"/>
    <n v="417.33333333333331"/>
    <x v="4"/>
    <x v="11"/>
    <x v="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x v="1829"/>
    <x v="0"/>
    <n v="33"/>
    <b v="1"/>
    <s v="music/rock"/>
    <n v="166.68333333333334"/>
    <n v="75.765151515151516"/>
    <x v="4"/>
    <x v="11"/>
    <x v="0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x v="1830"/>
    <x v="0"/>
    <n v="226"/>
    <b v="1"/>
    <s v="music/rock"/>
    <n v="101.53333333333335"/>
    <n v="67.389380530973455"/>
    <x v="4"/>
    <x v="11"/>
    <x v="0"/>
    <x v="0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x v="1831"/>
    <x v="0"/>
    <n v="14"/>
    <b v="1"/>
    <s v="music/rock"/>
    <n v="103"/>
    <n v="73.571428571428569"/>
    <x v="4"/>
    <x v="11"/>
    <x v="0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x v="1832"/>
    <x v="0"/>
    <n v="20"/>
    <b v="1"/>
    <s v="music/rock"/>
    <n v="142.85714285714286"/>
    <n v="25"/>
    <x v="4"/>
    <x v="11"/>
    <x v="0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x v="1833"/>
    <x v="0"/>
    <n v="25"/>
    <b v="1"/>
    <s v="music/rock"/>
    <n v="262.5"/>
    <n v="42"/>
    <x v="4"/>
    <x v="11"/>
    <x v="0"/>
    <x v="0"/>
  </r>
  <r>
    <n v="1834"/>
    <s v="TDJ - All Part of the Plan EP/Tour"/>
    <s v="Help us fund our first tour and promote our new EP!"/>
    <n v="10000"/>
    <n v="11805"/>
    <x v="0"/>
    <x v="0"/>
    <s v="USD"/>
    <n v="1422140895"/>
    <x v="1834"/>
    <x v="0"/>
    <n v="90"/>
    <b v="1"/>
    <s v="music/rock"/>
    <n v="118.05000000000001"/>
    <n v="131.16666666666666"/>
    <x v="4"/>
    <x v="11"/>
    <x v="0"/>
    <x v="0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x v="1835"/>
    <x v="0"/>
    <n v="11"/>
    <b v="1"/>
    <s v="music/rock"/>
    <n v="104"/>
    <n v="47.272727272727273"/>
    <x v="4"/>
    <x v="11"/>
    <x v="0"/>
    <x v="0"/>
  </r>
  <r>
    <n v="1836"/>
    <s v="KICKSTART OUR &lt;+3"/>
    <s v="Help fund our 2013 Sound &amp; Lighting Touring rig!"/>
    <n v="5000"/>
    <n v="10017"/>
    <x v="0"/>
    <x v="0"/>
    <s v="USD"/>
    <n v="1361129129"/>
    <x v="1836"/>
    <x v="0"/>
    <n v="55"/>
    <b v="1"/>
    <s v="music/rock"/>
    <n v="200.34"/>
    <n v="182.12727272727273"/>
    <x v="4"/>
    <x v="11"/>
    <x v="0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x v="1837"/>
    <x v="0"/>
    <n v="30"/>
    <b v="1"/>
    <s v="music/rock"/>
    <n v="306.83333333333331"/>
    <n v="61.366666666666667"/>
    <x v="4"/>
    <x v="11"/>
    <x v="0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x v="1838"/>
    <x v="0"/>
    <n v="28"/>
    <b v="1"/>
    <s v="music/rock"/>
    <n v="100.149"/>
    <n v="35.767499999999998"/>
    <x v="4"/>
    <x v="11"/>
    <x v="0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x v="1839"/>
    <x v="0"/>
    <n v="45"/>
    <b v="1"/>
    <s v="music/rock"/>
    <n v="205.29999999999998"/>
    <n v="45.62222222222222"/>
    <x v="4"/>
    <x v="11"/>
    <x v="0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x v="1840"/>
    <x v="0"/>
    <n v="13"/>
    <b v="1"/>
    <s v="music/rock"/>
    <n v="108.88888888888889"/>
    <n v="75.384615384615387"/>
    <x v="4"/>
    <x v="11"/>
    <x v="0"/>
    <x v="0"/>
  </r>
  <r>
    <n v="1841"/>
    <s v="Hydra Effect Debut EP"/>
    <s v="Hard Rock with a Positive Message. Help us fund, release and promote our debut EP!"/>
    <n v="2000"/>
    <n v="2035"/>
    <x v="0"/>
    <x v="0"/>
    <s v="USD"/>
    <n v="1400561940"/>
    <x v="1841"/>
    <x v="0"/>
    <n v="40"/>
    <b v="1"/>
    <s v="music/rock"/>
    <n v="101.75"/>
    <n v="50.875"/>
    <x v="4"/>
    <x v="11"/>
    <x v="0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x v="1842"/>
    <x v="0"/>
    <n v="21"/>
    <b v="1"/>
    <s v="music/rock"/>
    <n v="125.25"/>
    <n v="119.28571428571429"/>
    <x v="4"/>
    <x v="11"/>
    <x v="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x v="1843"/>
    <x v="0"/>
    <n v="134"/>
    <b v="1"/>
    <s v="music/rock"/>
    <n v="124.0061"/>
    <n v="92.541865671641801"/>
    <x v="4"/>
    <x v="11"/>
    <x v="0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x v="1844"/>
    <x v="0"/>
    <n v="20"/>
    <b v="1"/>
    <s v="music/rock"/>
    <n v="101.4"/>
    <n v="76.05"/>
    <x v="4"/>
    <x v="11"/>
    <x v="0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x v="1845"/>
    <x v="0"/>
    <n v="19"/>
    <b v="1"/>
    <s v="music/rock"/>
    <n v="100"/>
    <n v="52.631578947368418"/>
    <x v="4"/>
    <x v="11"/>
    <x v="0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x v="1846"/>
    <x v="0"/>
    <n v="209"/>
    <b v="1"/>
    <s v="music/rock"/>
    <n v="137.92666666666668"/>
    <n v="98.990430622009569"/>
    <x v="4"/>
    <x v="11"/>
    <x v="0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x v="1847"/>
    <x v="0"/>
    <n v="38"/>
    <b v="1"/>
    <s v="music/rock"/>
    <n v="120.88000000000001"/>
    <n v="79.526315789473685"/>
    <x v="4"/>
    <x v="11"/>
    <x v="0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x v="1848"/>
    <x v="0"/>
    <n v="24"/>
    <b v="1"/>
    <s v="music/rock"/>
    <n v="107.36666666666667"/>
    <n v="134.20833333333334"/>
    <x v="4"/>
    <x v="11"/>
    <x v="0"/>
    <x v="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x v="1849"/>
    <x v="0"/>
    <n v="8"/>
    <b v="1"/>
    <s v="music/rock"/>
    <n v="100.33333333333334"/>
    <n v="37.625"/>
    <x v="4"/>
    <x v="11"/>
    <x v="0"/>
    <x v="0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x v="1850"/>
    <x v="0"/>
    <n v="179"/>
    <b v="1"/>
    <s v="music/rock"/>
    <n v="101.52222222222223"/>
    <n v="51.044692737430168"/>
    <x v="4"/>
    <x v="11"/>
    <x v="0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x v="1851"/>
    <x v="0"/>
    <n v="26"/>
    <b v="1"/>
    <s v="music/rock"/>
    <n v="100.07692307692308"/>
    <n v="50.03846153846154"/>
    <x v="4"/>
    <x v="11"/>
    <x v="0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x v="1852"/>
    <x v="0"/>
    <n v="131"/>
    <b v="1"/>
    <s v="music/rock"/>
    <n v="116.96666666666667"/>
    <n v="133.93129770992365"/>
    <x v="4"/>
    <x v="11"/>
    <x v="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x v="1853"/>
    <x v="0"/>
    <n v="14"/>
    <b v="1"/>
    <s v="music/rock"/>
    <n v="101.875"/>
    <n v="58.214285714285715"/>
    <x v="4"/>
    <x v="11"/>
    <x v="0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x v="1854"/>
    <x v="0"/>
    <n v="174"/>
    <b v="1"/>
    <s v="music/rock"/>
    <n v="102.12366666666665"/>
    <n v="88.037643678160919"/>
    <x v="4"/>
    <x v="11"/>
    <x v="0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x v="1855"/>
    <x v="0"/>
    <n v="191"/>
    <b v="1"/>
    <s v="music/rock"/>
    <n v="154.05897142857143"/>
    <n v="70.576753926701571"/>
    <x v="4"/>
    <x v="11"/>
    <x v="0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x v="1856"/>
    <x v="0"/>
    <n v="38"/>
    <b v="1"/>
    <s v="music/rock"/>
    <n v="101.25"/>
    <n v="53.289473684210527"/>
    <x v="4"/>
    <x v="11"/>
    <x v="0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x v="1857"/>
    <x v="0"/>
    <n v="22"/>
    <b v="1"/>
    <s v="music/rock"/>
    <n v="100"/>
    <n v="136.36363636363637"/>
    <x v="4"/>
    <x v="11"/>
    <x v="0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x v="1858"/>
    <x v="0"/>
    <n v="149"/>
    <b v="1"/>
    <s v="music/rock"/>
    <n v="108.74800874800874"/>
    <n v="40.547315436241611"/>
    <x v="4"/>
    <x v="11"/>
    <x v="0"/>
    <x v="0"/>
  </r>
  <r>
    <n v="1859"/>
    <s v="Queen Kwong Tour to London and Paris"/>
    <s v="Queen Kwong is going ON TOUR to London and Paris!"/>
    <n v="3000"/>
    <n v="3955"/>
    <x v="0"/>
    <x v="0"/>
    <s v="USD"/>
    <n v="1316716129"/>
    <x v="1859"/>
    <x v="0"/>
    <n v="56"/>
    <b v="1"/>
    <s v="music/rock"/>
    <n v="131.83333333333334"/>
    <n v="70.625"/>
    <x v="4"/>
    <x v="11"/>
    <x v="0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x v="1860"/>
    <x v="0"/>
    <n v="19"/>
    <b v="1"/>
    <s v="music/rock"/>
    <n v="133.46666666666667"/>
    <n v="52.684210526315788"/>
    <x v="4"/>
    <x v="11"/>
    <x v="0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x v="1861"/>
    <x v="0"/>
    <n v="0"/>
    <b v="0"/>
    <s v="games/mobile games"/>
    <n v="0"/>
    <e v="#DIV/0!"/>
    <x v="6"/>
    <x v="18"/>
    <x v="0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x v="1862"/>
    <x v="0"/>
    <n v="16"/>
    <b v="0"/>
    <s v="games/mobile games"/>
    <n v="8.0833333333333321"/>
    <n v="90.9375"/>
    <x v="6"/>
    <x v="18"/>
    <x v="0"/>
    <x v="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x v="1863"/>
    <x v="0"/>
    <n v="2"/>
    <b v="0"/>
    <s v="games/mobile games"/>
    <n v="0.4"/>
    <n v="5"/>
    <x v="6"/>
    <x v="18"/>
    <x v="0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x v="1864"/>
    <x v="0"/>
    <n v="48"/>
    <b v="0"/>
    <s v="games/mobile games"/>
    <n v="42.892307692307689"/>
    <n v="58.083333333333336"/>
    <x v="6"/>
    <x v="18"/>
    <x v="0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x v="1865"/>
    <x v="0"/>
    <n v="2"/>
    <b v="0"/>
    <s v="games/mobile games"/>
    <n v="3.6363636363636364E-3"/>
    <n v="2"/>
    <x v="6"/>
    <x v="18"/>
    <x v="0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x v="1866"/>
    <x v="0"/>
    <n v="2"/>
    <b v="0"/>
    <s v="games/mobile games"/>
    <n v="0.5"/>
    <n v="62.5"/>
    <x v="6"/>
    <x v="18"/>
    <x v="0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x v="1867"/>
    <x v="0"/>
    <n v="1"/>
    <b v="0"/>
    <s v="games/mobile games"/>
    <n v="0.05"/>
    <n v="10"/>
    <x v="6"/>
    <x v="18"/>
    <x v="0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x v="1868"/>
    <x v="0"/>
    <n v="17"/>
    <b v="0"/>
    <s v="games/mobile games"/>
    <n v="4.8680000000000003"/>
    <n v="71.588235294117652"/>
    <x v="6"/>
    <x v="18"/>
    <x v="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x v="1869"/>
    <x v="0"/>
    <n v="0"/>
    <b v="0"/>
    <s v="games/mobile games"/>
    <n v="0"/>
    <e v="#DIV/0!"/>
    <x v="6"/>
    <x v="18"/>
    <x v="0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x v="1870"/>
    <x v="0"/>
    <n v="11"/>
    <b v="0"/>
    <s v="games/mobile games"/>
    <n v="10.314285714285715"/>
    <n v="32.81818181818182"/>
    <x v="6"/>
    <x v="18"/>
    <x v="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x v="1871"/>
    <x v="0"/>
    <n v="95"/>
    <b v="0"/>
    <s v="games/mobile games"/>
    <n v="71.784615384615378"/>
    <n v="49.11578947368421"/>
    <x v="6"/>
    <x v="18"/>
    <x v="0"/>
    <x v="0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x v="1872"/>
    <x v="0"/>
    <n v="13"/>
    <b v="0"/>
    <s v="games/mobile games"/>
    <n v="1.06"/>
    <n v="16.307692307692307"/>
    <x v="6"/>
    <x v="18"/>
    <x v="0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x v="1873"/>
    <x v="0"/>
    <n v="2"/>
    <b v="0"/>
    <s v="games/mobile games"/>
    <n v="0.44999999999999996"/>
    <n v="18"/>
    <x v="6"/>
    <x v="18"/>
    <x v="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x v="1874"/>
    <x v="0"/>
    <n v="2"/>
    <b v="0"/>
    <s v="games/mobile games"/>
    <n v="1.6250000000000001E-2"/>
    <n v="13"/>
    <x v="6"/>
    <x v="18"/>
    <x v="0"/>
    <x v="0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x v="1875"/>
    <x v="0"/>
    <n v="3"/>
    <b v="0"/>
    <s v="games/mobile games"/>
    <n v="0.51"/>
    <n v="17"/>
    <x v="6"/>
    <x v="18"/>
    <x v="0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x v="1876"/>
    <x v="0"/>
    <n v="0"/>
    <b v="0"/>
    <s v="games/mobile games"/>
    <n v="0"/>
    <e v="#DIV/0!"/>
    <x v="6"/>
    <x v="18"/>
    <x v="0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x v="1877"/>
    <x v="0"/>
    <n v="0"/>
    <b v="0"/>
    <s v="games/mobile games"/>
    <n v="0"/>
    <e v="#DIV/0!"/>
    <x v="6"/>
    <x v="18"/>
    <x v="0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x v="1878"/>
    <x v="0"/>
    <n v="0"/>
    <b v="0"/>
    <s v="games/mobile games"/>
    <n v="0"/>
    <e v="#DIV/0!"/>
    <x v="6"/>
    <x v="18"/>
    <x v="0"/>
    <x v="0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x v="1879"/>
    <x v="0"/>
    <n v="2"/>
    <b v="0"/>
    <s v="games/mobile games"/>
    <n v="0.12"/>
    <n v="3"/>
    <x v="6"/>
    <x v="18"/>
    <x v="0"/>
    <x v="0"/>
  </r>
  <r>
    <n v="1880"/>
    <s v="Sim Betting Football"/>
    <s v="Sim Betting Football is the only football (soccer) betting simulation  game."/>
    <n v="5000"/>
    <n v="1004"/>
    <x v="2"/>
    <x v="1"/>
    <s v="GBP"/>
    <n v="1459341380"/>
    <x v="1880"/>
    <x v="0"/>
    <n v="24"/>
    <b v="0"/>
    <s v="games/mobile games"/>
    <n v="20.080000000000002"/>
    <n v="41.833333333333336"/>
    <x v="6"/>
    <x v="18"/>
    <x v="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x v="1881"/>
    <x v="0"/>
    <n v="70"/>
    <b v="1"/>
    <s v="music/indie rock"/>
    <n v="172.68449999999999"/>
    <n v="49.338428571428572"/>
    <x v="4"/>
    <x v="14"/>
    <x v="0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x v="1882"/>
    <x v="0"/>
    <n v="81"/>
    <b v="1"/>
    <s v="music/indie rock"/>
    <n v="100.8955223880597"/>
    <n v="41.728395061728392"/>
    <x v="4"/>
    <x v="14"/>
    <x v="0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x v="1883"/>
    <x v="0"/>
    <n v="32"/>
    <b v="1"/>
    <s v="music/indie rock"/>
    <n v="104.8048048048048"/>
    <n v="32.71875"/>
    <x v="4"/>
    <x v="14"/>
    <x v="0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x v="1884"/>
    <x v="0"/>
    <n v="26"/>
    <b v="1"/>
    <s v="music/indie rock"/>
    <n v="135.1"/>
    <n v="51.96153846153846"/>
    <x v="4"/>
    <x v="14"/>
    <x v="0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x v="1885"/>
    <x v="0"/>
    <n v="105"/>
    <b v="1"/>
    <s v="music/indie rock"/>
    <n v="116.32786885245903"/>
    <n v="50.685714285714283"/>
    <x v="4"/>
    <x v="14"/>
    <x v="0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x v="1886"/>
    <x v="0"/>
    <n v="29"/>
    <b v="1"/>
    <s v="music/indie rock"/>
    <n v="102.08333333333333"/>
    <n v="42.241379310344826"/>
    <x v="4"/>
    <x v="14"/>
    <x v="0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x v="1887"/>
    <x v="0"/>
    <n v="8"/>
    <b v="1"/>
    <s v="music/indie rock"/>
    <n v="111.16666666666666"/>
    <n v="416.875"/>
    <x v="4"/>
    <x v="14"/>
    <x v="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x v="1888"/>
    <x v="0"/>
    <n v="89"/>
    <b v="1"/>
    <s v="music/indie rock"/>
    <n v="166.08"/>
    <n v="46.651685393258425"/>
    <x v="4"/>
    <x v="14"/>
    <x v="0"/>
    <x v="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x v="1889"/>
    <x v="0"/>
    <n v="44"/>
    <b v="1"/>
    <s v="music/indie rock"/>
    <n v="106.60000000000001"/>
    <n v="48.454545454545453"/>
    <x v="4"/>
    <x v="14"/>
    <x v="0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x v="1890"/>
    <x v="0"/>
    <n v="246"/>
    <b v="1"/>
    <s v="music/indie rock"/>
    <n v="144.58441666666667"/>
    <n v="70.5289837398374"/>
    <x v="4"/>
    <x v="14"/>
    <x v="0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x v="1891"/>
    <x v="0"/>
    <n v="120"/>
    <b v="1"/>
    <s v="music/indie rock"/>
    <n v="105.55000000000001"/>
    <n v="87.958333333333329"/>
    <x v="4"/>
    <x v="14"/>
    <x v="0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x v="1892"/>
    <x v="0"/>
    <n v="26"/>
    <b v="1"/>
    <s v="music/indie rock"/>
    <n v="136.60000000000002"/>
    <n v="26.26923076923077"/>
    <x v="4"/>
    <x v="14"/>
    <x v="0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x v="1893"/>
    <x v="0"/>
    <n v="45"/>
    <b v="1"/>
    <s v="music/indie rock"/>
    <n v="104"/>
    <n v="57.777777777777779"/>
    <x v="4"/>
    <x v="14"/>
    <x v="0"/>
    <x v="0"/>
  </r>
  <r>
    <n v="1894"/>
    <s v="Help me release my first 3 song EP!!"/>
    <s v="Im trying to raise $1000 for a 3 song EP in a studio!"/>
    <n v="1000"/>
    <n v="1145"/>
    <x v="0"/>
    <x v="0"/>
    <s v="USD"/>
    <n v="1329082983"/>
    <x v="1894"/>
    <x v="0"/>
    <n v="20"/>
    <b v="1"/>
    <s v="music/indie rock"/>
    <n v="114.5"/>
    <n v="57.25"/>
    <x v="4"/>
    <x v="14"/>
    <x v="0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x v="1895"/>
    <x v="0"/>
    <n v="47"/>
    <b v="1"/>
    <s v="music/indie rock"/>
    <n v="101.71957671957672"/>
    <n v="196.34042553191489"/>
    <x v="4"/>
    <x v="14"/>
    <x v="0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x v="1896"/>
    <x v="0"/>
    <n v="13"/>
    <b v="1"/>
    <s v="music/indie rock"/>
    <n v="123.94678492239468"/>
    <n v="43"/>
    <x v="4"/>
    <x v="14"/>
    <x v="0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x v="1897"/>
    <x v="0"/>
    <n v="183"/>
    <b v="1"/>
    <s v="music/indie rock"/>
    <n v="102.45669291338582"/>
    <n v="35.551912568306008"/>
    <x v="4"/>
    <x v="14"/>
    <x v="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x v="1898"/>
    <x v="0"/>
    <n v="21"/>
    <b v="1"/>
    <s v="music/indie rock"/>
    <n v="144.5"/>
    <n v="68.80952380952381"/>
    <x v="4"/>
    <x v="14"/>
    <x v="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x v="1899"/>
    <x v="0"/>
    <n v="42"/>
    <b v="1"/>
    <s v="music/indie rock"/>
    <n v="133.33333333333331"/>
    <n v="28.571428571428573"/>
    <x v="4"/>
    <x v="14"/>
    <x v="0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x v="1900"/>
    <x v="0"/>
    <n v="54"/>
    <b v="1"/>
    <s v="music/indie rock"/>
    <n v="109.3644"/>
    <n v="50.631666666666668"/>
    <x v="4"/>
    <x v="14"/>
    <x v="0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x v="1901"/>
    <x v="0"/>
    <n v="25"/>
    <b v="0"/>
    <s v="technology/gadgets"/>
    <n v="2.6969696969696968"/>
    <n v="106.8"/>
    <x v="2"/>
    <x v="29"/>
    <x v="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x v="1902"/>
    <x v="0"/>
    <n v="3"/>
    <b v="0"/>
    <s v="technology/gadgets"/>
    <n v="1.2"/>
    <n v="4"/>
    <x v="2"/>
    <x v="29"/>
    <x v="0"/>
    <x v="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x v="1903"/>
    <x v="0"/>
    <n v="41"/>
    <b v="0"/>
    <s v="technology/gadgets"/>
    <n v="46.6"/>
    <n v="34.097560975609753"/>
    <x v="2"/>
    <x v="29"/>
    <x v="0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x v="1904"/>
    <x v="0"/>
    <n v="2"/>
    <b v="0"/>
    <s v="technology/gadgets"/>
    <n v="0.1"/>
    <n v="25"/>
    <x v="2"/>
    <x v="29"/>
    <x v="0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x v="1905"/>
    <x v="0"/>
    <n v="4"/>
    <b v="0"/>
    <s v="technology/gadgets"/>
    <n v="0.16800000000000001"/>
    <n v="10.5"/>
    <x v="2"/>
    <x v="29"/>
    <x v="0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x v="1906"/>
    <x v="0"/>
    <n v="99"/>
    <b v="0"/>
    <s v="technology/gadgets"/>
    <n v="42.76"/>
    <n v="215.95959595959596"/>
    <x v="2"/>
    <x v="29"/>
    <x v="0"/>
    <x v="0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x v="1907"/>
    <x v="0"/>
    <n v="4"/>
    <b v="0"/>
    <s v="technology/gadgets"/>
    <n v="0.28333333333333333"/>
    <n v="21.25"/>
    <x v="2"/>
    <x v="29"/>
    <x v="0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x v="1908"/>
    <x v="0"/>
    <n v="4"/>
    <b v="0"/>
    <s v="technology/gadgets"/>
    <n v="1.7319999999999998"/>
    <n v="108.25"/>
    <x v="2"/>
    <x v="29"/>
    <x v="0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x v="1909"/>
    <x v="0"/>
    <n v="38"/>
    <b v="0"/>
    <s v="technology/gadgets"/>
    <n v="14.111428571428572"/>
    <n v="129.97368421052633"/>
    <x v="2"/>
    <x v="29"/>
    <x v="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x v="1910"/>
    <x v="0"/>
    <n v="285"/>
    <b v="0"/>
    <s v="technology/gadgets"/>
    <n v="39.395294117647055"/>
    <n v="117.49473684210527"/>
    <x v="2"/>
    <x v="29"/>
    <x v="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x v="1911"/>
    <x v="0"/>
    <n v="1"/>
    <b v="0"/>
    <s v="technology/gadgets"/>
    <n v="2.3529411764705882E-2"/>
    <n v="10"/>
    <x v="2"/>
    <x v="29"/>
    <x v="0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x v="1912"/>
    <x v="0"/>
    <n v="42"/>
    <b v="0"/>
    <s v="technology/gadgets"/>
    <n v="59.3"/>
    <n v="70.595238095238102"/>
    <x v="2"/>
    <x v="29"/>
    <x v="0"/>
    <x v="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x v="1913"/>
    <x v="0"/>
    <n v="26"/>
    <b v="0"/>
    <s v="technology/gadgets"/>
    <n v="1.3270833333333334"/>
    <n v="24.5"/>
    <x v="2"/>
    <x v="29"/>
    <x v="0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x v="1914"/>
    <x v="0"/>
    <n v="2"/>
    <b v="0"/>
    <s v="technology/gadgets"/>
    <n v="9.0090090090090094"/>
    <n v="30"/>
    <x v="2"/>
    <x v="29"/>
    <x v="0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x v="1915"/>
    <x v="0"/>
    <n v="4"/>
    <b v="0"/>
    <s v="technology/gadgets"/>
    <n v="1.6"/>
    <n v="2"/>
    <x v="2"/>
    <x v="29"/>
    <x v="0"/>
    <x v="0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x v="1916"/>
    <x v="0"/>
    <n v="6"/>
    <b v="0"/>
    <s v="technology/gadgets"/>
    <n v="0.51"/>
    <n v="17"/>
    <x v="2"/>
    <x v="29"/>
    <x v="0"/>
    <x v="0"/>
  </r>
  <r>
    <n v="1917"/>
    <s v="Chronovisor:The MOST innovative watch for night time reading"/>
    <s v="Let's build a legendary brand altogether"/>
    <n v="390000"/>
    <n v="205025"/>
    <x v="2"/>
    <x v="7"/>
    <s v="HKD"/>
    <n v="1486708133"/>
    <x v="1917"/>
    <x v="0"/>
    <n v="70"/>
    <b v="0"/>
    <s v="technology/gadgets"/>
    <n v="52.570512820512818"/>
    <n v="2928.9285714285716"/>
    <x v="2"/>
    <x v="29"/>
    <x v="0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x v="1918"/>
    <x v="0"/>
    <n v="9"/>
    <b v="0"/>
    <s v="technology/gadgets"/>
    <n v="1.04"/>
    <n v="28.888888888888889"/>
    <x v="2"/>
    <x v="29"/>
    <x v="0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x v="1919"/>
    <x v="0"/>
    <n v="8"/>
    <b v="0"/>
    <s v="technology/gadgets"/>
    <n v="47.4"/>
    <n v="29.625"/>
    <x v="2"/>
    <x v="29"/>
    <x v="0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x v="1920"/>
    <x v="0"/>
    <n v="105"/>
    <b v="0"/>
    <s v="technology/gadgets"/>
    <n v="43.03"/>
    <n v="40.980952380952381"/>
    <x v="2"/>
    <x v="29"/>
    <x v="0"/>
    <x v="0"/>
  </r>
  <r>
    <n v="1921"/>
    <s v="The Fine Spirits are making an album!"/>
    <s v="The Fine Spirits are making an album, but we need your help!"/>
    <n v="1500"/>
    <n v="2052"/>
    <x v="0"/>
    <x v="0"/>
    <s v="USD"/>
    <n v="1342243143"/>
    <x v="1921"/>
    <x v="0"/>
    <n v="38"/>
    <b v="1"/>
    <s v="music/indie rock"/>
    <n v="136.80000000000001"/>
    <n v="54"/>
    <x v="4"/>
    <x v="14"/>
    <x v="0"/>
    <x v="0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x v="1922"/>
    <x v="0"/>
    <n v="64"/>
    <b v="1"/>
    <s v="music/indie rock"/>
    <n v="115.55"/>
    <n v="36.109375"/>
    <x v="4"/>
    <x v="14"/>
    <x v="0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x v="1923"/>
    <x v="0"/>
    <n v="13"/>
    <b v="1"/>
    <s v="music/indie rock"/>
    <n v="240.79999999999998"/>
    <n v="23.153846153846153"/>
    <x v="4"/>
    <x v="14"/>
    <x v="0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x v="1924"/>
    <x v="0"/>
    <n v="33"/>
    <b v="1"/>
    <s v="music/indie rock"/>
    <n v="114.39999999999999"/>
    <n v="104"/>
    <x v="4"/>
    <x v="14"/>
    <x v="0"/>
    <x v="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x v="1925"/>
    <x v="0"/>
    <n v="52"/>
    <b v="1"/>
    <s v="music/indie rock"/>
    <n v="110.33333333333333"/>
    <n v="31.826923076923077"/>
    <x v="4"/>
    <x v="14"/>
    <x v="0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x v="1926"/>
    <x v="0"/>
    <n v="107"/>
    <b v="1"/>
    <s v="music/indie rock"/>
    <n v="195.37933333333334"/>
    <n v="27.3896261682243"/>
    <x v="4"/>
    <x v="14"/>
    <x v="0"/>
    <x v="0"/>
  </r>
  <r>
    <n v="1927"/>
    <s v="GBS Detroit Presents Hampshire"/>
    <s v="Hampshire is headed to GBS Detroit."/>
    <n v="600"/>
    <n v="620"/>
    <x v="0"/>
    <x v="0"/>
    <s v="USD"/>
    <n v="1331182740"/>
    <x v="1927"/>
    <x v="0"/>
    <n v="11"/>
    <b v="1"/>
    <s v="music/indie rock"/>
    <n v="103.33333333333334"/>
    <n v="56.363636363636367"/>
    <x v="4"/>
    <x v="14"/>
    <x v="0"/>
    <x v="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x v="1928"/>
    <x v="0"/>
    <n v="34"/>
    <b v="1"/>
    <s v="music/indie rock"/>
    <n v="103.1372549019608"/>
    <n v="77.352941176470594"/>
    <x v="4"/>
    <x v="14"/>
    <x v="0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x v="1929"/>
    <x v="0"/>
    <n v="75"/>
    <b v="1"/>
    <s v="music/indie rock"/>
    <n v="100.3125"/>
    <n v="42.8"/>
    <x v="4"/>
    <x v="14"/>
    <x v="0"/>
    <x v="0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x v="1930"/>
    <x v="0"/>
    <n v="26"/>
    <b v="1"/>
    <s v="music/indie rock"/>
    <n v="127"/>
    <n v="48.846153846153847"/>
    <x v="4"/>
    <x v="14"/>
    <x v="0"/>
    <x v="0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x v="1931"/>
    <x v="0"/>
    <n v="50"/>
    <b v="1"/>
    <s v="music/indie rock"/>
    <n v="120.601"/>
    <n v="48.240400000000001"/>
    <x v="4"/>
    <x v="14"/>
    <x v="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x v="1932"/>
    <x v="0"/>
    <n v="80"/>
    <b v="1"/>
    <s v="music/indie rock"/>
    <n v="106.99047619047619"/>
    <n v="70.212500000000006"/>
    <x v="4"/>
    <x v="14"/>
    <x v="0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x v="1933"/>
    <x v="0"/>
    <n v="110"/>
    <b v="1"/>
    <s v="music/indie rock"/>
    <n v="172.43333333333334"/>
    <n v="94.054545454545448"/>
    <x v="4"/>
    <x v="14"/>
    <x v="0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x v="1934"/>
    <x v="0"/>
    <n v="77"/>
    <b v="1"/>
    <s v="music/indie rock"/>
    <n v="123.61999999999999"/>
    <n v="80.272727272727266"/>
    <x v="4"/>
    <x v="14"/>
    <x v="0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x v="1935"/>
    <x v="0"/>
    <n v="50"/>
    <b v="1"/>
    <s v="music/indie rock"/>
    <n v="108.4"/>
    <n v="54.2"/>
    <x v="4"/>
    <x v="14"/>
    <x v="0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x v="1936"/>
    <x v="0"/>
    <n v="145"/>
    <b v="1"/>
    <s v="music/indie rock"/>
    <n v="116.52013333333333"/>
    <n v="60.26903448275862"/>
    <x v="4"/>
    <x v="14"/>
    <x v="0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x v="1937"/>
    <x v="0"/>
    <n v="29"/>
    <b v="1"/>
    <s v="music/indie rock"/>
    <n v="187.245"/>
    <n v="38.740344827586206"/>
    <x v="4"/>
    <x v="14"/>
    <x v="0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x v="1938"/>
    <x v="0"/>
    <n v="114"/>
    <b v="1"/>
    <s v="music/indie rock"/>
    <n v="115.93333333333334"/>
    <n v="152.54385964912279"/>
    <x v="4"/>
    <x v="14"/>
    <x v="0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x v="1939"/>
    <x v="0"/>
    <n v="96"/>
    <b v="1"/>
    <s v="music/indie rock"/>
    <n v="110.7"/>
    <n v="115.3125"/>
    <x v="4"/>
    <x v="14"/>
    <x v="0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x v="1940"/>
    <x v="0"/>
    <n v="31"/>
    <b v="1"/>
    <s v="music/indie rock"/>
    <n v="170.92307692307693"/>
    <n v="35.838709677419352"/>
    <x v="4"/>
    <x v="14"/>
    <x v="0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x v="1941"/>
    <x v="1"/>
    <n v="4883"/>
    <b v="1"/>
    <s v="technology/hardware"/>
    <n v="126.11835600000001"/>
    <n v="64.570118779438872"/>
    <x v="2"/>
    <x v="30"/>
    <x v="0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x v="1942"/>
    <x v="1"/>
    <n v="95"/>
    <b v="1"/>
    <s v="technology/hardware"/>
    <n v="138.44033333333334"/>
    <n v="87.436000000000007"/>
    <x v="2"/>
    <x v="30"/>
    <x v="0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x v="1943"/>
    <x v="1"/>
    <n v="2478"/>
    <b v="1"/>
    <s v="technology/hardware"/>
    <n v="1705.2499999999998"/>
    <n v="68.815577078288939"/>
    <x v="2"/>
    <x v="30"/>
    <x v="0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x v="1944"/>
    <x v="1"/>
    <n v="1789"/>
    <b v="1"/>
    <s v="technology/hardware"/>
    <n v="788.05550000000005"/>
    <n v="176.200223588597"/>
    <x v="2"/>
    <x v="30"/>
    <x v="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x v="1945"/>
    <x v="1"/>
    <n v="680"/>
    <b v="1"/>
    <s v="technology/hardware"/>
    <n v="348.01799999999997"/>
    <n v="511.79117647058825"/>
    <x v="2"/>
    <x v="30"/>
    <x v="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x v="1946"/>
    <x v="1"/>
    <n v="70"/>
    <b v="1"/>
    <s v="technology/hardware"/>
    <n v="149.74666666666667"/>
    <n v="160.44285714285715"/>
    <x v="2"/>
    <x v="30"/>
    <x v="0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x v="1947"/>
    <x v="1"/>
    <n v="23"/>
    <b v="1"/>
    <s v="technology/hardware"/>
    <n v="100.63375000000001"/>
    <n v="35.003043478260871"/>
    <x v="2"/>
    <x v="30"/>
    <x v="0"/>
    <x v="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x v="1948"/>
    <x v="1"/>
    <n v="4245"/>
    <b v="1"/>
    <s v="technology/hardware"/>
    <n v="800.21100000000001"/>
    <n v="188.50671378091872"/>
    <x v="2"/>
    <x v="30"/>
    <x v="0"/>
    <x v="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x v="1949"/>
    <x v="1"/>
    <n v="943"/>
    <b v="1"/>
    <s v="technology/hardware"/>
    <n v="106.00260000000002"/>
    <n v="56.204984093319197"/>
    <x v="2"/>
    <x v="30"/>
    <x v="0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x v="1950"/>
    <x v="1"/>
    <n v="1876"/>
    <b v="1"/>
    <s v="technology/hardware"/>
    <n v="200.51866666666669"/>
    <n v="51.3054157782516"/>
    <x v="2"/>
    <x v="30"/>
    <x v="0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x v="1951"/>
    <x v="1"/>
    <n v="834"/>
    <b v="1"/>
    <s v="technology/hardware"/>
    <n v="212.44399999999999"/>
    <n v="127.36450839328538"/>
    <x v="2"/>
    <x v="30"/>
    <x v="0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x v="1952"/>
    <x v="1"/>
    <n v="682"/>
    <b v="1"/>
    <s v="technology/hardware"/>
    <n v="198.47237142857145"/>
    <n v="101.85532258064516"/>
    <x v="2"/>
    <x v="30"/>
    <x v="0"/>
    <x v="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x v="1953"/>
    <x v="1"/>
    <n v="147"/>
    <b v="1"/>
    <s v="technology/hardware"/>
    <n v="225.94666666666666"/>
    <n v="230.55782312925169"/>
    <x v="2"/>
    <x v="30"/>
    <x v="0"/>
    <x v="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x v="1954"/>
    <x v="1"/>
    <n v="415"/>
    <b v="1"/>
    <s v="technology/hardware"/>
    <n v="698.94800000000009"/>
    <n v="842.10602409638557"/>
    <x v="2"/>
    <x v="30"/>
    <x v="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x v="1955"/>
    <x v="1"/>
    <n v="290"/>
    <b v="1"/>
    <s v="technology/hardware"/>
    <n v="398.59528571428569"/>
    <n v="577.27593103448271"/>
    <x v="2"/>
    <x v="30"/>
    <x v="0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x v="1956"/>
    <x v="1"/>
    <n v="365"/>
    <b v="1"/>
    <s v="technology/hardware"/>
    <n v="294.0333333333333"/>
    <n v="483.34246575342468"/>
    <x v="2"/>
    <x v="30"/>
    <x v="0"/>
    <x v="0"/>
  </r>
  <r>
    <n v="1957"/>
    <s v="freeSoC and freeSoC Mini"/>
    <s v="An open hardware platform for the best microcontroller in the world."/>
    <n v="30000"/>
    <n v="50251.41"/>
    <x v="0"/>
    <x v="0"/>
    <s v="USD"/>
    <n v="1351304513"/>
    <x v="1957"/>
    <x v="1"/>
    <n v="660"/>
    <b v="1"/>
    <s v="technology/hardware"/>
    <n v="167.50470000000001"/>
    <n v="76.138500000000008"/>
    <x v="2"/>
    <x v="30"/>
    <x v="0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x v="1958"/>
    <x v="1"/>
    <n v="1356"/>
    <b v="1"/>
    <s v="technology/hardware"/>
    <n v="1435.5717142857143"/>
    <n v="74.107684365781708"/>
    <x v="2"/>
    <x v="30"/>
    <x v="0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x v="1959"/>
    <x v="1"/>
    <n v="424"/>
    <b v="1"/>
    <s v="technology/hardware"/>
    <n v="156.73439999999999"/>
    <n v="36.965660377358489"/>
    <x v="2"/>
    <x v="30"/>
    <x v="0"/>
    <x v="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x v="1960"/>
    <x v="1"/>
    <n v="33"/>
    <b v="1"/>
    <s v="technology/hardware"/>
    <n v="117.90285714285716"/>
    <n v="2500.969696969697"/>
    <x v="2"/>
    <x v="30"/>
    <x v="0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x v="1961"/>
    <x v="1"/>
    <n v="1633"/>
    <b v="1"/>
    <s v="technology/hardware"/>
    <n v="1105.3811999999998"/>
    <n v="67.690214329454989"/>
    <x v="2"/>
    <x v="30"/>
    <x v="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x v="1962"/>
    <x v="1"/>
    <n v="306"/>
    <b v="1"/>
    <s v="technology/hardware"/>
    <n v="192.92499999999998"/>
    <n v="63.04738562091503"/>
    <x v="2"/>
    <x v="30"/>
    <x v="0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x v="1963"/>
    <x v="1"/>
    <n v="205"/>
    <b v="1"/>
    <s v="technology/hardware"/>
    <n v="126.8842105263158"/>
    <n v="117.6"/>
    <x v="2"/>
    <x v="30"/>
    <x v="0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x v="1964"/>
    <x v="1"/>
    <n v="1281"/>
    <b v="1"/>
    <s v="technology/hardware"/>
    <n v="259.57748878923763"/>
    <n v="180.75185011709601"/>
    <x v="2"/>
    <x v="30"/>
    <x v="0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x v="1965"/>
    <x v="1"/>
    <n v="103"/>
    <b v="1"/>
    <s v="technology/hardware"/>
    <n v="262.27999999999997"/>
    <n v="127.32038834951456"/>
    <x v="2"/>
    <x v="30"/>
    <x v="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x v="1966"/>
    <x v="1"/>
    <n v="1513"/>
    <b v="1"/>
    <s v="technology/hardware"/>
    <n v="206.74309000000002"/>
    <n v="136.6444745538665"/>
    <x v="2"/>
    <x v="30"/>
    <x v="0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x v="1967"/>
    <x v="1"/>
    <n v="405"/>
    <b v="1"/>
    <s v="technology/hardware"/>
    <n v="370.13"/>
    <n v="182.78024691358024"/>
    <x v="2"/>
    <x v="30"/>
    <x v="0"/>
    <x v="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x v="1968"/>
    <x v="1"/>
    <n v="510"/>
    <b v="1"/>
    <s v="technology/hardware"/>
    <n v="284.96600000000001"/>
    <n v="279.37843137254902"/>
    <x v="2"/>
    <x v="30"/>
    <x v="0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x v="1969"/>
    <x v="1"/>
    <n v="1887"/>
    <b v="1"/>
    <s v="technology/hardware"/>
    <n v="579.08000000000004"/>
    <n v="61.375728669846318"/>
    <x v="2"/>
    <x v="30"/>
    <x v="0"/>
    <x v="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x v="1970"/>
    <x v="1"/>
    <n v="701"/>
    <b v="1"/>
    <s v="technology/hardware"/>
    <n v="1131.8"/>
    <n v="80.727532097004286"/>
    <x v="2"/>
    <x v="30"/>
    <x v="0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x v="1971"/>
    <x v="1"/>
    <n v="3863"/>
    <b v="1"/>
    <s v="technology/hardware"/>
    <n v="263.02771750000005"/>
    <n v="272.35590732591254"/>
    <x v="2"/>
    <x v="30"/>
    <x v="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x v="1972"/>
    <x v="1"/>
    <n v="238"/>
    <b v="1"/>
    <s v="technology/hardware"/>
    <n v="674.48"/>
    <n v="70.848739495798313"/>
    <x v="2"/>
    <x v="30"/>
    <x v="0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x v="1973"/>
    <x v="1"/>
    <n v="2051"/>
    <b v="1"/>
    <s v="technology/hardware"/>
    <n v="256.83081313131316"/>
    <n v="247.94003412969283"/>
    <x v="2"/>
    <x v="30"/>
    <x v="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x v="1974"/>
    <x v="1"/>
    <n v="402"/>
    <b v="1"/>
    <s v="technology/hardware"/>
    <n v="375.49599999999998"/>
    <n v="186.81393034825871"/>
    <x v="2"/>
    <x v="30"/>
    <x v="0"/>
    <x v="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x v="1975"/>
    <x v="1"/>
    <n v="253"/>
    <b v="1"/>
    <s v="technology/hardware"/>
    <n v="208.70837499999996"/>
    <n v="131.98948616600788"/>
    <x v="2"/>
    <x v="30"/>
    <x v="0"/>
    <x v="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x v="1976"/>
    <x v="1"/>
    <n v="473"/>
    <b v="1"/>
    <s v="technology/hardware"/>
    <n v="346.6"/>
    <n v="29.310782241014799"/>
    <x v="2"/>
    <x v="30"/>
    <x v="0"/>
    <x v="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x v="1977"/>
    <x v="1"/>
    <n v="821"/>
    <b v="1"/>
    <s v="technology/hardware"/>
    <n v="402.33"/>
    <n v="245.02436053593178"/>
    <x v="2"/>
    <x v="30"/>
    <x v="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x v="1978"/>
    <x v="1"/>
    <n v="388"/>
    <b v="1"/>
    <s v="technology/hardware"/>
    <n v="1026.8451399999999"/>
    <n v="1323.2540463917526"/>
    <x v="2"/>
    <x v="30"/>
    <x v="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x v="1979"/>
    <x v="1"/>
    <n v="813"/>
    <b v="1"/>
    <s v="technology/hardware"/>
    <n v="114.901155"/>
    <n v="282.65966789667897"/>
    <x v="2"/>
    <x v="30"/>
    <x v="0"/>
    <x v="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x v="1980"/>
    <x v="1"/>
    <n v="1945"/>
    <b v="1"/>
    <s v="technology/hardware"/>
    <n v="354.82402000000002"/>
    <n v="91.214401028277635"/>
    <x v="2"/>
    <x v="30"/>
    <x v="0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x v="1981"/>
    <x v="0"/>
    <n v="12"/>
    <b v="0"/>
    <s v="photography/people"/>
    <n v="5.08"/>
    <n v="31.75"/>
    <x v="8"/>
    <x v="31"/>
    <x v="0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x v="1982"/>
    <x v="0"/>
    <n v="0"/>
    <b v="0"/>
    <s v="photography/people"/>
    <n v="0"/>
    <e v="#DIV/0!"/>
    <x v="8"/>
    <x v="31"/>
    <x v="0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x v="1983"/>
    <x v="0"/>
    <n v="16"/>
    <b v="0"/>
    <s v="photography/people"/>
    <n v="4.3"/>
    <n v="88.6875"/>
    <x v="8"/>
    <x v="31"/>
    <x v="0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x v="1984"/>
    <x v="0"/>
    <n v="7"/>
    <b v="0"/>
    <s v="photography/people"/>
    <n v="21.146666666666665"/>
    <n v="453.14285714285717"/>
    <x v="8"/>
    <x v="31"/>
    <x v="0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x v="1985"/>
    <x v="0"/>
    <n v="4"/>
    <b v="0"/>
    <s v="photography/people"/>
    <n v="3.1875"/>
    <n v="12.75"/>
    <x v="8"/>
    <x v="31"/>
    <x v="0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x v="1986"/>
    <x v="0"/>
    <n v="1"/>
    <b v="0"/>
    <s v="photography/people"/>
    <n v="0.05"/>
    <n v="1"/>
    <x v="8"/>
    <x v="31"/>
    <x v="0"/>
    <x v="0"/>
  </r>
  <r>
    <n v="1987"/>
    <s v="Ethiopia: Beheld"/>
    <s v="A collection of images that depicts the beauty and diversity within Ethiopia"/>
    <n v="5500"/>
    <n v="2336"/>
    <x v="2"/>
    <x v="1"/>
    <s v="GBP"/>
    <n v="1425223276"/>
    <x v="1987"/>
    <x v="0"/>
    <n v="28"/>
    <b v="0"/>
    <s v="photography/people"/>
    <n v="42.472727272727276"/>
    <n v="83.428571428571431"/>
    <x v="8"/>
    <x v="31"/>
    <x v="0"/>
    <x v="0"/>
  </r>
  <r>
    <n v="1988"/>
    <s v="Phillip Michael Photography"/>
    <s v="Expressing art in an image!"/>
    <n v="6000"/>
    <n v="25"/>
    <x v="2"/>
    <x v="0"/>
    <s v="USD"/>
    <n v="1440094742"/>
    <x v="1988"/>
    <x v="0"/>
    <n v="1"/>
    <b v="0"/>
    <s v="photography/people"/>
    <n v="0.41666666666666669"/>
    <n v="25"/>
    <x v="8"/>
    <x v="31"/>
    <x v="0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x v="1989"/>
    <x v="0"/>
    <n v="1"/>
    <b v="0"/>
    <s v="photography/people"/>
    <n v="1"/>
    <n v="50"/>
    <x v="8"/>
    <x v="31"/>
    <x v="0"/>
    <x v="0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x v="1990"/>
    <x v="0"/>
    <n v="5"/>
    <b v="0"/>
    <s v="photography/people"/>
    <n v="16.966666666666665"/>
    <n v="101.8"/>
    <x v="8"/>
    <x v="31"/>
    <x v="0"/>
    <x v="0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x v="1991"/>
    <x v="0"/>
    <n v="3"/>
    <b v="0"/>
    <s v="photography/people"/>
    <n v="7.0000000000000009"/>
    <n v="46.666666666666664"/>
    <x v="8"/>
    <x v="31"/>
    <x v="0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x v="1992"/>
    <x v="0"/>
    <n v="2"/>
    <b v="0"/>
    <s v="photography/people"/>
    <n v="0.13333333333333333"/>
    <n v="1"/>
    <x v="8"/>
    <x v="31"/>
    <x v="0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x v="1993"/>
    <x v="0"/>
    <n v="0"/>
    <b v="0"/>
    <s v="photography/people"/>
    <n v="0"/>
    <e v="#DIV/0!"/>
    <x v="8"/>
    <x v="31"/>
    <x v="0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x v="1994"/>
    <x v="0"/>
    <n v="0"/>
    <b v="0"/>
    <s v="photography/people"/>
    <n v="0"/>
    <e v="#DIV/0!"/>
    <x v="8"/>
    <x v="31"/>
    <x v="0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x v="1995"/>
    <x v="0"/>
    <n v="3"/>
    <b v="0"/>
    <s v="photography/people"/>
    <n v="7.8"/>
    <n v="26"/>
    <x v="8"/>
    <x v="31"/>
    <x v="0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x v="1996"/>
    <x v="0"/>
    <n v="0"/>
    <b v="0"/>
    <s v="photography/people"/>
    <n v="0"/>
    <e v="#DIV/0!"/>
    <x v="8"/>
    <x v="31"/>
    <x v="0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x v="1997"/>
    <x v="0"/>
    <n v="0"/>
    <b v="0"/>
    <s v="photography/people"/>
    <n v="0"/>
    <e v="#DIV/0!"/>
    <x v="8"/>
    <x v="31"/>
    <x v="0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x v="1998"/>
    <x v="0"/>
    <n v="3"/>
    <b v="0"/>
    <s v="photography/people"/>
    <n v="26.200000000000003"/>
    <n v="218.33333333333334"/>
    <x v="8"/>
    <x v="31"/>
    <x v="0"/>
    <x v="0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x v="1999"/>
    <x v="0"/>
    <n v="7"/>
    <b v="0"/>
    <s v="photography/people"/>
    <n v="0.76129032258064511"/>
    <n v="33.714285714285715"/>
    <x v="8"/>
    <x v="31"/>
    <x v="0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x v="2000"/>
    <x v="0"/>
    <n v="25"/>
    <b v="0"/>
    <s v="photography/people"/>
    <n v="12.5"/>
    <n v="25"/>
    <x v="8"/>
    <x v="31"/>
    <x v="0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x v="2001"/>
    <x v="1"/>
    <n v="1637"/>
    <b v="1"/>
    <s v="technology/hardware"/>
    <n v="382.12909090909091"/>
    <n v="128.38790470372632"/>
    <x v="2"/>
    <x v="30"/>
    <x v="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x v="2002"/>
    <x v="1"/>
    <n v="1375"/>
    <b v="1"/>
    <s v="technology/hardware"/>
    <n v="216.79422000000002"/>
    <n v="78.834261818181815"/>
    <x v="2"/>
    <x v="30"/>
    <x v="0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x v="2003"/>
    <x v="1"/>
    <n v="17"/>
    <b v="1"/>
    <s v="technology/hardware"/>
    <n v="312"/>
    <n v="91.764705882352942"/>
    <x v="2"/>
    <x v="30"/>
    <x v="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x v="2004"/>
    <x v="1"/>
    <n v="354"/>
    <b v="1"/>
    <s v="technology/hardware"/>
    <n v="234.42048"/>
    <n v="331.10237288135596"/>
    <x v="2"/>
    <x v="30"/>
    <x v="0"/>
    <x v="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x v="2005"/>
    <x v="1"/>
    <n v="191"/>
    <b v="1"/>
    <s v="technology/hardware"/>
    <n v="123.68010000000001"/>
    <n v="194.26193717277485"/>
    <x v="2"/>
    <x v="30"/>
    <x v="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x v="2006"/>
    <x v="1"/>
    <n v="303"/>
    <b v="1"/>
    <s v="technology/hardware"/>
    <n v="247.84"/>
    <n v="408.97689768976898"/>
    <x v="2"/>
    <x v="30"/>
    <x v="0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x v="2007"/>
    <x v="1"/>
    <n v="137"/>
    <b v="1"/>
    <s v="technology/hardware"/>
    <n v="115.7092"/>
    <n v="84.459270072992695"/>
    <x v="2"/>
    <x v="30"/>
    <x v="0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x v="2008"/>
    <x v="1"/>
    <n v="41"/>
    <b v="1"/>
    <s v="technology/hardware"/>
    <n v="117.07484768810599"/>
    <n v="44.853658536585364"/>
    <x v="2"/>
    <x v="30"/>
    <x v="0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x v="2009"/>
    <x v="1"/>
    <n v="398"/>
    <b v="1"/>
    <s v="technology/hardware"/>
    <n v="305.15800000000002"/>
    <n v="383.3643216080402"/>
    <x v="2"/>
    <x v="30"/>
    <x v="0"/>
    <x v="0"/>
  </r>
  <r>
    <n v="2010"/>
    <s v="Weighitz: Weigh Smarter"/>
    <s v="Weighitz are miniature smart scales designed to weigh anything in the home."/>
    <n v="30000"/>
    <n v="96015.9"/>
    <x v="0"/>
    <x v="0"/>
    <s v="USD"/>
    <n v="1471564491"/>
    <x v="2010"/>
    <x v="1"/>
    <n v="1737"/>
    <b v="1"/>
    <s v="technology/hardware"/>
    <n v="320.05299999999994"/>
    <n v="55.276856649395505"/>
    <x v="2"/>
    <x v="30"/>
    <x v="0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x v="2011"/>
    <x v="1"/>
    <n v="971"/>
    <b v="1"/>
    <s v="technology/hardware"/>
    <n v="819.56399999999996"/>
    <n v="422.02059732234807"/>
    <x v="2"/>
    <x v="30"/>
    <x v="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x v="2012"/>
    <x v="1"/>
    <n v="183"/>
    <b v="1"/>
    <s v="technology/hardware"/>
    <n v="234.90000000000003"/>
    <n v="64.180327868852459"/>
    <x v="2"/>
    <x v="30"/>
    <x v="0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x v="2013"/>
    <x v="1"/>
    <n v="4562"/>
    <b v="1"/>
    <s v="technology/hardware"/>
    <n v="494.91374999999999"/>
    <n v="173.57781674704077"/>
    <x v="2"/>
    <x v="30"/>
    <x v="0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x v="2014"/>
    <x v="1"/>
    <n v="26457"/>
    <b v="1"/>
    <s v="technology/hardware"/>
    <n v="7813.7822333333334"/>
    <n v="88.601680840609291"/>
    <x v="2"/>
    <x v="30"/>
    <x v="0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x v="2015"/>
    <x v="1"/>
    <n v="162"/>
    <b v="1"/>
    <s v="technology/hardware"/>
    <n v="113.00013888888888"/>
    <n v="50.222283950617282"/>
    <x v="2"/>
    <x v="30"/>
    <x v="0"/>
    <x v="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x v="2016"/>
    <x v="1"/>
    <n v="479"/>
    <b v="1"/>
    <s v="technology/hardware"/>
    <n v="921.54219999999998"/>
    <n v="192.38876826722338"/>
    <x v="2"/>
    <x v="30"/>
    <x v="0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x v="2017"/>
    <x v="1"/>
    <n v="426"/>
    <b v="1"/>
    <s v="technology/hardware"/>
    <n v="125.10239999999999"/>
    <n v="73.416901408450698"/>
    <x v="2"/>
    <x v="30"/>
    <x v="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x v="2018"/>
    <x v="1"/>
    <n v="450"/>
    <b v="1"/>
    <s v="technology/hardware"/>
    <n v="102.24343076923077"/>
    <n v="147.68495555555555"/>
    <x v="2"/>
    <x v="30"/>
    <x v="0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x v="2019"/>
    <x v="1"/>
    <n v="1780"/>
    <b v="1"/>
    <s v="technology/hardware"/>
    <n v="484.90975000000003"/>
    <n v="108.96848314606741"/>
    <x v="2"/>
    <x v="30"/>
    <x v="0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x v="2020"/>
    <x v="1"/>
    <n v="122"/>
    <b v="1"/>
    <s v="technology/hardware"/>
    <n v="192.33333333333334"/>
    <n v="23.647540983606557"/>
    <x v="2"/>
    <x v="30"/>
    <x v="0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x v="2021"/>
    <x v="1"/>
    <n v="95"/>
    <b v="1"/>
    <s v="technology/hardware"/>
    <n v="281.10000000000002"/>
    <n v="147.94736842105263"/>
    <x v="2"/>
    <x v="30"/>
    <x v="0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x v="2022"/>
    <x v="1"/>
    <n v="325"/>
    <b v="1"/>
    <s v="technology/hardware"/>
    <n v="125.13700000000001"/>
    <n v="385.03692307692307"/>
    <x v="2"/>
    <x v="30"/>
    <x v="0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x v="2023"/>
    <x v="1"/>
    <n v="353"/>
    <b v="1"/>
    <s v="technology/hardware"/>
    <n v="161.459"/>
    <n v="457.39093484419266"/>
    <x v="2"/>
    <x v="30"/>
    <x v="0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x v="2024"/>
    <x v="1"/>
    <n v="105"/>
    <b v="1"/>
    <s v="technology/hardware"/>
    <n v="585.35"/>
    <n v="222.99047619047619"/>
    <x v="2"/>
    <x v="30"/>
    <x v="0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x v="2025"/>
    <x v="1"/>
    <n v="729"/>
    <b v="1"/>
    <s v="technology/hardware"/>
    <n v="201.14999999999998"/>
    <n v="220.74074074074073"/>
    <x v="2"/>
    <x v="30"/>
    <x v="0"/>
    <x v="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x v="2026"/>
    <x v="1"/>
    <n v="454"/>
    <b v="1"/>
    <s v="technology/hardware"/>
    <n v="133.48307999999997"/>
    <n v="73.503898678414089"/>
    <x v="2"/>
    <x v="30"/>
    <x v="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x v="2027"/>
    <x v="1"/>
    <n v="539"/>
    <b v="1"/>
    <s v="technology/hardware"/>
    <n v="120.24900000000001"/>
    <n v="223.09647495361781"/>
    <x v="2"/>
    <x v="30"/>
    <x v="0"/>
    <x v="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x v="2028"/>
    <x v="1"/>
    <n v="79"/>
    <b v="1"/>
    <s v="technology/hardware"/>
    <n v="126.16666666666667"/>
    <n v="47.911392405063289"/>
    <x v="2"/>
    <x v="30"/>
    <x v="0"/>
    <x v="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x v="2029"/>
    <x v="1"/>
    <n v="94"/>
    <b v="1"/>
    <s v="technology/hardware"/>
    <n v="361.2"/>
    <n v="96.063829787234042"/>
    <x v="2"/>
    <x v="30"/>
    <x v="0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x v="2030"/>
    <x v="1"/>
    <n v="625"/>
    <b v="1"/>
    <s v="technology/hardware"/>
    <n v="226.239013671875"/>
    <n v="118.6144"/>
    <x v="2"/>
    <x v="30"/>
    <x v="0"/>
    <x v="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x v="2031"/>
    <x v="1"/>
    <n v="508"/>
    <b v="1"/>
    <s v="technology/hardware"/>
    <n v="120.35"/>
    <n v="118.45472440944881"/>
    <x v="2"/>
    <x v="30"/>
    <x v="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x v="2032"/>
    <x v="1"/>
    <n v="531"/>
    <b v="1"/>
    <s v="technology/hardware"/>
    <n v="304.18799999999999"/>
    <n v="143.21468926553672"/>
    <x v="2"/>
    <x v="30"/>
    <x v="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x v="2033"/>
    <x v="1"/>
    <n v="158"/>
    <b v="1"/>
    <s v="technology/hardware"/>
    <n v="178.67599999999999"/>
    <n v="282.71518987341773"/>
    <x v="2"/>
    <x v="30"/>
    <x v="0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x v="2034"/>
    <x v="1"/>
    <n v="508"/>
    <b v="1"/>
    <s v="technology/hardware"/>
    <n v="386.81998717948721"/>
    <n v="593.93620078740162"/>
    <x v="2"/>
    <x v="30"/>
    <x v="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x v="2035"/>
    <x v="1"/>
    <n v="644"/>
    <b v="1"/>
    <s v="technology/hardware"/>
    <n v="211.03642500000004"/>
    <n v="262.15704968944101"/>
    <x v="2"/>
    <x v="30"/>
    <x v="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x v="2036"/>
    <x v="1"/>
    <n v="848"/>
    <b v="1"/>
    <s v="technology/hardware"/>
    <n v="131.66833333333335"/>
    <n v="46.580778301886795"/>
    <x v="2"/>
    <x v="30"/>
    <x v="0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x v="2037"/>
    <x v="1"/>
    <n v="429"/>
    <b v="1"/>
    <s v="technology/hardware"/>
    <n v="300.47639999999996"/>
    <n v="70.041118881118877"/>
    <x v="2"/>
    <x v="30"/>
    <x v="0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x v="2038"/>
    <x v="1"/>
    <n v="204"/>
    <b v="1"/>
    <s v="technology/hardware"/>
    <n v="420.51249999999999"/>
    <n v="164.90686274509804"/>
    <x v="2"/>
    <x v="30"/>
    <x v="0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x v="2039"/>
    <x v="1"/>
    <n v="379"/>
    <b v="1"/>
    <s v="technology/hardware"/>
    <n v="136.21680000000001"/>
    <n v="449.26385224274406"/>
    <x v="2"/>
    <x v="30"/>
    <x v="0"/>
    <x v="0"/>
  </r>
  <r>
    <n v="2040"/>
    <s v="Programmable Capacitor"/>
    <s v="4.29 Billion+ Capacitor Combinations._x000a_No Coding Required."/>
    <n v="3000"/>
    <n v="7445.14"/>
    <x v="0"/>
    <x v="0"/>
    <s v="USD"/>
    <n v="1384557303"/>
    <x v="2040"/>
    <x v="1"/>
    <n v="271"/>
    <b v="1"/>
    <s v="technology/hardware"/>
    <n v="248.17133333333334"/>
    <n v="27.472841328413285"/>
    <x v="2"/>
    <x v="30"/>
    <x v="0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x v="2041"/>
    <x v="0"/>
    <n v="120"/>
    <b v="1"/>
    <s v="technology/hardware"/>
    <n v="181.86315789473684"/>
    <n v="143.97499999999999"/>
    <x v="2"/>
    <x v="30"/>
    <x v="0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x v="2042"/>
    <x v="0"/>
    <n v="140"/>
    <b v="1"/>
    <s v="technology/hardware"/>
    <n v="123.53"/>
    <n v="88.23571428571428"/>
    <x v="2"/>
    <x v="30"/>
    <x v="0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x v="2043"/>
    <x v="0"/>
    <n v="193"/>
    <b v="1"/>
    <s v="technology/hardware"/>
    <n v="506.20938628158842"/>
    <n v="36.326424870466319"/>
    <x v="2"/>
    <x v="30"/>
    <x v="0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x v="2044"/>
    <x v="0"/>
    <n v="180"/>
    <b v="1"/>
    <s v="technology/hardware"/>
    <n v="108.21333333333334"/>
    <n v="90.177777777777777"/>
    <x v="2"/>
    <x v="30"/>
    <x v="0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x v="2045"/>
    <x v="0"/>
    <n v="263"/>
    <b v="1"/>
    <s v="technology/hardware"/>
    <n v="819.18387755102037"/>
    <n v="152.62361216730039"/>
    <x v="2"/>
    <x v="30"/>
    <x v="0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x v="2046"/>
    <x v="0"/>
    <n v="217"/>
    <b v="1"/>
    <s v="technology/hardware"/>
    <n v="121.10000000000001"/>
    <n v="55.806451612903224"/>
    <x v="2"/>
    <x v="30"/>
    <x v="0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x v="2047"/>
    <x v="0"/>
    <n v="443"/>
    <b v="1"/>
    <s v="technology/hardware"/>
    <n v="102.99897959183673"/>
    <n v="227.85327313769753"/>
    <x v="2"/>
    <x v="30"/>
    <x v="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x v="2048"/>
    <x v="0"/>
    <n v="1373"/>
    <b v="1"/>
    <s v="technology/hardware"/>
    <n v="148.33229411764705"/>
    <n v="91.82989803350327"/>
    <x v="2"/>
    <x v="30"/>
    <x v="0"/>
    <x v="0"/>
  </r>
  <r>
    <n v="2049"/>
    <s v="LOCK8 - the World's First Smart Bike Lock"/>
    <s v="Keyless. Alarm secured. GPS tracking."/>
    <n v="50000"/>
    <n v="60095.35"/>
    <x v="0"/>
    <x v="1"/>
    <s v="GBP"/>
    <n v="1386025140"/>
    <x v="2049"/>
    <x v="0"/>
    <n v="742"/>
    <b v="1"/>
    <s v="technology/hardware"/>
    <n v="120.19070000000001"/>
    <n v="80.991037735849048"/>
    <x v="2"/>
    <x v="30"/>
    <x v="0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x v="2050"/>
    <x v="0"/>
    <n v="170"/>
    <b v="1"/>
    <s v="technology/hardware"/>
    <n v="473.27000000000004"/>
    <n v="278.39411764705881"/>
    <x v="2"/>
    <x v="30"/>
    <x v="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x v="2051"/>
    <x v="0"/>
    <n v="242"/>
    <b v="1"/>
    <s v="technology/hardware"/>
    <n v="130.36250000000001"/>
    <n v="43.095041322314053"/>
    <x v="2"/>
    <x v="30"/>
    <x v="0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x v="2052"/>
    <x v="0"/>
    <n v="541"/>
    <b v="1"/>
    <s v="technology/hardware"/>
    <n v="353.048"/>
    <n v="326.29205175600737"/>
    <x v="2"/>
    <x v="30"/>
    <x v="0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x v="2053"/>
    <x v="0"/>
    <n v="121"/>
    <b v="1"/>
    <s v="technology/hardware"/>
    <n v="101.02"/>
    <n v="41.743801652892564"/>
    <x v="2"/>
    <x v="30"/>
    <x v="0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x v="2054"/>
    <x v="0"/>
    <n v="621"/>
    <b v="1"/>
    <s v="technology/hardware"/>
    <n v="113.59142857142857"/>
    <n v="64.020933977455712"/>
    <x v="2"/>
    <x v="30"/>
    <x v="0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x v="2055"/>
    <x v="0"/>
    <n v="101"/>
    <b v="1"/>
    <s v="technology/hardware"/>
    <n v="167.41666666666666"/>
    <n v="99.455445544554451"/>
    <x v="2"/>
    <x v="30"/>
    <x v="0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x v="2056"/>
    <x v="0"/>
    <n v="554"/>
    <b v="1"/>
    <s v="technology/hardware"/>
    <n v="153.452"/>
    <n v="138.49458483754512"/>
    <x v="2"/>
    <x v="30"/>
    <x v="0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x v="2057"/>
    <x v="0"/>
    <n v="666"/>
    <b v="1"/>
    <s v="technology/hardware"/>
    <n v="202.23220000000001"/>
    <n v="45.547792792792798"/>
    <x v="2"/>
    <x v="30"/>
    <x v="0"/>
    <x v="0"/>
  </r>
  <r>
    <n v="2058"/>
    <s v="Raspberry Pi Debug Clip"/>
    <s v="Making using the serial terminal on the Raspberry Pi as easy as Pi!"/>
    <n v="2560"/>
    <n v="4308"/>
    <x v="0"/>
    <x v="1"/>
    <s v="GBP"/>
    <n v="1425326400"/>
    <x v="2058"/>
    <x v="0"/>
    <n v="410"/>
    <b v="1"/>
    <s v="technology/hardware"/>
    <n v="168.28125"/>
    <n v="10.507317073170732"/>
    <x v="2"/>
    <x v="30"/>
    <x v="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x v="2059"/>
    <x v="0"/>
    <n v="375"/>
    <b v="1"/>
    <s v="technology/hardware"/>
    <n v="143.45666666666668"/>
    <n v="114.76533333333333"/>
    <x v="2"/>
    <x v="30"/>
    <x v="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x v="2060"/>
    <x v="0"/>
    <n v="1364"/>
    <b v="1"/>
    <s v="technology/hardware"/>
    <n v="196.4"/>
    <n v="35.997067448680355"/>
    <x v="2"/>
    <x v="30"/>
    <x v="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x v="2061"/>
    <x v="0"/>
    <n v="35"/>
    <b v="1"/>
    <s v="technology/hardware"/>
    <n v="107.91999999999999"/>
    <n v="154.17142857142858"/>
    <x v="2"/>
    <x v="30"/>
    <x v="0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x v="2062"/>
    <x v="0"/>
    <n v="203"/>
    <b v="1"/>
    <s v="technology/hardware"/>
    <n v="114.97699999999999"/>
    <n v="566.38916256157631"/>
    <x v="2"/>
    <x v="30"/>
    <x v="0"/>
    <x v="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x v="2063"/>
    <x v="0"/>
    <n v="49"/>
    <b v="1"/>
    <s v="technology/hardware"/>
    <n v="148.04999999999998"/>
    <n v="120.85714285714286"/>
    <x v="2"/>
    <x v="30"/>
    <x v="0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x v="2064"/>
    <x v="0"/>
    <n v="5812"/>
    <b v="1"/>
    <s v="technology/hardware"/>
    <n v="191.16676082790633"/>
    <n v="86.163845492085343"/>
    <x v="2"/>
    <x v="30"/>
    <x v="0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x v="2065"/>
    <x v="0"/>
    <n v="1556"/>
    <b v="1"/>
    <s v="technology/hardware"/>
    <n v="199.215125"/>
    <n v="51.212114395886893"/>
    <x v="2"/>
    <x v="30"/>
    <x v="0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x v="2066"/>
    <x v="0"/>
    <n v="65"/>
    <b v="1"/>
    <s v="technology/hardware"/>
    <n v="218.6"/>
    <n v="67.261538461538464"/>
    <x v="2"/>
    <x v="30"/>
    <x v="0"/>
    <x v="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x v="2067"/>
    <x v="0"/>
    <n v="10"/>
    <b v="1"/>
    <s v="technology/hardware"/>
    <n v="126.86868686868686"/>
    <n v="62.8"/>
    <x v="2"/>
    <x v="30"/>
    <x v="0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x v="2068"/>
    <x v="0"/>
    <n v="76"/>
    <b v="1"/>
    <s v="technology/hardware"/>
    <n v="105.22388000000001"/>
    <n v="346.13118421052633"/>
    <x v="2"/>
    <x v="30"/>
    <x v="0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x v="2069"/>
    <x v="0"/>
    <n v="263"/>
    <b v="1"/>
    <s v="technology/hardware"/>
    <n v="128.40666000000002"/>
    <n v="244.11912547528519"/>
    <x v="2"/>
    <x v="30"/>
    <x v="0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x v="2070"/>
    <x v="0"/>
    <n v="1530"/>
    <b v="1"/>
    <s v="technology/hardware"/>
    <n v="317.3272"/>
    <n v="259.25424836601309"/>
    <x v="2"/>
    <x v="30"/>
    <x v="0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x v="2071"/>
    <x v="0"/>
    <n v="278"/>
    <b v="1"/>
    <s v="technology/hardware"/>
    <n v="280.73"/>
    <n v="201.96402877697841"/>
    <x v="2"/>
    <x v="30"/>
    <x v="0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x v="2072"/>
    <x v="0"/>
    <n v="350"/>
    <b v="1"/>
    <s v="technology/hardware"/>
    <n v="110.73146853146854"/>
    <n v="226.20857142857142"/>
    <x v="2"/>
    <x v="30"/>
    <x v="0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x v="2073"/>
    <x v="0"/>
    <n v="470"/>
    <b v="1"/>
    <s v="technology/hardware"/>
    <n v="152.60429999999999"/>
    <n v="324.69"/>
    <x v="2"/>
    <x v="30"/>
    <x v="0"/>
    <x v="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x v="2074"/>
    <x v="0"/>
    <n v="3"/>
    <b v="1"/>
    <s v="technology/hardware"/>
    <n v="102.49999999999999"/>
    <n v="205"/>
    <x v="2"/>
    <x v="30"/>
    <x v="0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x v="2075"/>
    <x v="0"/>
    <n v="8200"/>
    <b v="1"/>
    <s v="technology/hardware"/>
    <n v="1678.3738373837384"/>
    <n v="20.465926829268295"/>
    <x v="2"/>
    <x v="30"/>
    <x v="0"/>
    <x v="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x v="2076"/>
    <x v="0"/>
    <n v="8359"/>
    <b v="1"/>
    <s v="technology/hardware"/>
    <n v="543.349156424581"/>
    <n v="116.35303146309367"/>
    <x v="2"/>
    <x v="30"/>
    <x v="0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x v="2077"/>
    <x v="0"/>
    <n v="188"/>
    <b v="1"/>
    <s v="technology/hardware"/>
    <n v="115.50800000000001"/>
    <n v="307.20212765957444"/>
    <x v="2"/>
    <x v="30"/>
    <x v="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x v="2078"/>
    <x v="0"/>
    <n v="48"/>
    <b v="1"/>
    <s v="technology/hardware"/>
    <n v="131.20499999999998"/>
    <n v="546.6875"/>
    <x v="2"/>
    <x v="30"/>
    <x v="0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x v="2079"/>
    <x v="0"/>
    <n v="607"/>
    <b v="1"/>
    <s v="technology/hardware"/>
    <n v="288.17"/>
    <n v="47.474464579901152"/>
    <x v="2"/>
    <x v="30"/>
    <x v="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x v="2080"/>
    <x v="0"/>
    <n v="50"/>
    <b v="1"/>
    <s v="technology/hardware"/>
    <n v="507.8"/>
    <n v="101.56"/>
    <x v="2"/>
    <x v="30"/>
    <x v="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x v="2081"/>
    <x v="0"/>
    <n v="55"/>
    <b v="1"/>
    <s v="music/indie rock"/>
    <n v="114.57142857142857"/>
    <n v="72.909090909090907"/>
    <x v="4"/>
    <x v="14"/>
    <x v="0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x v="2082"/>
    <x v="0"/>
    <n v="38"/>
    <b v="1"/>
    <s v="music/indie rock"/>
    <n v="110.73333333333333"/>
    <n v="43.710526315789473"/>
    <x v="4"/>
    <x v="14"/>
    <x v="0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x v="2083"/>
    <x v="0"/>
    <n v="25"/>
    <b v="1"/>
    <s v="music/indie rock"/>
    <n v="113.33333333333333"/>
    <n v="34"/>
    <x v="4"/>
    <x v="14"/>
    <x v="0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x v="2084"/>
    <x v="0"/>
    <n v="46"/>
    <b v="1"/>
    <s v="music/indie rock"/>
    <n v="108.33333333333333"/>
    <n v="70.652173913043484"/>
    <x v="4"/>
    <x v="14"/>
    <x v="0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x v="2085"/>
    <x v="0"/>
    <n v="83"/>
    <b v="1"/>
    <s v="music/indie rock"/>
    <n v="123.53333333333335"/>
    <n v="89.301204819277103"/>
    <x v="4"/>
    <x v="14"/>
    <x v="0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x v="2086"/>
    <x v="0"/>
    <n v="35"/>
    <b v="1"/>
    <s v="music/indie rock"/>
    <n v="100.69999999999999"/>
    <n v="115.08571428571429"/>
    <x v="4"/>
    <x v="14"/>
    <x v="0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x v="2087"/>
    <x v="0"/>
    <n v="25"/>
    <b v="1"/>
    <s v="music/indie rock"/>
    <n v="103.53333333333335"/>
    <n v="62.12"/>
    <x v="4"/>
    <x v="14"/>
    <x v="0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x v="2088"/>
    <x v="0"/>
    <n v="75"/>
    <b v="1"/>
    <s v="music/indie rock"/>
    <n v="115.51066666666668"/>
    <n v="46.204266666666669"/>
    <x v="4"/>
    <x v="14"/>
    <x v="0"/>
    <x v="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x v="2089"/>
    <x v="0"/>
    <n v="62"/>
    <b v="1"/>
    <s v="music/indie rock"/>
    <n v="120.4004"/>
    <n v="48.54854838709678"/>
    <x v="4"/>
    <x v="14"/>
    <x v="0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x v="2090"/>
    <x v="0"/>
    <n v="160"/>
    <b v="1"/>
    <s v="music/indie rock"/>
    <n v="115.040375"/>
    <n v="57.520187499999999"/>
    <x v="4"/>
    <x v="14"/>
    <x v="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x v="2091"/>
    <x v="0"/>
    <n v="246"/>
    <b v="1"/>
    <s v="music/indie rock"/>
    <n v="120.46777777777777"/>
    <n v="88.147154471544724"/>
    <x v="4"/>
    <x v="14"/>
    <x v="0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x v="2092"/>
    <x v="0"/>
    <n v="55"/>
    <b v="1"/>
    <s v="music/indie rock"/>
    <n v="101.28333333333333"/>
    <n v="110.49090909090908"/>
    <x v="4"/>
    <x v="14"/>
    <x v="0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x v="2093"/>
    <x v="0"/>
    <n v="23"/>
    <b v="1"/>
    <s v="music/indie rock"/>
    <n v="102.46666666666667"/>
    <n v="66.826086956521735"/>
    <x v="4"/>
    <x v="14"/>
    <x v="0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x v="2094"/>
    <x v="0"/>
    <n v="72"/>
    <b v="1"/>
    <s v="music/indie rock"/>
    <n v="120.54285714285714"/>
    <n v="58.597222222222221"/>
    <x v="4"/>
    <x v="14"/>
    <x v="0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x v="2095"/>
    <x v="0"/>
    <n v="22"/>
    <b v="1"/>
    <s v="music/indie rock"/>
    <n v="100"/>
    <n v="113.63636363636364"/>
    <x v="4"/>
    <x v="14"/>
    <x v="0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x v="2096"/>
    <x v="0"/>
    <n v="14"/>
    <b v="1"/>
    <s v="music/indie rock"/>
    <n v="101.66666666666666"/>
    <n v="43.571428571428569"/>
    <x v="4"/>
    <x v="14"/>
    <x v="0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x v="2097"/>
    <x v="0"/>
    <n v="38"/>
    <b v="1"/>
    <s v="music/indie rock"/>
    <n v="100"/>
    <n v="78.94736842105263"/>
    <x v="4"/>
    <x v="14"/>
    <x v="0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x v="2098"/>
    <x v="0"/>
    <n v="32"/>
    <b v="1"/>
    <s v="music/indie rock"/>
    <n v="100.33333333333334"/>
    <n v="188.125"/>
    <x v="4"/>
    <x v="14"/>
    <x v="0"/>
    <x v="0"/>
  </r>
  <r>
    <n v="2099"/>
    <s v="Roosevelt Died."/>
    <s v="Our tour van died, we need help!"/>
    <n v="3000"/>
    <n v="3971"/>
    <x v="0"/>
    <x v="0"/>
    <s v="USD"/>
    <n v="1435808400"/>
    <x v="2099"/>
    <x v="0"/>
    <n v="63"/>
    <b v="1"/>
    <s v="music/indie rock"/>
    <n v="132.36666666666667"/>
    <n v="63.031746031746032"/>
    <x v="4"/>
    <x v="14"/>
    <x v="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x v="2100"/>
    <x v="0"/>
    <n v="27"/>
    <b v="1"/>
    <s v="music/indie rock"/>
    <n v="136.66666666666666"/>
    <n v="30.37037037037037"/>
    <x v="4"/>
    <x v="14"/>
    <x v="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x v="2101"/>
    <x v="0"/>
    <n v="44"/>
    <b v="1"/>
    <s v="music/indie rock"/>
    <n v="113.25"/>
    <n v="51.477272727272727"/>
    <x v="4"/>
    <x v="14"/>
    <x v="0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x v="2102"/>
    <x v="0"/>
    <n v="38"/>
    <b v="1"/>
    <s v="music/indie rock"/>
    <n v="136"/>
    <n v="35.789473684210527"/>
    <x v="4"/>
    <x v="14"/>
    <x v="0"/>
    <x v="0"/>
  </r>
  <r>
    <n v="2103"/>
    <s v="Matthew Moon's New Album"/>
    <s v="Indie rocker, Matthew Moon, has something to share with you..."/>
    <n v="7777"/>
    <n v="11364"/>
    <x v="0"/>
    <x v="0"/>
    <s v="USD"/>
    <n v="1352488027"/>
    <x v="2103"/>
    <x v="0"/>
    <n v="115"/>
    <b v="1"/>
    <s v="music/indie rock"/>
    <n v="146.12318374694613"/>
    <n v="98.817391304347822"/>
    <x v="4"/>
    <x v="14"/>
    <x v="0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x v="2104"/>
    <x v="0"/>
    <n v="37"/>
    <b v="1"/>
    <s v="music/indie rock"/>
    <n v="129.5"/>
    <n v="28"/>
    <x v="4"/>
    <x v="14"/>
    <x v="0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x v="2105"/>
    <x v="0"/>
    <n v="99"/>
    <b v="1"/>
    <s v="music/indie rock"/>
    <n v="254"/>
    <n v="51.313131313131315"/>
    <x v="4"/>
    <x v="14"/>
    <x v="0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x v="2106"/>
    <x v="0"/>
    <n v="44"/>
    <b v="1"/>
    <s v="music/indie rock"/>
    <n v="107.04545454545456"/>
    <n v="53.522727272727273"/>
    <x v="4"/>
    <x v="14"/>
    <x v="0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x v="2107"/>
    <x v="0"/>
    <n v="58"/>
    <b v="1"/>
    <s v="music/indie rock"/>
    <n v="107.73299999999999"/>
    <n v="37.149310344827583"/>
    <x v="4"/>
    <x v="14"/>
    <x v="0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x v="2108"/>
    <x v="0"/>
    <n v="191"/>
    <b v="1"/>
    <s v="music/indie rock"/>
    <n v="107.31250000000001"/>
    <n v="89.895287958115176"/>
    <x v="4"/>
    <x v="14"/>
    <x v="0"/>
    <x v="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x v="2109"/>
    <x v="0"/>
    <n v="40"/>
    <b v="1"/>
    <s v="music/indie rock"/>
    <n v="106.52500000000001"/>
    <n v="106.52500000000001"/>
    <x v="4"/>
    <x v="14"/>
    <x v="0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x v="2110"/>
    <x v="0"/>
    <n v="38"/>
    <b v="1"/>
    <s v="music/indie rock"/>
    <n v="100.35000000000001"/>
    <n v="52.815789473684212"/>
    <x v="4"/>
    <x v="14"/>
    <x v="0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x v="2111"/>
    <x v="0"/>
    <n v="39"/>
    <b v="1"/>
    <s v="music/indie rock"/>
    <n v="106.5"/>
    <n v="54.615384615384613"/>
    <x v="4"/>
    <x v="14"/>
    <x v="0"/>
    <x v="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x v="2112"/>
    <x v="0"/>
    <n v="11"/>
    <b v="1"/>
    <s v="music/indie rock"/>
    <n v="100"/>
    <n v="27.272727272727273"/>
    <x v="4"/>
    <x v="14"/>
    <x v="0"/>
    <x v="0"/>
  </r>
  <r>
    <n v="2113"/>
    <s v="Summer Underground // Honeycomb LP"/>
    <s v="Help us fund our second full-length album Honeycomb!"/>
    <n v="7000"/>
    <n v="7340"/>
    <x v="0"/>
    <x v="0"/>
    <s v="USD"/>
    <n v="1411505176"/>
    <x v="2113"/>
    <x v="0"/>
    <n v="107"/>
    <b v="1"/>
    <s v="music/indie rock"/>
    <n v="104.85714285714285"/>
    <n v="68.598130841121488"/>
    <x v="4"/>
    <x v="14"/>
    <x v="0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x v="2114"/>
    <x v="0"/>
    <n v="147"/>
    <b v="1"/>
    <s v="music/indie rock"/>
    <n v="104.69999999999999"/>
    <n v="35.612244897959187"/>
    <x v="4"/>
    <x v="14"/>
    <x v="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x v="2115"/>
    <x v="0"/>
    <n v="36"/>
    <b v="1"/>
    <s v="music/indie rock"/>
    <n v="225.66666666666669"/>
    <n v="94.027777777777771"/>
    <x v="4"/>
    <x v="14"/>
    <x v="0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x v="2116"/>
    <x v="0"/>
    <n v="92"/>
    <b v="1"/>
    <s v="music/indie rock"/>
    <n v="100.90416666666667"/>
    <n v="526.45652173913038"/>
    <x v="4"/>
    <x v="14"/>
    <x v="0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x v="2117"/>
    <x v="0"/>
    <n v="35"/>
    <b v="1"/>
    <s v="music/indie rock"/>
    <n v="147.75"/>
    <n v="50.657142857142858"/>
    <x v="4"/>
    <x v="14"/>
    <x v="0"/>
    <x v="0"/>
  </r>
  <r>
    <n v="2118"/>
    <s v="PORCHES. vs. THE U.S.A."/>
    <s v="PORCHES.  and Documentarians tour from New York to San Francisco and back."/>
    <n v="1000"/>
    <n v="1346.11"/>
    <x v="0"/>
    <x v="0"/>
    <s v="USD"/>
    <n v="1311538136"/>
    <x v="2118"/>
    <x v="0"/>
    <n v="17"/>
    <b v="1"/>
    <s v="music/indie rock"/>
    <n v="134.61099999999999"/>
    <n v="79.182941176470578"/>
    <x v="4"/>
    <x v="14"/>
    <x v="0"/>
    <x v="0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x v="2119"/>
    <x v="0"/>
    <n v="22"/>
    <b v="1"/>
    <s v="music/indie rock"/>
    <n v="100.75"/>
    <n v="91.590909090909093"/>
    <x v="4"/>
    <x v="14"/>
    <x v="0"/>
    <x v="0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x v="2120"/>
    <x v="0"/>
    <n v="69"/>
    <b v="1"/>
    <s v="music/indie rock"/>
    <n v="100.880375"/>
    <n v="116.96275362318841"/>
    <x v="4"/>
    <x v="14"/>
    <x v="0"/>
    <x v="0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x v="2121"/>
    <x v="0"/>
    <n v="10"/>
    <b v="0"/>
    <s v="games/video games"/>
    <n v="0.56800000000000006"/>
    <n v="28.4"/>
    <x v="6"/>
    <x v="17"/>
    <x v="0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x v="2122"/>
    <x v="0"/>
    <n v="3"/>
    <b v="0"/>
    <s v="games/video games"/>
    <n v="0.38750000000000001"/>
    <n v="103.33333333333333"/>
    <x v="6"/>
    <x v="17"/>
    <x v="0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x v="2123"/>
    <x v="0"/>
    <n v="5"/>
    <b v="0"/>
    <s v="games/video games"/>
    <n v="10"/>
    <n v="10"/>
    <x v="6"/>
    <x v="17"/>
    <x v="0"/>
    <x v="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x v="2124"/>
    <x v="0"/>
    <n v="5"/>
    <b v="0"/>
    <s v="games/video games"/>
    <n v="10.454545454545453"/>
    <n v="23"/>
    <x v="6"/>
    <x v="17"/>
    <x v="0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x v="2125"/>
    <x v="0"/>
    <n v="27"/>
    <b v="0"/>
    <s v="games/video games"/>
    <n v="1.4200000000000002"/>
    <n v="31.555555555555557"/>
    <x v="6"/>
    <x v="17"/>
    <x v="0"/>
    <x v="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x v="2126"/>
    <x v="0"/>
    <n v="2"/>
    <b v="0"/>
    <s v="games/video games"/>
    <n v="0.05"/>
    <n v="5"/>
    <x v="6"/>
    <x v="17"/>
    <x v="0"/>
    <x v="0"/>
  </r>
  <r>
    <n v="2127"/>
    <s v="Three Monkeys - Part 1: Into the Abyss"/>
    <s v="Three Monkeys is an audio adventure game for PC."/>
    <n v="28000"/>
    <n v="8076"/>
    <x v="2"/>
    <x v="1"/>
    <s v="GBP"/>
    <n v="1426158463"/>
    <x v="2127"/>
    <x v="0"/>
    <n v="236"/>
    <b v="0"/>
    <s v="games/video games"/>
    <n v="28.842857142857142"/>
    <n v="34.220338983050844"/>
    <x v="6"/>
    <x v="17"/>
    <x v="0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x v="2128"/>
    <x v="0"/>
    <n v="1"/>
    <b v="0"/>
    <s v="games/video games"/>
    <n v="0.16666666666666669"/>
    <n v="25"/>
    <x v="6"/>
    <x v="17"/>
    <x v="0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x v="2129"/>
    <x v="0"/>
    <n v="12"/>
    <b v="0"/>
    <s v="games/video games"/>
    <n v="11.799999999999999"/>
    <n v="19.666666666666668"/>
    <x v="6"/>
    <x v="17"/>
    <x v="0"/>
    <x v="0"/>
  </r>
  <r>
    <n v="2130"/>
    <s v="Wondrous Adventures: A Kid's Game"/>
    <s v="You are the hero tasked to save your home from the villainous Sanword."/>
    <n v="42000"/>
    <n v="85"/>
    <x v="2"/>
    <x v="0"/>
    <s v="USD"/>
    <n v="1408154663"/>
    <x v="2130"/>
    <x v="0"/>
    <n v="4"/>
    <b v="0"/>
    <s v="games/video games"/>
    <n v="0.20238095238095236"/>
    <n v="21.25"/>
    <x v="6"/>
    <x v="17"/>
    <x v="0"/>
    <x v="0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x v="2131"/>
    <x v="0"/>
    <n v="3"/>
    <b v="0"/>
    <s v="games/video games"/>
    <n v="5"/>
    <n v="8.3333333333333339"/>
    <x v="6"/>
    <x v="17"/>
    <x v="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x v="2132"/>
    <x v="0"/>
    <n v="99"/>
    <b v="0"/>
    <s v="games/video games"/>
    <n v="2.1129899999999995"/>
    <n v="21.34333333333333"/>
    <x v="6"/>
    <x v="17"/>
    <x v="0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x v="2133"/>
    <x v="0"/>
    <n v="3"/>
    <b v="0"/>
    <s v="games/video games"/>
    <n v="1.6"/>
    <n v="5.333333333333333"/>
    <x v="6"/>
    <x v="17"/>
    <x v="0"/>
    <x v="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x v="2134"/>
    <x v="0"/>
    <n v="3"/>
    <b v="0"/>
    <s v="games/video games"/>
    <n v="1.7333333333333332"/>
    <n v="34.666666666666664"/>
    <x v="6"/>
    <x v="17"/>
    <x v="0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x v="2135"/>
    <x v="0"/>
    <n v="22"/>
    <b v="0"/>
    <s v="games/video games"/>
    <n v="9.56"/>
    <n v="21.727272727272727"/>
    <x v="6"/>
    <x v="17"/>
    <x v="0"/>
    <x v="0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x v="2136"/>
    <x v="0"/>
    <n v="4"/>
    <b v="0"/>
    <s v="games/video games"/>
    <n v="5.9612499999999999E-2"/>
    <n v="11.922499999999999"/>
    <x v="6"/>
    <x v="17"/>
    <x v="0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x v="2137"/>
    <x v="0"/>
    <n v="534"/>
    <b v="0"/>
    <s v="games/video games"/>
    <n v="28.405999999999999"/>
    <n v="26.59737827715356"/>
    <x v="6"/>
    <x v="17"/>
    <x v="0"/>
    <x v="0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x v="2138"/>
    <x v="0"/>
    <n v="12"/>
    <b v="0"/>
    <s v="games/video games"/>
    <n v="12.8"/>
    <n v="10.666666666666666"/>
    <x v="6"/>
    <x v="17"/>
    <x v="0"/>
    <x v="0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x v="2139"/>
    <x v="0"/>
    <n v="56"/>
    <b v="0"/>
    <s v="games/video games"/>
    <n v="5.42"/>
    <n v="29.035714285714285"/>
    <x v="6"/>
    <x v="17"/>
    <x v="0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x v="2140"/>
    <x v="0"/>
    <n v="11"/>
    <b v="0"/>
    <s v="games/video games"/>
    <n v="0.11199999999999999"/>
    <n v="50.909090909090907"/>
    <x v="6"/>
    <x v="17"/>
    <x v="0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x v="2141"/>
    <x v="0"/>
    <n v="0"/>
    <b v="0"/>
    <s v="games/video games"/>
    <n v="0"/>
    <e v="#DIV/0!"/>
    <x v="6"/>
    <x v="17"/>
    <x v="0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x v="2142"/>
    <x v="0"/>
    <n v="12"/>
    <b v="0"/>
    <s v="games/video games"/>
    <n v="5.7238095238095239"/>
    <n v="50.083333333333336"/>
    <x v="6"/>
    <x v="17"/>
    <x v="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x v="2143"/>
    <x v="0"/>
    <n v="5"/>
    <b v="0"/>
    <s v="games/video games"/>
    <n v="11.25"/>
    <n v="45"/>
    <x v="6"/>
    <x v="17"/>
    <x v="0"/>
    <x v="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x v="2144"/>
    <x v="0"/>
    <n v="24"/>
    <b v="0"/>
    <s v="games/video games"/>
    <n v="1.7098591549295776"/>
    <n v="25.291666666666668"/>
    <x v="6"/>
    <x v="17"/>
    <x v="0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x v="2145"/>
    <x v="0"/>
    <n v="89"/>
    <b v="0"/>
    <s v="games/video games"/>
    <n v="30.433333333333334"/>
    <n v="51.292134831460672"/>
    <x v="6"/>
    <x v="17"/>
    <x v="0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x v="2146"/>
    <x v="0"/>
    <n v="1"/>
    <b v="0"/>
    <s v="games/video games"/>
    <n v="0.02"/>
    <n v="1"/>
    <x v="6"/>
    <x v="17"/>
    <x v="0"/>
    <x v="0"/>
  </r>
  <r>
    <n v="2147"/>
    <s v="Johnny Rocketfingers 3"/>
    <s v="A Point and Click Adventure on Steroids."/>
    <n v="390000"/>
    <n v="2716"/>
    <x v="2"/>
    <x v="0"/>
    <s v="USD"/>
    <n v="1416125148"/>
    <x v="2147"/>
    <x v="0"/>
    <n v="55"/>
    <b v="0"/>
    <s v="games/video games"/>
    <n v="0.69641025641025645"/>
    <n v="49.381818181818183"/>
    <x v="6"/>
    <x v="17"/>
    <x v="0"/>
    <x v="0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x v="2148"/>
    <x v="0"/>
    <n v="2"/>
    <b v="0"/>
    <s v="games/video games"/>
    <n v="2"/>
    <n v="1"/>
    <x v="6"/>
    <x v="17"/>
    <x v="0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x v="2149"/>
    <x v="0"/>
    <n v="0"/>
    <b v="0"/>
    <s v="games/video games"/>
    <n v="0"/>
    <e v="#DIV/0!"/>
    <x v="6"/>
    <x v="17"/>
    <x v="0"/>
    <x v="0"/>
  </r>
  <r>
    <n v="2150"/>
    <s v="The Unknown Door"/>
    <s v="A pixel styled open world detective game."/>
    <n v="50000"/>
    <n v="405"/>
    <x v="2"/>
    <x v="10"/>
    <s v="NOK"/>
    <n v="1468392599"/>
    <x v="2150"/>
    <x v="0"/>
    <n v="4"/>
    <b v="0"/>
    <s v="games/video games"/>
    <n v="0.80999999999999994"/>
    <n v="101.25"/>
    <x v="6"/>
    <x v="17"/>
    <x v="0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x v="2151"/>
    <x v="0"/>
    <n v="6"/>
    <b v="0"/>
    <s v="games/video games"/>
    <n v="0.26222222222222225"/>
    <n v="19.666666666666668"/>
    <x v="6"/>
    <x v="17"/>
    <x v="0"/>
    <x v="0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x v="2152"/>
    <x v="0"/>
    <n v="4"/>
    <b v="0"/>
    <s v="games/video games"/>
    <n v="0.16666666666666669"/>
    <n v="12.5"/>
    <x v="6"/>
    <x v="17"/>
    <x v="0"/>
    <x v="0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x v="2153"/>
    <x v="0"/>
    <n v="4"/>
    <b v="0"/>
    <s v="games/video games"/>
    <n v="9.124454880912446E-3"/>
    <n v="8.5"/>
    <x v="6"/>
    <x v="17"/>
    <x v="0"/>
    <x v="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x v="2154"/>
    <x v="0"/>
    <n v="2"/>
    <b v="0"/>
    <s v="games/video games"/>
    <n v="0.8"/>
    <n v="1"/>
    <x v="6"/>
    <x v="17"/>
    <x v="0"/>
    <x v="0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x v="2155"/>
    <x v="0"/>
    <n v="5"/>
    <b v="0"/>
    <s v="games/video games"/>
    <n v="2.2999999999999998"/>
    <n v="23"/>
    <x v="6"/>
    <x v="17"/>
    <x v="0"/>
    <x v="0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x v="2156"/>
    <x v="0"/>
    <n v="83"/>
    <b v="0"/>
    <s v="games/video games"/>
    <n v="2.6660714285714282"/>
    <n v="17.987951807228917"/>
    <x v="6"/>
    <x v="17"/>
    <x v="0"/>
    <x v="0"/>
  </r>
  <r>
    <n v="2157"/>
    <s v="Nin"/>
    <s v="Gamers and 90's fans unite in this small tale of epic proportions!"/>
    <n v="75000"/>
    <n v="21144"/>
    <x v="2"/>
    <x v="0"/>
    <s v="USD"/>
    <n v="1482479940"/>
    <x v="2157"/>
    <x v="0"/>
    <n v="57"/>
    <b v="0"/>
    <s v="games/video games"/>
    <n v="28.192"/>
    <n v="370.94736842105266"/>
    <x v="6"/>
    <x v="17"/>
    <x v="0"/>
    <x v="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x v="2158"/>
    <x v="0"/>
    <n v="311"/>
    <b v="0"/>
    <s v="games/video games"/>
    <n v="6.5900366666666672"/>
    <n v="63.569485530546629"/>
    <x v="6"/>
    <x v="17"/>
    <x v="0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x v="2159"/>
    <x v="0"/>
    <n v="2"/>
    <b v="0"/>
    <s v="games/video games"/>
    <n v="0.72222222222222221"/>
    <n v="13"/>
    <x v="6"/>
    <x v="17"/>
    <x v="0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x v="2160"/>
    <x v="0"/>
    <n v="16"/>
    <b v="0"/>
    <s v="games/video games"/>
    <n v="0.85000000000000009"/>
    <n v="5.3125"/>
    <x v="6"/>
    <x v="17"/>
    <x v="0"/>
    <x v="0"/>
  </r>
  <r>
    <n v="2161"/>
    <s v="CallMeGhost DEBUT ALBUM preorder!"/>
    <s v="We're trying to fund hard copies of our debut album!"/>
    <n v="400"/>
    <n v="463"/>
    <x v="0"/>
    <x v="0"/>
    <s v="USD"/>
    <n v="1443040059"/>
    <x v="2161"/>
    <x v="0"/>
    <n v="13"/>
    <b v="1"/>
    <s v="music/rock"/>
    <n v="115.75"/>
    <n v="35.615384615384613"/>
    <x v="4"/>
    <x v="11"/>
    <x v="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x v="2162"/>
    <x v="0"/>
    <n v="58"/>
    <b v="1"/>
    <s v="music/rock"/>
    <n v="112.26666666666667"/>
    <n v="87.103448275862064"/>
    <x v="4"/>
    <x v="11"/>
    <x v="0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x v="2163"/>
    <x v="0"/>
    <n v="44"/>
    <b v="1"/>
    <s v="music/rock"/>
    <n v="132.20000000000002"/>
    <n v="75.11363636363636"/>
    <x v="4"/>
    <x v="11"/>
    <x v="0"/>
    <x v="0"/>
  </r>
  <r>
    <n v="2164"/>
    <s v="Rosaline debut record"/>
    <s v="South Florida roots country/rock outfit's long awaited debut record"/>
    <n v="5500"/>
    <n v="5645"/>
    <x v="0"/>
    <x v="0"/>
    <s v="USD"/>
    <n v="1466827140"/>
    <x v="2164"/>
    <x v="0"/>
    <n v="83"/>
    <b v="1"/>
    <s v="music/rock"/>
    <n v="102.63636363636364"/>
    <n v="68.01204819277109"/>
    <x v="4"/>
    <x v="11"/>
    <x v="0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x v="2165"/>
    <x v="0"/>
    <n v="117"/>
    <b v="1"/>
    <s v="music/rock"/>
    <n v="138.64000000000001"/>
    <n v="29.623931623931625"/>
    <x v="4"/>
    <x v="11"/>
    <x v="0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x v="2166"/>
    <x v="0"/>
    <n v="32"/>
    <b v="1"/>
    <s v="music/rock"/>
    <n v="146.6"/>
    <n v="91.625"/>
    <x v="4"/>
    <x v="11"/>
    <x v="0"/>
    <x v="0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x v="2167"/>
    <x v="0"/>
    <n v="8"/>
    <b v="1"/>
    <s v="music/rock"/>
    <n v="120"/>
    <n v="22.5"/>
    <x v="4"/>
    <x v="11"/>
    <x v="0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x v="2168"/>
    <x v="0"/>
    <n v="340"/>
    <b v="1"/>
    <s v="music/rock"/>
    <n v="121.5816111111111"/>
    <n v="64.366735294117646"/>
    <x v="4"/>
    <x v="11"/>
    <x v="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x v="2169"/>
    <x v="0"/>
    <n v="7"/>
    <b v="1"/>
    <s v="music/rock"/>
    <n v="100"/>
    <n v="21.857142857142858"/>
    <x v="4"/>
    <x v="11"/>
    <x v="0"/>
    <x v="0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x v="2170"/>
    <x v="0"/>
    <n v="19"/>
    <b v="1"/>
    <s v="music/rock"/>
    <n v="180.85714285714286"/>
    <n v="33.315789473684212"/>
    <x v="4"/>
    <x v="11"/>
    <x v="0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x v="2171"/>
    <x v="0"/>
    <n v="47"/>
    <b v="1"/>
    <s v="music/rock"/>
    <n v="106.075"/>
    <n v="90.276595744680847"/>
    <x v="4"/>
    <x v="11"/>
    <x v="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x v="2172"/>
    <x v="0"/>
    <n v="13"/>
    <b v="1"/>
    <s v="music/rock"/>
    <n v="100"/>
    <n v="76.92307692307692"/>
    <x v="4"/>
    <x v="11"/>
    <x v="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x v="2173"/>
    <x v="0"/>
    <n v="90"/>
    <b v="1"/>
    <s v="music/rock"/>
    <n v="126.92857142857143"/>
    <n v="59.233333333333334"/>
    <x v="4"/>
    <x v="11"/>
    <x v="0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x v="2174"/>
    <x v="0"/>
    <n v="63"/>
    <b v="1"/>
    <s v="music/rock"/>
    <n v="102.97499999999999"/>
    <n v="65.38095238095238"/>
    <x v="4"/>
    <x v="11"/>
    <x v="0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x v="2175"/>
    <x v="0"/>
    <n v="26"/>
    <b v="1"/>
    <s v="music/rock"/>
    <n v="250"/>
    <n v="67.307692307692307"/>
    <x v="4"/>
    <x v="11"/>
    <x v="0"/>
    <x v="0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x v="2176"/>
    <x v="0"/>
    <n v="71"/>
    <b v="1"/>
    <s v="music/rock"/>
    <n v="126.02"/>
    <n v="88.74647887323944"/>
    <x v="4"/>
    <x v="11"/>
    <x v="0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x v="2177"/>
    <x v="0"/>
    <n v="38"/>
    <b v="1"/>
    <s v="music/rock"/>
    <n v="100.12"/>
    <n v="65.868421052631575"/>
    <x v="4"/>
    <x v="11"/>
    <x v="0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x v="2178"/>
    <x v="0"/>
    <n v="859"/>
    <b v="1"/>
    <s v="music/rock"/>
    <n v="138.64000000000001"/>
    <n v="40.349243306169967"/>
    <x v="4"/>
    <x v="11"/>
    <x v="0"/>
    <x v="0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x v="2179"/>
    <x v="0"/>
    <n v="21"/>
    <b v="1"/>
    <s v="music/rock"/>
    <n v="161.4"/>
    <n v="76.857142857142861"/>
    <x v="4"/>
    <x v="11"/>
    <x v="0"/>
    <x v="0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x v="2180"/>
    <x v="0"/>
    <n v="78"/>
    <b v="1"/>
    <s v="music/rock"/>
    <n v="107.18419999999999"/>
    <n v="68.707820512820518"/>
    <x v="4"/>
    <x v="11"/>
    <x v="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x v="2181"/>
    <x v="0"/>
    <n v="53"/>
    <b v="1"/>
    <s v="games/tabletop games"/>
    <n v="153.1"/>
    <n v="57.773584905660378"/>
    <x v="6"/>
    <x v="32"/>
    <x v="0"/>
    <x v="0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x v="2182"/>
    <x v="0"/>
    <n v="356"/>
    <b v="1"/>
    <s v="games/tabletop games"/>
    <n v="524.16666666666663"/>
    <n v="44.171348314606739"/>
    <x v="6"/>
    <x v="32"/>
    <x v="0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x v="2183"/>
    <x v="0"/>
    <n v="279"/>
    <b v="1"/>
    <s v="games/tabletop games"/>
    <n v="489.27777777777777"/>
    <n v="31.566308243727597"/>
    <x v="6"/>
    <x v="32"/>
    <x v="0"/>
    <x v="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x v="2184"/>
    <x v="1"/>
    <n v="266"/>
    <b v="1"/>
    <s v="games/tabletop games"/>
    <n v="284.74"/>
    <n v="107.04511278195488"/>
    <x v="6"/>
    <x v="32"/>
    <x v="0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x v="2185"/>
    <x v="0"/>
    <n v="623"/>
    <b v="1"/>
    <s v="games/tabletop games"/>
    <n v="1856.97"/>
    <n v="149.03451043338683"/>
    <x v="6"/>
    <x v="32"/>
    <x v="0"/>
    <x v="0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x v="2186"/>
    <x v="0"/>
    <n v="392"/>
    <b v="1"/>
    <s v="games/tabletop games"/>
    <n v="109.67499999999998"/>
    <n v="55.956632653061227"/>
    <x v="6"/>
    <x v="32"/>
    <x v="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x v="2187"/>
    <x v="1"/>
    <n v="3562"/>
    <b v="1"/>
    <s v="games/tabletop games"/>
    <n v="1014.6425"/>
    <n v="56.970381807973048"/>
    <x v="6"/>
    <x v="32"/>
    <x v="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x v="2188"/>
    <x v="0"/>
    <n v="514"/>
    <b v="1"/>
    <s v="games/tabletop games"/>
    <n v="412.17692027666544"/>
    <n v="44.056420233463037"/>
    <x v="6"/>
    <x v="32"/>
    <x v="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x v="2189"/>
    <x v="0"/>
    <n v="88"/>
    <b v="1"/>
    <s v="games/tabletop games"/>
    <n v="503.25"/>
    <n v="68.625"/>
    <x v="6"/>
    <x v="32"/>
    <x v="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x v="2190"/>
    <x v="0"/>
    <n v="537"/>
    <b v="1"/>
    <s v="games/tabletop games"/>
    <n v="184.61052631578946"/>
    <n v="65.318435754189949"/>
    <x v="6"/>
    <x v="32"/>
    <x v="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x v="2191"/>
    <x v="0"/>
    <n v="25"/>
    <b v="1"/>
    <s v="games/tabletop games"/>
    <n v="119.73333333333333"/>
    <n v="35.92"/>
    <x v="6"/>
    <x v="32"/>
    <x v="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x v="2192"/>
    <x v="0"/>
    <n v="3238"/>
    <b v="1"/>
    <s v="games/tabletop games"/>
    <n v="1081.2401666666667"/>
    <n v="40.070667078443485"/>
    <x v="6"/>
    <x v="32"/>
    <x v="0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x v="2193"/>
    <x v="0"/>
    <n v="897"/>
    <b v="1"/>
    <s v="games/tabletop games"/>
    <n v="452.37333333333333"/>
    <n v="75.647714604236342"/>
    <x v="6"/>
    <x v="32"/>
    <x v="0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x v="2194"/>
    <x v="0"/>
    <n v="878"/>
    <b v="1"/>
    <s v="games/tabletop games"/>
    <n v="537.37"/>
    <n v="61.203872437357631"/>
    <x v="6"/>
    <x v="32"/>
    <x v="0"/>
    <x v="0"/>
  </r>
  <r>
    <n v="2195"/>
    <s v="Purgatoria: City of Angels"/>
    <s v="A gritty, noir tabletop RPG with a fast-paced combo-based battle system."/>
    <n v="4600"/>
    <n v="5535"/>
    <x v="0"/>
    <x v="0"/>
    <s v="USD"/>
    <n v="1439317900"/>
    <x v="2195"/>
    <x v="0"/>
    <n v="115"/>
    <b v="1"/>
    <s v="games/tabletop games"/>
    <n v="120.32608695652173"/>
    <n v="48.130434782608695"/>
    <x v="6"/>
    <x v="32"/>
    <x v="0"/>
    <x v="0"/>
  </r>
  <r>
    <n v="2196"/>
    <s v="LACORSA Grand Prix Game (relaunch)"/>
    <s v="Race your friends in style with this classic Grand Prix game."/>
    <n v="14000"/>
    <n v="15937"/>
    <x v="0"/>
    <x v="0"/>
    <s v="USD"/>
    <n v="1480662000"/>
    <x v="2196"/>
    <x v="0"/>
    <n v="234"/>
    <b v="1"/>
    <s v="games/tabletop games"/>
    <n v="113.83571428571429"/>
    <n v="68.106837606837601"/>
    <x v="6"/>
    <x v="32"/>
    <x v="0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x v="2197"/>
    <x v="0"/>
    <n v="4330"/>
    <b v="1"/>
    <s v="games/tabletop games"/>
    <n v="951.03109999999992"/>
    <n v="65.891300230946882"/>
    <x v="6"/>
    <x v="32"/>
    <x v="0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x v="2198"/>
    <x v="0"/>
    <n v="651"/>
    <b v="1"/>
    <s v="games/tabletop games"/>
    <n v="132.89249999999998"/>
    <n v="81.654377880184327"/>
    <x v="6"/>
    <x v="32"/>
    <x v="0"/>
    <x v="0"/>
  </r>
  <r>
    <n v="2199"/>
    <s v="Decadolo. Flip it!"/>
    <s v="A new strategic board game designed to flip out your opponent."/>
    <n v="9000"/>
    <n v="13228"/>
    <x v="0"/>
    <x v="17"/>
    <s v="EUR"/>
    <n v="1444903198"/>
    <x v="2199"/>
    <x v="1"/>
    <n v="251"/>
    <b v="1"/>
    <s v="games/tabletop games"/>
    <n v="146.97777777777779"/>
    <n v="52.701195219123505"/>
    <x v="6"/>
    <x v="32"/>
    <x v="0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x v="2200"/>
    <x v="0"/>
    <n v="263"/>
    <b v="1"/>
    <s v="games/tabletop games"/>
    <n v="542.15"/>
    <n v="41.228136882129277"/>
    <x v="6"/>
    <x v="32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x v="2201"/>
    <x v="0"/>
    <n v="28"/>
    <b v="1"/>
    <s v="music/electronic music"/>
    <n v="382.71818181818185"/>
    <n v="15.035357142857142"/>
    <x v="4"/>
    <x v="15"/>
    <x v="0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x v="2202"/>
    <x v="0"/>
    <n v="721"/>
    <b v="1"/>
    <s v="music/electronic music"/>
    <n v="704.18124999999998"/>
    <n v="39.066920943134534"/>
    <x v="4"/>
    <x v="15"/>
    <x v="0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x v="2203"/>
    <x v="0"/>
    <n v="50"/>
    <b v="1"/>
    <s v="music/electronic music"/>
    <n v="109.55"/>
    <n v="43.82"/>
    <x v="4"/>
    <x v="15"/>
    <x v="0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x v="2204"/>
    <x v="0"/>
    <n v="73"/>
    <b v="1"/>
    <s v="music/electronic music"/>
    <n v="132.86666666666667"/>
    <n v="27.301369863013697"/>
    <x v="4"/>
    <x v="15"/>
    <x v="0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x v="2205"/>
    <x v="0"/>
    <n v="27"/>
    <b v="1"/>
    <s v="music/electronic music"/>
    <n v="152"/>
    <n v="42.222222222222221"/>
    <x v="4"/>
    <x v="15"/>
    <x v="0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x v="2206"/>
    <x v="0"/>
    <n v="34"/>
    <b v="1"/>
    <s v="music/electronic music"/>
    <n v="102.72727272727273"/>
    <n v="33.235294117647058"/>
    <x v="4"/>
    <x v="15"/>
    <x v="0"/>
    <x v="0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x v="2207"/>
    <x v="0"/>
    <n v="7"/>
    <b v="1"/>
    <s v="music/electronic music"/>
    <n v="100"/>
    <n v="285.71428571428572"/>
    <x v="4"/>
    <x v="15"/>
    <x v="0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x v="2208"/>
    <x v="0"/>
    <n v="24"/>
    <b v="1"/>
    <s v="music/electronic music"/>
    <n v="101.6"/>
    <n v="42.333333333333336"/>
    <x v="4"/>
    <x v="15"/>
    <x v="0"/>
    <x v="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x v="2209"/>
    <x v="0"/>
    <n v="15"/>
    <b v="1"/>
    <s v="music/electronic music"/>
    <n v="150.80000000000001"/>
    <n v="50.266666666666666"/>
    <x v="4"/>
    <x v="15"/>
    <x v="0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x v="2210"/>
    <x v="0"/>
    <n v="72"/>
    <b v="1"/>
    <s v="music/electronic music"/>
    <n v="111.425"/>
    <n v="61.902777777777779"/>
    <x v="4"/>
    <x v="15"/>
    <x v="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x v="2211"/>
    <x v="0"/>
    <n v="120"/>
    <b v="1"/>
    <s v="music/electronic music"/>
    <n v="195.6"/>
    <n v="40.75"/>
    <x v="4"/>
    <x v="15"/>
    <x v="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x v="2212"/>
    <x v="0"/>
    <n v="123"/>
    <b v="1"/>
    <s v="music/electronic music"/>
    <n v="114.38333333333333"/>
    <n v="55.796747967479675"/>
    <x v="4"/>
    <x v="15"/>
    <x v="0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x v="2213"/>
    <x v="0"/>
    <n v="1"/>
    <b v="1"/>
    <s v="music/electronic music"/>
    <n v="200"/>
    <n v="10"/>
    <x v="4"/>
    <x v="15"/>
    <x v="0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x v="2214"/>
    <x v="0"/>
    <n v="24"/>
    <b v="1"/>
    <s v="music/electronic music"/>
    <n v="292.50166666666667"/>
    <n v="73.125416666666666"/>
    <x v="4"/>
    <x v="15"/>
    <x v="0"/>
    <x v="0"/>
  </r>
  <r>
    <n v="2215"/>
    <s v="&quot;Something to See, Not to Say&quot; - Anemometer's First EP Album"/>
    <s v="Ambient Electro Grind-fest!"/>
    <n v="550"/>
    <n v="860"/>
    <x v="0"/>
    <x v="0"/>
    <s v="USD"/>
    <n v="1331621940"/>
    <x v="2215"/>
    <x v="0"/>
    <n v="33"/>
    <b v="1"/>
    <s v="music/electronic music"/>
    <n v="156.36363636363637"/>
    <n v="26.060606060606062"/>
    <x v="4"/>
    <x v="15"/>
    <x v="0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x v="2216"/>
    <x v="0"/>
    <n v="14"/>
    <b v="1"/>
    <s v="music/electronic music"/>
    <n v="105.66666666666666"/>
    <n v="22.642857142857142"/>
    <x v="4"/>
    <x v="15"/>
    <x v="0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x v="2217"/>
    <x v="0"/>
    <n v="9"/>
    <b v="1"/>
    <s v="music/electronic music"/>
    <n v="101.19047619047619"/>
    <n v="47.222222222222221"/>
    <x v="4"/>
    <x v="15"/>
    <x v="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x v="2218"/>
    <x v="0"/>
    <n v="76"/>
    <b v="1"/>
    <s v="music/electronic music"/>
    <n v="122.833"/>
    <n v="32.324473684210524"/>
    <x v="4"/>
    <x v="15"/>
    <x v="0"/>
    <x v="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x v="2219"/>
    <x v="0"/>
    <n v="19"/>
    <b v="1"/>
    <s v="music/electronic music"/>
    <n v="101.49999999999999"/>
    <n v="53.421052631578945"/>
    <x v="4"/>
    <x v="15"/>
    <x v="0"/>
    <x v="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x v="2220"/>
    <x v="0"/>
    <n v="69"/>
    <b v="1"/>
    <s v="music/electronic music"/>
    <n v="101.14285714285714"/>
    <n v="51.304347826086953"/>
    <x v="4"/>
    <x v="15"/>
    <x v="0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x v="2221"/>
    <x v="0"/>
    <n v="218"/>
    <b v="1"/>
    <s v="games/tabletop games"/>
    <n v="108.11999999999999"/>
    <n v="37.197247706422019"/>
    <x v="6"/>
    <x v="32"/>
    <x v="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x v="2222"/>
    <x v="0"/>
    <n v="30"/>
    <b v="1"/>
    <s v="games/tabletop games"/>
    <n v="162.6"/>
    <n v="27.1"/>
    <x v="6"/>
    <x v="32"/>
    <x v="0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x v="2223"/>
    <x v="0"/>
    <n v="100"/>
    <b v="1"/>
    <s v="games/tabletop games"/>
    <n v="105.80000000000001"/>
    <n v="206.31"/>
    <x v="6"/>
    <x v="32"/>
    <x v="0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x v="2224"/>
    <x v="0"/>
    <n v="296"/>
    <b v="1"/>
    <s v="games/tabletop games"/>
    <n v="243.15000000000003"/>
    <n v="82.145270270270274"/>
    <x v="6"/>
    <x v="32"/>
    <x v="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x v="2225"/>
    <x v="0"/>
    <n v="1204"/>
    <b v="1"/>
    <s v="games/tabletop games"/>
    <n v="944.83338095238094"/>
    <n v="164.79651993355483"/>
    <x v="6"/>
    <x v="32"/>
    <x v="0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x v="2226"/>
    <x v="0"/>
    <n v="321"/>
    <b v="1"/>
    <s v="games/tabletop games"/>
    <n v="108.46283333333334"/>
    <n v="60.820280373831778"/>
    <x v="6"/>
    <x v="32"/>
    <x v="0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x v="2227"/>
    <x v="0"/>
    <n v="301"/>
    <b v="1"/>
    <s v="games/tabletop games"/>
    <n v="157.37692307692308"/>
    <n v="67.970099667774093"/>
    <x v="6"/>
    <x v="32"/>
    <x v="0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x v="2228"/>
    <x v="0"/>
    <n v="144"/>
    <b v="1"/>
    <s v="games/tabletop games"/>
    <n v="1174.49"/>
    <n v="81.561805555555551"/>
    <x v="6"/>
    <x v="32"/>
    <x v="0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x v="2229"/>
    <x v="0"/>
    <n v="539"/>
    <b v="1"/>
    <s v="games/tabletop games"/>
    <n v="171.04755366949576"/>
    <n v="25.42547309833024"/>
    <x v="6"/>
    <x v="32"/>
    <x v="0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x v="2230"/>
    <x v="0"/>
    <n v="498"/>
    <b v="1"/>
    <s v="games/tabletop games"/>
    <n v="125.95294117647057"/>
    <n v="21.497991967871485"/>
    <x v="6"/>
    <x v="32"/>
    <x v="0"/>
    <x v="0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x v="2231"/>
    <x v="0"/>
    <n v="1113"/>
    <b v="1"/>
    <s v="games/tabletop games"/>
    <n v="1212.1296000000002"/>
    <n v="27.226630727762803"/>
    <x v="6"/>
    <x v="32"/>
    <x v="0"/>
    <x v="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x v="2232"/>
    <x v="0"/>
    <n v="988"/>
    <b v="1"/>
    <s v="games/tabletop games"/>
    <n v="495.8"/>
    <n v="25.091093117408906"/>
    <x v="6"/>
    <x v="32"/>
    <x v="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x v="2233"/>
    <x v="0"/>
    <n v="391"/>
    <b v="1"/>
    <s v="games/tabletop games"/>
    <n v="332.03999999999996"/>
    <n v="21.230179028132991"/>
    <x v="6"/>
    <x v="32"/>
    <x v="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x v="2234"/>
    <x v="0"/>
    <n v="28"/>
    <b v="1"/>
    <s v="games/tabletop games"/>
    <n v="1165"/>
    <n v="41.607142857142854"/>
    <x v="6"/>
    <x v="32"/>
    <x v="0"/>
    <x v="0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x v="2235"/>
    <x v="0"/>
    <n v="147"/>
    <b v="1"/>
    <s v="games/tabletop games"/>
    <n v="153.3153846153846"/>
    <n v="135.58503401360545"/>
    <x v="6"/>
    <x v="32"/>
    <x v="0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x v="2236"/>
    <x v="0"/>
    <n v="680"/>
    <b v="1"/>
    <s v="games/tabletop games"/>
    <n v="537.10714285714289"/>
    <n v="22.116176470588236"/>
    <x v="6"/>
    <x v="32"/>
    <x v="0"/>
    <x v="0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x v="2237"/>
    <x v="0"/>
    <n v="983"/>
    <b v="1"/>
    <s v="games/tabletop games"/>
    <n v="352.92777777777775"/>
    <n v="64.625635808748726"/>
    <x v="6"/>
    <x v="32"/>
    <x v="0"/>
    <x v="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x v="2238"/>
    <x v="0"/>
    <n v="79"/>
    <b v="1"/>
    <s v="games/tabletop games"/>
    <n v="137.4"/>
    <n v="69.569620253164558"/>
    <x v="6"/>
    <x v="32"/>
    <x v="0"/>
    <x v="0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x v="2239"/>
    <x v="0"/>
    <n v="426"/>
    <b v="1"/>
    <s v="games/tabletop games"/>
    <n v="128.02668"/>
    <n v="75.133028169014082"/>
    <x v="6"/>
    <x v="32"/>
    <x v="0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x v="2240"/>
    <x v="0"/>
    <n v="96"/>
    <b v="1"/>
    <s v="games/tabletop games"/>
    <n v="270.68"/>
    <n v="140.97916666666666"/>
    <x v="6"/>
    <x v="32"/>
    <x v="0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x v="2241"/>
    <x v="0"/>
    <n v="163"/>
    <b v="1"/>
    <s v="games/tabletop games"/>
    <n v="806.4"/>
    <n v="49.472392638036808"/>
    <x v="6"/>
    <x v="32"/>
    <x v="0"/>
    <x v="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x v="2242"/>
    <x v="0"/>
    <n v="2525"/>
    <b v="1"/>
    <s v="games/tabletop games"/>
    <n v="1360.0976000000001"/>
    <n v="53.865251485148519"/>
    <x v="6"/>
    <x v="32"/>
    <x v="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x v="2243"/>
    <x v="0"/>
    <n v="2035"/>
    <b v="1"/>
    <s v="games/tabletop games"/>
    <n v="930250"/>
    <n v="4.5712530712530715"/>
    <x v="6"/>
    <x v="32"/>
    <x v="0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x v="2244"/>
    <x v="0"/>
    <n v="290"/>
    <b v="1"/>
    <s v="games/tabletop games"/>
    <n v="377.02"/>
    <n v="65.00344827586207"/>
    <x v="6"/>
    <x v="32"/>
    <x v="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x v="2245"/>
    <x v="0"/>
    <n v="1980"/>
    <b v="1"/>
    <s v="games/tabletop games"/>
    <n v="2647.0250000000001"/>
    <n v="53.475252525252522"/>
    <x v="6"/>
    <x v="32"/>
    <x v="0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x v="2246"/>
    <x v="0"/>
    <n v="57"/>
    <b v="1"/>
    <s v="games/tabletop games"/>
    <n v="100.12"/>
    <n v="43.912280701754383"/>
    <x v="6"/>
    <x v="32"/>
    <x v="0"/>
    <x v="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x v="2247"/>
    <x v="0"/>
    <n v="380"/>
    <b v="1"/>
    <s v="games/tabletop games"/>
    <n v="104.45405405405405"/>
    <n v="50.852631578947367"/>
    <x v="6"/>
    <x v="32"/>
    <x v="0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x v="2248"/>
    <x v="0"/>
    <n v="128"/>
    <b v="1"/>
    <s v="games/tabletop games"/>
    <n v="107.21428571428571"/>
    <n v="58.6328125"/>
    <x v="6"/>
    <x v="32"/>
    <x v="0"/>
    <x v="0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x v="2249"/>
    <x v="0"/>
    <n v="180"/>
    <b v="1"/>
    <s v="games/tabletop games"/>
    <n v="168.77142857142857"/>
    <n v="32.81666666666667"/>
    <x v="6"/>
    <x v="32"/>
    <x v="0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x v="2250"/>
    <x v="0"/>
    <n v="571"/>
    <b v="1"/>
    <s v="games/tabletop games"/>
    <n v="975.11200000000008"/>
    <n v="426.93169877408059"/>
    <x v="6"/>
    <x v="32"/>
    <x v="0"/>
    <x v="0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x v="2251"/>
    <x v="0"/>
    <n v="480"/>
    <b v="1"/>
    <s v="games/tabletop games"/>
    <n v="134.44929411764704"/>
    <n v="23.808729166666669"/>
    <x v="6"/>
    <x v="32"/>
    <x v="0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x v="2252"/>
    <x v="0"/>
    <n v="249"/>
    <b v="1"/>
    <s v="games/tabletop games"/>
    <n v="272.27777777777777"/>
    <n v="98.413654618473899"/>
    <x v="6"/>
    <x v="32"/>
    <x v="0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x v="2253"/>
    <x v="0"/>
    <n v="84"/>
    <b v="1"/>
    <s v="games/tabletop games"/>
    <n v="112.6875"/>
    <n v="107.32142857142857"/>
    <x v="6"/>
    <x v="32"/>
    <x v="0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x v="2254"/>
    <x v="0"/>
    <n v="197"/>
    <b v="1"/>
    <s v="games/tabletop games"/>
    <n v="459.8"/>
    <n v="11.67005076142132"/>
    <x v="6"/>
    <x v="32"/>
    <x v="0"/>
    <x v="0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x v="2255"/>
    <x v="0"/>
    <n v="271"/>
    <b v="1"/>
    <s v="games/tabletop games"/>
    <n v="286.65822784810126"/>
    <n v="41.782287822878232"/>
    <x v="6"/>
    <x v="32"/>
    <x v="0"/>
    <x v="0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x v="2256"/>
    <x v="0"/>
    <n v="50"/>
    <b v="1"/>
    <s v="games/tabletop games"/>
    <n v="222.70833333333334"/>
    <n v="21.38"/>
    <x v="6"/>
    <x v="32"/>
    <x v="0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x v="2257"/>
    <x v="0"/>
    <n v="169"/>
    <b v="1"/>
    <s v="games/tabletop games"/>
    <n v="636.14"/>
    <n v="94.103550295857985"/>
    <x v="6"/>
    <x v="32"/>
    <x v="0"/>
    <x v="0"/>
  </r>
  <r>
    <n v="2258"/>
    <s v="A Sundered World"/>
    <s v="A Dungeon World campaign setting that takes place after the end of the worlds."/>
    <n v="2200"/>
    <n v="3223"/>
    <x v="0"/>
    <x v="0"/>
    <s v="USD"/>
    <n v="1434045687"/>
    <x v="2258"/>
    <x v="0"/>
    <n v="205"/>
    <b v="1"/>
    <s v="games/tabletop games"/>
    <n v="146.5"/>
    <n v="15.721951219512196"/>
    <x v="6"/>
    <x v="32"/>
    <x v="0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x v="2259"/>
    <x v="0"/>
    <n v="206"/>
    <b v="1"/>
    <s v="games/tabletop games"/>
    <n v="1867.1"/>
    <n v="90.635922330097088"/>
    <x v="6"/>
    <x v="32"/>
    <x v="0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x v="2260"/>
    <x v="0"/>
    <n v="84"/>
    <b v="1"/>
    <s v="games/tabletop games"/>
    <n v="326.92"/>
    <n v="97.297619047619051"/>
    <x v="6"/>
    <x v="32"/>
    <x v="0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x v="2261"/>
    <x v="0"/>
    <n v="210"/>
    <b v="1"/>
    <s v="games/tabletop games"/>
    <n v="779.5"/>
    <n v="37.11904761904762"/>
    <x v="6"/>
    <x v="32"/>
    <x v="0"/>
    <x v="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x v="2262"/>
    <x v="0"/>
    <n v="181"/>
    <b v="1"/>
    <s v="games/tabletop games"/>
    <n v="154.15151515151516"/>
    <n v="28.104972375690608"/>
    <x v="6"/>
    <x v="32"/>
    <x v="0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x v="2263"/>
    <x v="0"/>
    <n v="60"/>
    <b v="1"/>
    <s v="games/tabletop games"/>
    <n v="115.54666666666667"/>
    <n v="144.43333333333334"/>
    <x v="6"/>
    <x v="32"/>
    <x v="0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x v="2264"/>
    <x v="0"/>
    <n v="445"/>
    <b v="1"/>
    <s v="games/tabletop games"/>
    <n v="180.03333333333333"/>
    <n v="24.274157303370785"/>
    <x v="6"/>
    <x v="32"/>
    <x v="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x v="2265"/>
    <x v="0"/>
    <n v="17"/>
    <b v="1"/>
    <s v="games/tabletop games"/>
    <n v="298.5"/>
    <n v="35.117647058823529"/>
    <x v="6"/>
    <x v="32"/>
    <x v="0"/>
    <x v="0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x v="2266"/>
    <x v="0"/>
    <n v="194"/>
    <b v="1"/>
    <s v="games/tabletop games"/>
    <n v="320.26666666666665"/>
    <n v="24.762886597938145"/>
    <x v="6"/>
    <x v="32"/>
    <x v="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x v="2267"/>
    <x v="0"/>
    <n v="404"/>
    <b v="1"/>
    <s v="games/tabletop games"/>
    <n v="380.52499999999998"/>
    <n v="188.37871287128712"/>
    <x v="6"/>
    <x v="32"/>
    <x v="0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x v="2268"/>
    <x v="0"/>
    <n v="194"/>
    <b v="1"/>
    <s v="games/tabletop games"/>
    <n v="102.60000000000001"/>
    <n v="148.08247422680412"/>
    <x v="6"/>
    <x v="32"/>
    <x v="0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x v="2269"/>
    <x v="0"/>
    <n v="902"/>
    <b v="1"/>
    <s v="games/tabletop games"/>
    <n v="1801.64"/>
    <n v="49.934589800443462"/>
    <x v="6"/>
    <x v="32"/>
    <x v="0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x v="2270"/>
    <x v="0"/>
    <n v="1670"/>
    <b v="1"/>
    <s v="games/tabletop games"/>
    <n v="720.24800000000005"/>
    <n v="107.82155688622754"/>
    <x v="6"/>
    <x v="32"/>
    <x v="0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x v="2271"/>
    <x v="0"/>
    <n v="1328"/>
    <b v="1"/>
    <s v="games/tabletop games"/>
    <n v="283.09000000000003"/>
    <n v="42.63403614457831"/>
    <x v="6"/>
    <x v="32"/>
    <x v="0"/>
    <x v="0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x v="2272"/>
    <x v="0"/>
    <n v="944"/>
    <b v="1"/>
    <s v="games/tabletop games"/>
    <n v="1356.6000000000001"/>
    <n v="14.370762711864407"/>
    <x v="6"/>
    <x v="32"/>
    <x v="0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x v="2273"/>
    <x v="0"/>
    <n v="147"/>
    <b v="1"/>
    <s v="games/tabletop games"/>
    <n v="220.35999999999999"/>
    <n v="37.476190476190474"/>
    <x v="6"/>
    <x v="32"/>
    <x v="0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x v="2274"/>
    <x v="0"/>
    <n v="99"/>
    <b v="1"/>
    <s v="games/tabletop games"/>
    <n v="119.6"/>
    <n v="30.202020202020201"/>
    <x v="6"/>
    <x v="32"/>
    <x v="0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x v="2275"/>
    <x v="0"/>
    <n v="79"/>
    <b v="1"/>
    <s v="games/tabletop games"/>
    <n v="407.76923076923077"/>
    <n v="33.550632911392405"/>
    <x v="6"/>
    <x v="32"/>
    <x v="0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x v="2276"/>
    <x v="0"/>
    <n v="75"/>
    <b v="1"/>
    <s v="games/tabletop games"/>
    <n v="105.81826105905425"/>
    <n v="64.74666666666667"/>
    <x v="6"/>
    <x v="32"/>
    <x v="0"/>
    <x v="0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x v="2277"/>
    <x v="0"/>
    <n v="207"/>
    <b v="1"/>
    <s v="games/tabletop games"/>
    <n v="141.08235294117648"/>
    <n v="57.932367149758456"/>
    <x v="6"/>
    <x v="32"/>
    <x v="0"/>
    <x v="0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x v="2278"/>
    <x v="0"/>
    <n v="102"/>
    <b v="1"/>
    <s v="games/tabletop games"/>
    <n v="270.7"/>
    <n v="53.078431372549019"/>
    <x v="6"/>
    <x v="32"/>
    <x v="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x v="2279"/>
    <x v="0"/>
    <n v="32"/>
    <b v="1"/>
    <s v="games/tabletop games"/>
    <n v="153.80000000000001"/>
    <n v="48.0625"/>
    <x v="6"/>
    <x v="32"/>
    <x v="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x v="2280"/>
    <x v="0"/>
    <n v="480"/>
    <b v="1"/>
    <s v="games/tabletop games"/>
    <n v="403.57653061224488"/>
    <n v="82.396874999999994"/>
    <x v="6"/>
    <x v="32"/>
    <x v="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x v="2281"/>
    <x v="0"/>
    <n v="11"/>
    <b v="1"/>
    <s v="music/rock"/>
    <n v="185"/>
    <n v="50.454545454545453"/>
    <x v="4"/>
    <x v="11"/>
    <x v="0"/>
    <x v="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x v="2282"/>
    <x v="0"/>
    <n v="12"/>
    <b v="1"/>
    <s v="music/rock"/>
    <n v="185.33333333333331"/>
    <n v="115.83333333333333"/>
    <x v="4"/>
    <x v="11"/>
    <x v="0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x v="2283"/>
    <x v="0"/>
    <n v="48"/>
    <b v="1"/>
    <s v="music/rock"/>
    <n v="100.85533333333332"/>
    <n v="63.03458333333333"/>
    <x v="4"/>
    <x v="11"/>
    <x v="0"/>
    <x v="0"/>
  </r>
  <r>
    <n v="2284"/>
    <s v="Make a record, write a song, take the Vinyl Skyway. "/>
    <s v="The Vinyl Skyway reunite to make a third album. "/>
    <n v="6000"/>
    <n v="6373.27"/>
    <x v="0"/>
    <x v="0"/>
    <s v="USD"/>
    <n v="1299902400"/>
    <x v="2284"/>
    <x v="0"/>
    <n v="59"/>
    <b v="1"/>
    <s v="music/rock"/>
    <n v="106.22116666666668"/>
    <n v="108.02152542372882"/>
    <x v="4"/>
    <x v="11"/>
    <x v="0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x v="2285"/>
    <x v="0"/>
    <n v="79"/>
    <b v="1"/>
    <s v="music/rock"/>
    <n v="121.36666666666667"/>
    <n v="46.088607594936711"/>
    <x v="4"/>
    <x v="11"/>
    <x v="0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x v="2286"/>
    <x v="0"/>
    <n v="14"/>
    <b v="1"/>
    <s v="music/rock"/>
    <n v="100.06666666666666"/>
    <n v="107.21428571428571"/>
    <x v="4"/>
    <x v="11"/>
    <x v="0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x v="2287"/>
    <x v="0"/>
    <n v="106"/>
    <b v="1"/>
    <s v="music/rock"/>
    <n v="119.97755555555555"/>
    <n v="50.9338679245283"/>
    <x v="4"/>
    <x v="11"/>
    <x v="0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x v="2288"/>
    <x v="0"/>
    <n v="25"/>
    <b v="1"/>
    <s v="music/rock"/>
    <n v="100.1"/>
    <n v="40.04"/>
    <x v="4"/>
    <x v="11"/>
    <x v="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x v="2289"/>
    <x v="0"/>
    <n v="25"/>
    <b v="1"/>
    <s v="music/rock"/>
    <n v="107.4"/>
    <n v="64.44"/>
    <x v="4"/>
    <x v="11"/>
    <x v="0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x v="2290"/>
    <x v="0"/>
    <n v="29"/>
    <b v="1"/>
    <s v="music/rock"/>
    <n v="104.06666666666666"/>
    <n v="53.827586206896555"/>
    <x v="4"/>
    <x v="11"/>
    <x v="0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x v="2291"/>
    <x v="0"/>
    <n v="43"/>
    <b v="1"/>
    <s v="music/rock"/>
    <n v="172.8"/>
    <n v="100.46511627906976"/>
    <x v="4"/>
    <x v="11"/>
    <x v="0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x v="2292"/>
    <x v="0"/>
    <n v="46"/>
    <b v="1"/>
    <s v="music/rock"/>
    <n v="107.2505"/>
    <n v="46.630652173913049"/>
    <x v="4"/>
    <x v="11"/>
    <x v="0"/>
    <x v="0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x v="2293"/>
    <x v="0"/>
    <n v="27"/>
    <b v="1"/>
    <s v="music/rock"/>
    <n v="108.23529411764706"/>
    <n v="34.074074074074076"/>
    <x v="4"/>
    <x v="11"/>
    <x v="0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x v="2294"/>
    <x v="0"/>
    <n v="112"/>
    <b v="1"/>
    <s v="music/rock"/>
    <n v="146.08079999999998"/>
    <n v="65.214642857142863"/>
    <x v="4"/>
    <x v="11"/>
    <x v="0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x v="2295"/>
    <x v="0"/>
    <n v="34"/>
    <b v="1"/>
    <s v="music/rock"/>
    <n v="125.25"/>
    <n v="44.205882352941174"/>
    <x v="4"/>
    <x v="11"/>
    <x v="0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x v="2296"/>
    <x v="0"/>
    <n v="145"/>
    <b v="1"/>
    <s v="music/rock"/>
    <n v="149.07142857142856"/>
    <n v="71.965517241379317"/>
    <x v="4"/>
    <x v="11"/>
    <x v="0"/>
    <x v="0"/>
  </r>
  <r>
    <n v="2297"/>
    <s v="Company Company: Debut EP"/>
    <s v="New Jersey Alternative Rock band COCO needs YOUR help self-releasing debut EP!"/>
    <n v="1000"/>
    <n v="1006"/>
    <x v="0"/>
    <x v="0"/>
    <s v="USD"/>
    <n v="1331697540"/>
    <x v="2297"/>
    <x v="0"/>
    <n v="19"/>
    <b v="1"/>
    <s v="music/rock"/>
    <n v="100.6"/>
    <n v="52.94736842105263"/>
    <x v="4"/>
    <x v="11"/>
    <x v="0"/>
    <x v="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x v="2298"/>
    <x v="0"/>
    <n v="288"/>
    <b v="1"/>
    <s v="music/rock"/>
    <n v="105.07333333333332"/>
    <n v="109.45138888888889"/>
    <x v="4"/>
    <x v="11"/>
    <x v="0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x v="2299"/>
    <x v="0"/>
    <n v="14"/>
    <b v="1"/>
    <s v="music/rock"/>
    <n v="350.16666666666663"/>
    <n v="75.035714285714292"/>
    <x v="4"/>
    <x v="11"/>
    <x v="0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x v="2300"/>
    <x v="0"/>
    <n v="7"/>
    <b v="1"/>
    <s v="music/rock"/>
    <n v="101.25"/>
    <n v="115.71428571428571"/>
    <x v="4"/>
    <x v="11"/>
    <x v="0"/>
    <x v="0"/>
  </r>
  <r>
    <n v="2301"/>
    <s v="Time Crash"/>
    <s v="We are America's first trock band, and we're ready to bring you our first album!"/>
    <n v="5000"/>
    <n v="6680.22"/>
    <x v="0"/>
    <x v="0"/>
    <s v="USD"/>
    <n v="1371785496"/>
    <x v="2301"/>
    <x v="1"/>
    <n v="211"/>
    <b v="1"/>
    <s v="music/indie rock"/>
    <n v="133.6044"/>
    <n v="31.659810426540286"/>
    <x v="4"/>
    <x v="14"/>
    <x v="0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x v="2302"/>
    <x v="1"/>
    <n v="85"/>
    <b v="1"/>
    <s v="music/indie rock"/>
    <n v="170.65217391304347"/>
    <n v="46.176470588235297"/>
    <x v="4"/>
    <x v="14"/>
    <x v="0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x v="2303"/>
    <x v="1"/>
    <n v="103"/>
    <b v="1"/>
    <s v="music/indie rock"/>
    <n v="109.35829457364341"/>
    <n v="68.481650485436887"/>
    <x v="4"/>
    <x v="14"/>
    <x v="0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x v="2304"/>
    <x v="1"/>
    <n v="113"/>
    <b v="1"/>
    <s v="music/indie rock"/>
    <n v="100.70033333333335"/>
    <n v="53.469203539823013"/>
    <x v="4"/>
    <x v="14"/>
    <x v="0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x v="2305"/>
    <x v="1"/>
    <n v="167"/>
    <b v="1"/>
    <s v="music/indie rock"/>
    <n v="101.22777777777779"/>
    <n v="109.10778443113773"/>
    <x v="4"/>
    <x v="14"/>
    <x v="0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x v="2306"/>
    <x v="1"/>
    <n v="73"/>
    <b v="1"/>
    <s v="music/indie rock"/>
    <n v="106.75857142857143"/>
    <n v="51.185616438356163"/>
    <x v="4"/>
    <x v="14"/>
    <x v="0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x v="2307"/>
    <x v="1"/>
    <n v="75"/>
    <b v="1"/>
    <s v="music/indie rock"/>
    <n v="106.65777537961894"/>
    <n v="27.936800000000002"/>
    <x v="4"/>
    <x v="14"/>
    <x v="0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x v="2308"/>
    <x v="1"/>
    <n v="614"/>
    <b v="1"/>
    <s v="music/indie rock"/>
    <n v="101.30622"/>
    <n v="82.496921824104234"/>
    <x v="4"/>
    <x v="14"/>
    <x v="0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x v="2309"/>
    <x v="1"/>
    <n v="107"/>
    <b v="1"/>
    <s v="music/indie rock"/>
    <n v="106.67450000000001"/>
    <n v="59.817476635514019"/>
    <x v="4"/>
    <x v="14"/>
    <x v="0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x v="2310"/>
    <x v="1"/>
    <n v="1224"/>
    <b v="1"/>
    <s v="music/indie rock"/>
    <n v="428.83978378378379"/>
    <n v="64.816470588235291"/>
    <x v="4"/>
    <x v="14"/>
    <x v="0"/>
    <x v="0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x v="2311"/>
    <x v="1"/>
    <n v="104"/>
    <b v="1"/>
    <s v="music/indie rock"/>
    <n v="104.11111111111111"/>
    <n v="90.09615384615384"/>
    <x v="4"/>
    <x v="14"/>
    <x v="0"/>
    <x v="0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x v="2312"/>
    <x v="1"/>
    <n v="79"/>
    <b v="1"/>
    <s v="music/indie rock"/>
    <n v="107.86666666666666"/>
    <n v="40.962025316455694"/>
    <x v="4"/>
    <x v="14"/>
    <x v="0"/>
    <x v="0"/>
  </r>
  <r>
    <n v="2313"/>
    <s v="A SUNNY DAY IN GLASGOW"/>
    <s v="A Sunny Day in Glasgow are recording a new album and we need your help!"/>
    <n v="5000"/>
    <n v="8792.02"/>
    <x v="0"/>
    <x v="0"/>
    <s v="USD"/>
    <n v="1336086026"/>
    <x v="2313"/>
    <x v="1"/>
    <n v="157"/>
    <b v="1"/>
    <s v="music/indie rock"/>
    <n v="175.84040000000002"/>
    <n v="56.000127388535034"/>
    <x v="4"/>
    <x v="14"/>
    <x v="0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x v="2314"/>
    <x v="1"/>
    <n v="50"/>
    <b v="1"/>
    <s v="music/indie rock"/>
    <n v="156.97"/>
    <n v="37.672800000000002"/>
    <x v="4"/>
    <x v="14"/>
    <x v="0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x v="2315"/>
    <x v="1"/>
    <n v="64"/>
    <b v="1"/>
    <s v="music/indie rock"/>
    <n v="102.60000000000001"/>
    <n v="40.078125"/>
    <x v="4"/>
    <x v="14"/>
    <x v="0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x v="2316"/>
    <x v="1"/>
    <n v="200"/>
    <b v="1"/>
    <s v="music/indie rock"/>
    <n v="104.04266666666666"/>
    <n v="78.031999999999996"/>
    <x v="4"/>
    <x v="14"/>
    <x v="0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x v="2317"/>
    <x v="1"/>
    <n v="22"/>
    <b v="1"/>
    <s v="music/indie rock"/>
    <n v="104"/>
    <n v="18.90909090909091"/>
    <x v="4"/>
    <x v="14"/>
    <x v="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x v="2318"/>
    <x v="1"/>
    <n v="163"/>
    <b v="1"/>
    <s v="music/indie rock"/>
    <n v="121.05999999999999"/>
    <n v="37.134969325153371"/>
    <x v="4"/>
    <x v="14"/>
    <x v="0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x v="2319"/>
    <x v="1"/>
    <n v="77"/>
    <b v="1"/>
    <s v="music/indie rock"/>
    <n v="107.69999999999999"/>
    <n v="41.961038961038959"/>
    <x v="4"/>
    <x v="14"/>
    <x v="0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x v="2320"/>
    <x v="1"/>
    <n v="89"/>
    <b v="1"/>
    <s v="music/indie rock"/>
    <n v="108.66"/>
    <n v="61.044943820224717"/>
    <x v="4"/>
    <x v="14"/>
    <x v="0"/>
    <x v="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x v="2321"/>
    <x v="0"/>
    <n v="64"/>
    <b v="0"/>
    <s v="food/small batch"/>
    <n v="39.120962394619681"/>
    <n v="64.53125"/>
    <x v="7"/>
    <x v="33"/>
    <x v="0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x v="2322"/>
    <x v="0"/>
    <n v="4"/>
    <b v="0"/>
    <s v="food/small batch"/>
    <n v="3.1481481481481479"/>
    <n v="21.25"/>
    <x v="7"/>
    <x v="33"/>
    <x v="0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x v="2323"/>
    <x v="0"/>
    <n v="4"/>
    <b v="0"/>
    <s v="food/small batch"/>
    <n v="48"/>
    <n v="30"/>
    <x v="7"/>
    <x v="33"/>
    <x v="0"/>
    <x v="0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x v="2324"/>
    <x v="0"/>
    <n v="61"/>
    <b v="0"/>
    <s v="food/small batch"/>
    <n v="20.733333333333334"/>
    <n v="25.491803278688526"/>
    <x v="7"/>
    <x v="33"/>
    <x v="0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x v="2325"/>
    <x v="0"/>
    <n v="7"/>
    <b v="0"/>
    <s v="food/small batch"/>
    <n v="8"/>
    <n v="11.428571428571429"/>
    <x v="7"/>
    <x v="33"/>
    <x v="0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x v="2326"/>
    <x v="0"/>
    <n v="1"/>
    <b v="0"/>
    <s v="food/small batch"/>
    <n v="0.72"/>
    <n v="108"/>
    <x v="7"/>
    <x v="33"/>
    <x v="0"/>
    <x v="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x v="2327"/>
    <x v="1"/>
    <n v="3355"/>
    <b v="1"/>
    <s v="food/small batch"/>
    <n v="526.09431428571429"/>
    <n v="54.883162444113267"/>
    <x v="7"/>
    <x v="33"/>
    <x v="0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x v="2328"/>
    <x v="1"/>
    <n v="537"/>
    <b v="1"/>
    <s v="food/small batch"/>
    <n v="254.45000000000002"/>
    <n v="47.383612662942269"/>
    <x v="7"/>
    <x v="33"/>
    <x v="0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x v="2329"/>
    <x v="1"/>
    <n v="125"/>
    <b v="1"/>
    <s v="food/small batch"/>
    <n v="105.91999999999999"/>
    <n v="211.84"/>
    <x v="7"/>
    <x v="33"/>
    <x v="0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x v="2330"/>
    <x v="1"/>
    <n v="163"/>
    <b v="1"/>
    <s v="food/small batch"/>
    <n v="102.42285714285715"/>
    <n v="219.92638036809817"/>
    <x v="7"/>
    <x v="33"/>
    <x v="0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x v="2331"/>
    <x v="1"/>
    <n v="283"/>
    <b v="1"/>
    <s v="food/small batch"/>
    <n v="144.31375"/>
    <n v="40.795406360424032"/>
    <x v="7"/>
    <x v="33"/>
    <x v="0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x v="2332"/>
    <x v="1"/>
    <n v="352"/>
    <b v="1"/>
    <s v="food/small batch"/>
    <n v="106.30800000000001"/>
    <n v="75.502840909090907"/>
    <x v="7"/>
    <x v="33"/>
    <x v="0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x v="2333"/>
    <x v="1"/>
    <n v="94"/>
    <b v="1"/>
    <s v="food/small batch"/>
    <n v="212.16666666666666"/>
    <n v="13.542553191489361"/>
    <x v="7"/>
    <x v="33"/>
    <x v="0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x v="2334"/>
    <x v="1"/>
    <n v="67"/>
    <b v="1"/>
    <s v="food/small batch"/>
    <n v="101.95"/>
    <n v="60.865671641791046"/>
    <x v="7"/>
    <x v="33"/>
    <x v="0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x v="2335"/>
    <x v="1"/>
    <n v="221"/>
    <b v="1"/>
    <s v="food/small batch"/>
    <n v="102.27200000000001"/>
    <n v="115.69230769230769"/>
    <x v="7"/>
    <x v="33"/>
    <x v="0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x v="2336"/>
    <x v="1"/>
    <n v="2165"/>
    <b v="1"/>
    <s v="food/small batch"/>
    <n v="520.73254999999995"/>
    <n v="48.104623556581984"/>
    <x v="7"/>
    <x v="33"/>
    <x v="0"/>
    <x v="0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x v="2337"/>
    <x v="1"/>
    <n v="179"/>
    <b v="1"/>
    <s v="food/small batch"/>
    <n v="110.65833333333333"/>
    <n v="74.184357541899445"/>
    <x v="7"/>
    <x v="33"/>
    <x v="0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x v="2338"/>
    <x v="1"/>
    <n v="123"/>
    <b v="1"/>
    <s v="food/small batch"/>
    <n v="101.14333333333335"/>
    <n v="123.34552845528455"/>
    <x v="7"/>
    <x v="33"/>
    <x v="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x v="2339"/>
    <x v="1"/>
    <n v="1104"/>
    <b v="1"/>
    <s v="food/small batch"/>
    <n v="294.20799999999997"/>
    <n v="66.623188405797094"/>
    <x v="7"/>
    <x v="33"/>
    <x v="0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x v="2340"/>
    <x v="1"/>
    <n v="403"/>
    <b v="1"/>
    <s v="food/small batch"/>
    <n v="105.77749999999999"/>
    <n v="104.99007444168734"/>
    <x v="7"/>
    <x v="33"/>
    <x v="0"/>
    <x v="0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x v="2341"/>
    <x v="0"/>
    <n v="0"/>
    <b v="0"/>
    <s v="technology/web"/>
    <n v="0"/>
    <e v="#DIV/0!"/>
    <x v="2"/>
    <x v="7"/>
    <x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x v="2342"/>
    <x v="0"/>
    <n v="0"/>
    <b v="0"/>
    <s v="technology/web"/>
    <n v="0"/>
    <e v="#DIV/0!"/>
    <x v="2"/>
    <x v="7"/>
    <x v="0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x v="2343"/>
    <x v="0"/>
    <n v="1"/>
    <b v="0"/>
    <s v="technology/web"/>
    <n v="3"/>
    <n v="300"/>
    <x v="2"/>
    <x v="7"/>
    <x v="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x v="2344"/>
    <x v="0"/>
    <n v="1"/>
    <b v="0"/>
    <s v="technology/web"/>
    <n v="0.1"/>
    <n v="1"/>
    <x v="2"/>
    <x v="7"/>
    <x v="0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x v="2345"/>
    <x v="0"/>
    <n v="0"/>
    <b v="0"/>
    <s v="technology/web"/>
    <n v="0"/>
    <e v="#DIV/0!"/>
    <x v="2"/>
    <x v="7"/>
    <x v="0"/>
    <x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x v="2346"/>
    <x v="0"/>
    <n v="3"/>
    <b v="0"/>
    <s v="technology/web"/>
    <n v="6.5000000000000002E-2"/>
    <n v="13"/>
    <x v="2"/>
    <x v="7"/>
    <x v="0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x v="2347"/>
    <x v="0"/>
    <n v="1"/>
    <b v="0"/>
    <s v="technology/web"/>
    <n v="1.5"/>
    <n v="15"/>
    <x v="2"/>
    <x v="7"/>
    <x v="0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x v="2348"/>
    <x v="0"/>
    <n v="5"/>
    <b v="0"/>
    <s v="technology/web"/>
    <n v="0.38571428571428573"/>
    <n v="54"/>
    <x v="2"/>
    <x v="7"/>
    <x v="0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x v="2349"/>
    <x v="0"/>
    <n v="0"/>
    <b v="0"/>
    <s v="technology/web"/>
    <n v="0"/>
    <e v="#DIV/0!"/>
    <x v="2"/>
    <x v="7"/>
    <x v="0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x v="2350"/>
    <x v="0"/>
    <n v="0"/>
    <b v="0"/>
    <s v="technology/web"/>
    <n v="0"/>
    <e v="#DIV/0!"/>
    <x v="2"/>
    <x v="7"/>
    <x v="0"/>
    <x v="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x v="2351"/>
    <x v="0"/>
    <n v="7"/>
    <b v="0"/>
    <s v="technology/web"/>
    <n v="0.5714285714285714"/>
    <n v="15.428571428571429"/>
    <x v="2"/>
    <x v="7"/>
    <x v="0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x v="2352"/>
    <x v="0"/>
    <n v="0"/>
    <b v="0"/>
    <s v="technology/web"/>
    <n v="0"/>
    <e v="#DIV/0!"/>
    <x v="2"/>
    <x v="7"/>
    <x v="0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x v="2353"/>
    <x v="0"/>
    <n v="0"/>
    <b v="0"/>
    <s v="technology/web"/>
    <n v="0"/>
    <e v="#DIV/0!"/>
    <x v="2"/>
    <x v="7"/>
    <x v="0"/>
    <x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x v="2354"/>
    <x v="0"/>
    <n v="1"/>
    <b v="0"/>
    <s v="technology/web"/>
    <n v="7.1428571428571425E-2"/>
    <n v="25"/>
    <x v="2"/>
    <x v="7"/>
    <x v="0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x v="2355"/>
    <x v="0"/>
    <n v="2"/>
    <b v="0"/>
    <s v="technology/web"/>
    <n v="0.6875"/>
    <n v="27.5"/>
    <x v="2"/>
    <x v="7"/>
    <x v="0"/>
    <x v="0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x v="2356"/>
    <x v="0"/>
    <n v="0"/>
    <b v="0"/>
    <s v="technology/web"/>
    <n v="0"/>
    <e v="#DIV/0!"/>
    <x v="2"/>
    <x v="7"/>
    <x v="0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x v="2357"/>
    <x v="0"/>
    <n v="0"/>
    <b v="0"/>
    <s v="technology/web"/>
    <n v="0"/>
    <e v="#DIV/0!"/>
    <x v="2"/>
    <x v="7"/>
    <x v="0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x v="2358"/>
    <x v="0"/>
    <n v="0"/>
    <b v="0"/>
    <s v="technology/web"/>
    <n v="0"/>
    <e v="#DIV/0!"/>
    <x v="2"/>
    <x v="7"/>
    <x v="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x v="2359"/>
    <x v="0"/>
    <n v="3"/>
    <b v="0"/>
    <s v="technology/web"/>
    <n v="14.680000000000001"/>
    <n v="367"/>
    <x v="2"/>
    <x v="7"/>
    <x v="0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x v="2360"/>
    <x v="0"/>
    <n v="1"/>
    <b v="0"/>
    <s v="technology/web"/>
    <n v="0.04"/>
    <n v="2"/>
    <x v="2"/>
    <x v="7"/>
    <x v="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x v="2361"/>
    <x v="0"/>
    <n v="0"/>
    <b v="0"/>
    <s v="technology/web"/>
    <n v="0"/>
    <e v="#DIV/0!"/>
    <x v="2"/>
    <x v="7"/>
    <x v="0"/>
    <x v="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x v="2362"/>
    <x v="0"/>
    <n v="2"/>
    <b v="0"/>
    <s v="technology/web"/>
    <n v="28.571428571428569"/>
    <n v="60"/>
    <x v="2"/>
    <x v="7"/>
    <x v="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x v="2363"/>
    <x v="0"/>
    <n v="0"/>
    <b v="0"/>
    <s v="technology/web"/>
    <n v="0"/>
    <e v="#DIV/0!"/>
    <x v="2"/>
    <x v="7"/>
    <x v="0"/>
    <x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x v="2364"/>
    <x v="0"/>
    <n v="0"/>
    <b v="0"/>
    <s v="technology/web"/>
    <n v="0"/>
    <e v="#DIV/0!"/>
    <x v="2"/>
    <x v="7"/>
    <x v="0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x v="2365"/>
    <x v="0"/>
    <n v="0"/>
    <b v="0"/>
    <s v="technology/web"/>
    <n v="0"/>
    <e v="#DIV/0!"/>
    <x v="2"/>
    <x v="7"/>
    <x v="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x v="2366"/>
    <x v="0"/>
    <n v="27"/>
    <b v="0"/>
    <s v="technology/web"/>
    <n v="10.52"/>
    <n v="97.407407407407405"/>
    <x v="2"/>
    <x v="7"/>
    <x v="0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x v="2367"/>
    <x v="0"/>
    <n v="14"/>
    <b v="0"/>
    <s v="technology/web"/>
    <n v="1.34"/>
    <n v="47.857142857142854"/>
    <x v="2"/>
    <x v="7"/>
    <x v="0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x v="2368"/>
    <x v="0"/>
    <n v="2"/>
    <b v="0"/>
    <s v="technology/web"/>
    <n v="0.25"/>
    <n v="50"/>
    <x v="2"/>
    <x v="7"/>
    <x v="0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x v="2369"/>
    <x v="0"/>
    <n v="0"/>
    <b v="0"/>
    <s v="technology/web"/>
    <n v="0"/>
    <e v="#DIV/0!"/>
    <x v="2"/>
    <x v="7"/>
    <x v="0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x v="2370"/>
    <x v="0"/>
    <n v="4"/>
    <b v="0"/>
    <s v="technology/web"/>
    <n v="0.32800000000000001"/>
    <n v="20.5"/>
    <x v="2"/>
    <x v="7"/>
    <x v="0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x v="2371"/>
    <x v="0"/>
    <n v="0"/>
    <b v="0"/>
    <s v="technology/web"/>
    <n v="0"/>
    <e v="#DIV/0!"/>
    <x v="2"/>
    <x v="7"/>
    <x v="0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x v="2372"/>
    <x v="0"/>
    <n v="6"/>
    <b v="0"/>
    <s v="technology/web"/>
    <n v="3.2727272727272729"/>
    <n v="30"/>
    <x v="2"/>
    <x v="7"/>
    <x v="0"/>
    <x v="0"/>
  </r>
  <r>
    <n v="2373"/>
    <s v="Cykelauktion.com (Canceled)"/>
    <s v="We want to create a safe marketplace for buying and selling bicycles."/>
    <n v="850000"/>
    <n v="50"/>
    <x v="1"/>
    <x v="11"/>
    <s v="SEK"/>
    <n v="1440863624"/>
    <x v="2373"/>
    <x v="0"/>
    <n v="1"/>
    <b v="0"/>
    <s v="technology/web"/>
    <n v="5.8823529411764705E-3"/>
    <n v="50"/>
    <x v="2"/>
    <x v="7"/>
    <x v="0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x v="2374"/>
    <x v="0"/>
    <n v="1"/>
    <b v="0"/>
    <s v="technology/web"/>
    <n v="4.5454545454545456E-2"/>
    <n v="10"/>
    <x v="2"/>
    <x v="7"/>
    <x v="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x v="2375"/>
    <x v="0"/>
    <n v="0"/>
    <b v="0"/>
    <s v="technology/web"/>
    <n v="0"/>
    <e v="#DIV/0!"/>
    <x v="2"/>
    <x v="7"/>
    <x v="0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x v="2376"/>
    <x v="0"/>
    <n v="4"/>
    <b v="0"/>
    <s v="technology/web"/>
    <n v="10.877666666666666"/>
    <n v="81.582499999999996"/>
    <x v="2"/>
    <x v="7"/>
    <x v="0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x v="2377"/>
    <x v="0"/>
    <n v="0"/>
    <b v="0"/>
    <s v="technology/web"/>
    <n v="0"/>
    <e v="#DIV/0!"/>
    <x v="2"/>
    <x v="7"/>
    <x v="0"/>
    <x v="0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x v="2378"/>
    <x v="0"/>
    <n v="0"/>
    <b v="0"/>
    <s v="technology/web"/>
    <n v="0"/>
    <e v="#DIV/0!"/>
    <x v="2"/>
    <x v="7"/>
    <x v="0"/>
    <x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x v="2379"/>
    <x v="0"/>
    <n v="0"/>
    <b v="0"/>
    <s v="technology/web"/>
    <n v="0"/>
    <e v="#DIV/0!"/>
    <x v="2"/>
    <x v="7"/>
    <x v="0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x v="2380"/>
    <x v="0"/>
    <n v="3"/>
    <b v="0"/>
    <s v="technology/web"/>
    <n v="0.36666666666666664"/>
    <n v="18.333333333333332"/>
    <x v="2"/>
    <x v="7"/>
    <x v="0"/>
    <x v="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x v="2381"/>
    <x v="0"/>
    <n v="7"/>
    <b v="0"/>
    <s v="technology/web"/>
    <n v="1.8193398957730169"/>
    <n v="224.42857142857142"/>
    <x v="2"/>
    <x v="7"/>
    <x v="0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x v="2382"/>
    <x v="0"/>
    <n v="2"/>
    <b v="0"/>
    <s v="technology/web"/>
    <n v="2.5"/>
    <n v="37.5"/>
    <x v="2"/>
    <x v="7"/>
    <x v="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x v="2383"/>
    <x v="0"/>
    <n v="3"/>
    <b v="0"/>
    <s v="technology/web"/>
    <n v="4.3499999999999996"/>
    <n v="145"/>
    <x v="2"/>
    <x v="7"/>
    <x v="0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x v="2384"/>
    <x v="0"/>
    <n v="8"/>
    <b v="0"/>
    <s v="technology/web"/>
    <n v="0.8"/>
    <n v="1"/>
    <x v="2"/>
    <x v="7"/>
    <x v="0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x v="2385"/>
    <x v="0"/>
    <n v="7"/>
    <b v="0"/>
    <s v="technology/web"/>
    <n v="1.2123076923076923"/>
    <n v="112.57142857142857"/>
    <x v="2"/>
    <x v="7"/>
    <x v="0"/>
    <x v="0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x v="2386"/>
    <x v="0"/>
    <n v="0"/>
    <b v="0"/>
    <s v="technology/web"/>
    <n v="0"/>
    <e v="#DIV/0!"/>
    <x v="2"/>
    <x v="7"/>
    <x v="0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x v="2387"/>
    <x v="0"/>
    <n v="3"/>
    <b v="0"/>
    <s v="technology/web"/>
    <n v="0.68399999999999994"/>
    <n v="342"/>
    <x v="2"/>
    <x v="7"/>
    <x v="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x v="2388"/>
    <x v="0"/>
    <n v="8"/>
    <b v="0"/>
    <s v="technology/web"/>
    <n v="1.2513513513513512"/>
    <n v="57.875"/>
    <x v="2"/>
    <x v="7"/>
    <x v="0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x v="2389"/>
    <x v="0"/>
    <n v="1"/>
    <b v="0"/>
    <s v="technology/web"/>
    <n v="0.1875"/>
    <n v="30"/>
    <x v="2"/>
    <x v="7"/>
    <x v="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x v="2390"/>
    <x v="0"/>
    <n v="0"/>
    <b v="0"/>
    <s v="technology/web"/>
    <n v="0"/>
    <e v="#DIV/0!"/>
    <x v="2"/>
    <x v="7"/>
    <x v="0"/>
    <x v="0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x v="2391"/>
    <x v="0"/>
    <n v="1"/>
    <b v="0"/>
    <s v="technology/web"/>
    <n v="0.125"/>
    <n v="25"/>
    <x v="2"/>
    <x v="7"/>
    <x v="0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x v="2392"/>
    <x v="0"/>
    <n v="0"/>
    <b v="0"/>
    <s v="technology/web"/>
    <n v="0"/>
    <e v="#DIV/0!"/>
    <x v="2"/>
    <x v="7"/>
    <x v="0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x v="2393"/>
    <x v="0"/>
    <n v="1"/>
    <b v="0"/>
    <s v="technology/web"/>
    <n v="0.05"/>
    <n v="50"/>
    <x v="2"/>
    <x v="7"/>
    <x v="0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x v="2394"/>
    <x v="0"/>
    <n v="2"/>
    <b v="0"/>
    <s v="technology/web"/>
    <n v="0.06"/>
    <n v="1.5"/>
    <x v="2"/>
    <x v="7"/>
    <x v="0"/>
    <x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x v="2395"/>
    <x v="0"/>
    <n v="0"/>
    <b v="0"/>
    <s v="technology/web"/>
    <n v="0"/>
    <e v="#DIV/0!"/>
    <x v="2"/>
    <x v="7"/>
    <x v="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x v="2396"/>
    <x v="0"/>
    <n v="1"/>
    <b v="0"/>
    <s v="technology/web"/>
    <n v="0.2"/>
    <n v="10"/>
    <x v="2"/>
    <x v="7"/>
    <x v="0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x v="2397"/>
    <x v="0"/>
    <n v="0"/>
    <b v="0"/>
    <s v="technology/web"/>
    <n v="0"/>
    <e v="#DIV/0!"/>
    <x v="2"/>
    <x v="7"/>
    <x v="0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x v="2398"/>
    <x v="0"/>
    <n v="0"/>
    <b v="0"/>
    <s v="technology/web"/>
    <n v="0"/>
    <e v="#DIV/0!"/>
    <x v="2"/>
    <x v="7"/>
    <x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x v="2399"/>
    <x v="0"/>
    <n v="0"/>
    <b v="0"/>
    <s v="technology/web"/>
    <n v="0"/>
    <e v="#DIV/0!"/>
    <x v="2"/>
    <x v="7"/>
    <x v="0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x v="2400"/>
    <x v="0"/>
    <n v="0"/>
    <b v="0"/>
    <s v="technology/web"/>
    <n v="0"/>
    <e v="#DIV/0!"/>
    <x v="2"/>
    <x v="7"/>
    <x v="0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x v="2401"/>
    <x v="0"/>
    <n v="9"/>
    <b v="0"/>
    <s v="food/food trucks"/>
    <n v="0.71785714285714286"/>
    <n v="22.333333333333332"/>
    <x v="7"/>
    <x v="19"/>
    <x v="0"/>
    <x v="0"/>
  </r>
  <r>
    <n v="2402"/>
    <s v="Cupcake Truck Unite"/>
    <s v="Small town, delicious treats, and a mobile truck"/>
    <n v="12000"/>
    <n v="52"/>
    <x v="2"/>
    <x v="0"/>
    <s v="USD"/>
    <n v="1431533931"/>
    <x v="2402"/>
    <x v="0"/>
    <n v="1"/>
    <b v="0"/>
    <s v="food/food trucks"/>
    <n v="0.43333333333333329"/>
    <n v="52"/>
    <x v="7"/>
    <x v="19"/>
    <x v="0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x v="2403"/>
    <x v="0"/>
    <n v="12"/>
    <b v="0"/>
    <s v="food/food trucks"/>
    <n v="16.833333333333332"/>
    <n v="16.833333333333332"/>
    <x v="7"/>
    <x v="19"/>
    <x v="0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x v="2404"/>
    <x v="0"/>
    <n v="0"/>
    <b v="0"/>
    <s v="food/food trucks"/>
    <n v="0"/>
    <e v="#DIV/0!"/>
    <x v="7"/>
    <x v="19"/>
    <x v="0"/>
    <x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x v="2405"/>
    <x v="0"/>
    <n v="20"/>
    <b v="0"/>
    <s v="food/food trucks"/>
    <n v="22.52"/>
    <n v="56.3"/>
    <x v="7"/>
    <x v="19"/>
    <x v="0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x v="2406"/>
    <x v="0"/>
    <n v="16"/>
    <b v="0"/>
    <s v="food/food trucks"/>
    <n v="41.384615384615387"/>
    <n v="84.0625"/>
    <x v="7"/>
    <x v="19"/>
    <x v="0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x v="2407"/>
    <x v="0"/>
    <n v="33"/>
    <b v="0"/>
    <s v="food/food trucks"/>
    <n v="25.259090909090908"/>
    <n v="168.39393939393941"/>
    <x v="7"/>
    <x v="19"/>
    <x v="0"/>
    <x v="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x v="2408"/>
    <x v="0"/>
    <n v="2"/>
    <b v="0"/>
    <s v="food/food trucks"/>
    <n v="0.2"/>
    <n v="15"/>
    <x v="7"/>
    <x v="19"/>
    <x v="0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x v="2409"/>
    <x v="0"/>
    <n v="6"/>
    <b v="0"/>
    <s v="food/food trucks"/>
    <n v="1.8399999999999999"/>
    <n v="76.666666666666671"/>
    <x v="7"/>
    <x v="19"/>
    <x v="0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x v="2410"/>
    <x v="0"/>
    <n v="0"/>
    <b v="0"/>
    <s v="food/food trucks"/>
    <n v="0"/>
    <e v="#DIV/0!"/>
    <x v="7"/>
    <x v="19"/>
    <x v="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x v="2411"/>
    <x v="0"/>
    <n v="3"/>
    <b v="0"/>
    <s v="food/food trucks"/>
    <n v="0.60399999999999998"/>
    <n v="50.333333333333336"/>
    <x v="7"/>
    <x v="19"/>
    <x v="0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x v="2412"/>
    <x v="0"/>
    <n v="0"/>
    <b v="0"/>
    <s v="food/food trucks"/>
    <n v="0"/>
    <e v="#DIV/0!"/>
    <x v="7"/>
    <x v="19"/>
    <x v="0"/>
    <x v="0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x v="2413"/>
    <x v="0"/>
    <n v="3"/>
    <b v="0"/>
    <s v="food/food trucks"/>
    <n v="0.83333333333333337"/>
    <n v="8.3333333333333339"/>
    <x v="7"/>
    <x v="19"/>
    <x v="0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x v="2414"/>
    <x v="0"/>
    <n v="13"/>
    <b v="0"/>
    <s v="food/food trucks"/>
    <n v="3.0666666666666664"/>
    <n v="35.384615384615387"/>
    <x v="7"/>
    <x v="19"/>
    <x v="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x v="2415"/>
    <x v="0"/>
    <n v="6"/>
    <b v="0"/>
    <s v="food/food trucks"/>
    <n v="0.55833333333333335"/>
    <n v="55.833333333333336"/>
    <x v="7"/>
    <x v="19"/>
    <x v="0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x v="2416"/>
    <x v="0"/>
    <n v="1"/>
    <b v="0"/>
    <s v="food/food trucks"/>
    <n v="2.5000000000000001E-2"/>
    <n v="5"/>
    <x v="7"/>
    <x v="19"/>
    <x v="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x v="2417"/>
    <x v="0"/>
    <n v="0"/>
    <b v="0"/>
    <s v="food/food trucks"/>
    <n v="0"/>
    <e v="#DIV/0!"/>
    <x v="7"/>
    <x v="19"/>
    <x v="0"/>
    <x v="0"/>
  </r>
  <r>
    <n v="2418"/>
    <s v="Mexican food truck"/>
    <s v="I want to start my food truck business."/>
    <n v="25000"/>
    <n v="5"/>
    <x v="2"/>
    <x v="0"/>
    <s v="USD"/>
    <n v="1427225644"/>
    <x v="2418"/>
    <x v="0"/>
    <n v="5"/>
    <b v="0"/>
    <s v="food/food trucks"/>
    <n v="0.02"/>
    <n v="1"/>
    <x v="7"/>
    <x v="19"/>
    <x v="0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x v="2419"/>
    <x v="0"/>
    <n v="0"/>
    <b v="0"/>
    <s v="food/food trucks"/>
    <n v="0"/>
    <e v="#DIV/0!"/>
    <x v="7"/>
    <x v="19"/>
    <x v="0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x v="2420"/>
    <x v="0"/>
    <n v="36"/>
    <b v="0"/>
    <s v="food/food trucks"/>
    <n v="14.825133372851216"/>
    <n v="69.472222222222229"/>
    <x v="7"/>
    <x v="19"/>
    <x v="0"/>
    <x v="0"/>
  </r>
  <r>
    <n v="2421"/>
    <s v="hot dog cart"/>
    <s v="help me start Merrill's first hot dog cart in this empty lot"/>
    <n v="6000"/>
    <n v="1"/>
    <x v="2"/>
    <x v="0"/>
    <s v="USD"/>
    <n v="1424536196"/>
    <x v="2421"/>
    <x v="0"/>
    <n v="1"/>
    <b v="0"/>
    <s v="food/food trucks"/>
    <n v="1.6666666666666666E-2"/>
    <n v="1"/>
    <x v="7"/>
    <x v="19"/>
    <x v="0"/>
    <x v="0"/>
  </r>
  <r>
    <n v="2422"/>
    <s v="Help starting a family owned food truck"/>
    <s v="Family owned business serving BBQ and seafood to the public"/>
    <n v="500"/>
    <n v="1"/>
    <x v="2"/>
    <x v="0"/>
    <s v="USD"/>
    <n v="1426091036"/>
    <x v="2422"/>
    <x v="0"/>
    <n v="1"/>
    <b v="0"/>
    <s v="food/food trucks"/>
    <n v="0.2"/>
    <n v="1"/>
    <x v="7"/>
    <x v="19"/>
    <x v="0"/>
    <x v="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x v="2423"/>
    <x v="0"/>
    <n v="1"/>
    <b v="0"/>
    <s v="food/food trucks"/>
    <n v="1.3333333333333334E-2"/>
    <n v="8"/>
    <x v="7"/>
    <x v="19"/>
    <x v="0"/>
    <x v="0"/>
  </r>
  <r>
    <n v="2424"/>
    <s v="Lily and Memphs"/>
    <s v="Great and creative food from the heart in the form of a sweet food truck!"/>
    <n v="25000"/>
    <n v="310"/>
    <x v="2"/>
    <x v="0"/>
    <s v="USD"/>
    <n v="1414445108"/>
    <x v="2424"/>
    <x v="0"/>
    <n v="9"/>
    <b v="0"/>
    <s v="food/food trucks"/>
    <n v="1.24"/>
    <n v="34.444444444444443"/>
    <x v="7"/>
    <x v="19"/>
    <x v="0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x v="2425"/>
    <x v="0"/>
    <n v="1"/>
    <b v="0"/>
    <s v="food/food trucks"/>
    <n v="2.8571428571428574E-2"/>
    <n v="1"/>
    <x v="7"/>
    <x v="19"/>
    <x v="0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x v="2426"/>
    <x v="0"/>
    <n v="0"/>
    <b v="0"/>
    <s v="food/food trucks"/>
    <n v="0"/>
    <e v="#DIV/0!"/>
    <x v="7"/>
    <x v="19"/>
    <x v="0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x v="2427"/>
    <x v="0"/>
    <n v="1"/>
    <b v="0"/>
    <s v="food/food trucks"/>
    <n v="2E-3"/>
    <n v="1"/>
    <x v="7"/>
    <x v="19"/>
    <x v="0"/>
    <x v="0"/>
  </r>
  <r>
    <n v="2428"/>
    <s v="Premium Burgers"/>
    <s v="From Moo 2 You! We want to offer premium burgers to a taco flooded environment."/>
    <n v="35000"/>
    <n v="1"/>
    <x v="2"/>
    <x v="0"/>
    <s v="USD"/>
    <n v="1426182551"/>
    <x v="2428"/>
    <x v="0"/>
    <n v="1"/>
    <b v="0"/>
    <s v="food/food trucks"/>
    <n v="2.8571428571428571E-3"/>
    <n v="1"/>
    <x v="7"/>
    <x v="19"/>
    <x v="0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x v="2429"/>
    <x v="0"/>
    <n v="4"/>
    <b v="0"/>
    <s v="food/food trucks"/>
    <n v="1.4321428571428572"/>
    <n v="501.25"/>
    <x v="7"/>
    <x v="19"/>
    <x v="0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x v="2430"/>
    <x v="0"/>
    <n v="2"/>
    <b v="0"/>
    <s v="food/food trucks"/>
    <n v="0.70000000000000007"/>
    <n v="10.5"/>
    <x v="7"/>
    <x v="19"/>
    <x v="0"/>
    <x v="0"/>
  </r>
  <r>
    <n v="2431"/>
    <s v="Murphy's good eatin'"/>
    <s v="Go to Colorado and run a food truck with homemade food of all kinds."/>
    <n v="100000"/>
    <n v="2"/>
    <x v="2"/>
    <x v="0"/>
    <s v="USD"/>
    <n v="1467080613"/>
    <x v="2431"/>
    <x v="0"/>
    <n v="2"/>
    <b v="0"/>
    <s v="food/food trucks"/>
    <n v="2E-3"/>
    <n v="1"/>
    <x v="7"/>
    <x v="19"/>
    <x v="0"/>
    <x v="0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x v="2432"/>
    <x v="0"/>
    <n v="2"/>
    <b v="0"/>
    <s v="food/food trucks"/>
    <n v="1.4285714285714287E-2"/>
    <n v="1"/>
    <x v="7"/>
    <x v="19"/>
    <x v="0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x v="2433"/>
    <x v="0"/>
    <n v="0"/>
    <b v="0"/>
    <s v="food/food trucks"/>
    <n v="0"/>
    <e v="#DIV/0!"/>
    <x v="7"/>
    <x v="19"/>
    <x v="0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x v="2434"/>
    <x v="0"/>
    <n v="2"/>
    <b v="0"/>
    <s v="food/food trucks"/>
    <n v="0.13"/>
    <n v="13"/>
    <x v="7"/>
    <x v="19"/>
    <x v="0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x v="2435"/>
    <x v="0"/>
    <n v="4"/>
    <b v="0"/>
    <s v="food/food trucks"/>
    <n v="0.48960000000000004"/>
    <n v="306"/>
    <x v="7"/>
    <x v="19"/>
    <x v="0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x v="2436"/>
    <x v="0"/>
    <n v="2"/>
    <b v="0"/>
    <s v="food/food trucks"/>
    <n v="3.8461538461538464E-2"/>
    <n v="22.5"/>
    <x v="7"/>
    <x v="19"/>
    <x v="0"/>
    <x v="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x v="2437"/>
    <x v="0"/>
    <n v="0"/>
    <b v="0"/>
    <s v="food/food trucks"/>
    <n v="0"/>
    <e v="#DIV/0!"/>
    <x v="7"/>
    <x v="19"/>
    <x v="0"/>
    <x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x v="2438"/>
    <x v="0"/>
    <n v="1"/>
    <b v="0"/>
    <s v="food/food trucks"/>
    <n v="0.33333333333333337"/>
    <n v="50"/>
    <x v="7"/>
    <x v="19"/>
    <x v="0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x v="2439"/>
    <x v="0"/>
    <n v="0"/>
    <b v="0"/>
    <s v="food/food trucks"/>
    <n v="0"/>
    <e v="#DIV/0!"/>
    <x v="7"/>
    <x v="19"/>
    <x v="0"/>
    <x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x v="2440"/>
    <x v="0"/>
    <n v="2"/>
    <b v="0"/>
    <s v="food/food trucks"/>
    <n v="0.2"/>
    <n v="5"/>
    <x v="7"/>
    <x v="19"/>
    <x v="0"/>
    <x v="0"/>
  </r>
  <r>
    <n v="2441"/>
    <s v="Bring Alchemy Pops to the People!"/>
    <s v="YOU can help Alchemy Pops POP up on a street near you!"/>
    <n v="7500"/>
    <n v="8091"/>
    <x v="0"/>
    <x v="0"/>
    <s v="USD"/>
    <n v="1437627540"/>
    <x v="2441"/>
    <x v="0"/>
    <n v="109"/>
    <b v="1"/>
    <s v="food/small batch"/>
    <n v="107.88"/>
    <n v="74.22935779816514"/>
    <x v="7"/>
    <x v="33"/>
    <x v="0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x v="2442"/>
    <x v="0"/>
    <n v="372"/>
    <b v="1"/>
    <s v="food/small batch"/>
    <n v="125.94166666666666"/>
    <n v="81.252688172043008"/>
    <x v="7"/>
    <x v="33"/>
    <x v="0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x v="2443"/>
    <x v="0"/>
    <n v="311"/>
    <b v="1"/>
    <s v="food/small batch"/>
    <n v="202.51495"/>
    <n v="130.23469453376205"/>
    <x v="7"/>
    <x v="33"/>
    <x v="0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x v="2444"/>
    <x v="0"/>
    <n v="61"/>
    <b v="1"/>
    <s v="food/small batch"/>
    <n v="108.60000000000001"/>
    <n v="53.409836065573771"/>
    <x v="7"/>
    <x v="33"/>
    <x v="0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x v="2445"/>
    <x v="0"/>
    <n v="115"/>
    <b v="1"/>
    <s v="food/small batch"/>
    <n v="172.8"/>
    <n v="75.130434782608702"/>
    <x v="7"/>
    <x v="33"/>
    <x v="0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x v="2446"/>
    <x v="0"/>
    <n v="111"/>
    <b v="1"/>
    <s v="food/small batch"/>
    <n v="167.98"/>
    <n v="75.666666666666671"/>
    <x v="7"/>
    <x v="33"/>
    <x v="0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x v="2447"/>
    <x v="0"/>
    <n v="337"/>
    <b v="1"/>
    <s v="food/small batch"/>
    <n v="427.20000000000005"/>
    <n v="31.691394658753708"/>
    <x v="7"/>
    <x v="33"/>
    <x v="0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x v="2448"/>
    <x v="0"/>
    <n v="9"/>
    <b v="1"/>
    <s v="food/small batch"/>
    <n v="107.5"/>
    <n v="47.777777777777779"/>
    <x v="7"/>
    <x v="33"/>
    <x v="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x v="2449"/>
    <x v="0"/>
    <n v="120"/>
    <b v="1"/>
    <s v="food/small batch"/>
    <n v="108"/>
    <n v="90"/>
    <x v="7"/>
    <x v="33"/>
    <x v="0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x v="2450"/>
    <x v="0"/>
    <n v="102"/>
    <b v="1"/>
    <s v="food/small batch"/>
    <n v="101.53353333333335"/>
    <n v="149.31401960784314"/>
    <x v="7"/>
    <x v="33"/>
    <x v="0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x v="2451"/>
    <x v="0"/>
    <n v="186"/>
    <b v="1"/>
    <s v="food/small batch"/>
    <n v="115.45"/>
    <n v="62.06989247311828"/>
    <x v="7"/>
    <x v="33"/>
    <x v="0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x v="2452"/>
    <x v="0"/>
    <n v="15"/>
    <b v="1"/>
    <s v="food/small batch"/>
    <n v="133.5"/>
    <n v="53.4"/>
    <x v="7"/>
    <x v="33"/>
    <x v="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x v="2453"/>
    <x v="0"/>
    <n v="67"/>
    <b v="1"/>
    <s v="food/small batch"/>
    <n v="154.69999999999999"/>
    <n v="69.268656716417908"/>
    <x v="7"/>
    <x v="33"/>
    <x v="0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x v="2454"/>
    <x v="0"/>
    <n v="130"/>
    <b v="1"/>
    <s v="food/small batch"/>
    <n v="100.84571428571429"/>
    <n v="271.50769230769231"/>
    <x v="7"/>
    <x v="33"/>
    <x v="0"/>
    <x v="0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x v="2455"/>
    <x v="0"/>
    <n v="16"/>
    <b v="1"/>
    <s v="food/small batch"/>
    <n v="182"/>
    <n v="34.125"/>
    <x v="7"/>
    <x v="33"/>
    <x v="0"/>
    <x v="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x v="2456"/>
    <x v="0"/>
    <n v="67"/>
    <b v="1"/>
    <s v="food/small batch"/>
    <n v="180.86666666666667"/>
    <n v="40.492537313432834"/>
    <x v="7"/>
    <x v="33"/>
    <x v="0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x v="2457"/>
    <x v="0"/>
    <n v="124"/>
    <b v="1"/>
    <s v="food/small batch"/>
    <n v="102.30434782608695"/>
    <n v="189.75806451612902"/>
    <x v="7"/>
    <x v="33"/>
    <x v="0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x v="2458"/>
    <x v="0"/>
    <n v="80"/>
    <b v="1"/>
    <s v="food/small batch"/>
    <n v="110.17999999999999"/>
    <n v="68.862499999999997"/>
    <x v="7"/>
    <x v="33"/>
    <x v="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x v="2459"/>
    <x v="0"/>
    <n v="282"/>
    <b v="1"/>
    <s v="food/small batch"/>
    <n v="102.25"/>
    <n v="108.77659574468085"/>
    <x v="7"/>
    <x v="33"/>
    <x v="0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x v="2460"/>
    <x v="0"/>
    <n v="68"/>
    <b v="1"/>
    <s v="food/small batch"/>
    <n v="100.78823529411764"/>
    <n v="125.98529411764706"/>
    <x v="7"/>
    <x v="33"/>
    <x v="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x v="2461"/>
    <x v="0"/>
    <n v="86"/>
    <b v="1"/>
    <s v="music/indie rock"/>
    <n v="103.8"/>
    <n v="90.523255813953483"/>
    <x v="4"/>
    <x v="14"/>
    <x v="0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x v="2462"/>
    <x v="0"/>
    <n v="115"/>
    <b v="1"/>
    <s v="music/indie rock"/>
    <n v="110.70833333333334"/>
    <n v="28.880434782608695"/>
    <x v="4"/>
    <x v="14"/>
    <x v="0"/>
    <x v="0"/>
  </r>
  <r>
    <n v="2463"/>
    <s v="Emma Ate the Lion &quot;Songs Two Count Too&quot;"/>
    <s v="Emma Ate The Lion's debut full length album"/>
    <n v="2000"/>
    <n v="2325"/>
    <x v="0"/>
    <x v="0"/>
    <s v="USD"/>
    <n v="1366138800"/>
    <x v="2463"/>
    <x v="0"/>
    <n v="75"/>
    <b v="1"/>
    <s v="music/indie rock"/>
    <n v="116.25000000000001"/>
    <n v="31"/>
    <x v="4"/>
    <x v="14"/>
    <x v="0"/>
    <x v="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x v="2464"/>
    <x v="0"/>
    <n v="43"/>
    <b v="1"/>
    <s v="music/indie rock"/>
    <n v="111.1"/>
    <n v="51.674418604651166"/>
    <x v="4"/>
    <x v="14"/>
    <x v="0"/>
    <x v="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x v="2465"/>
    <x v="0"/>
    <n v="48"/>
    <b v="1"/>
    <s v="music/indie rock"/>
    <n v="180.14285714285714"/>
    <n v="26.270833333333332"/>
    <x v="4"/>
    <x v="14"/>
    <x v="0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x v="2466"/>
    <x v="0"/>
    <n v="52"/>
    <b v="1"/>
    <s v="music/indie rock"/>
    <n v="100"/>
    <n v="48.07692307692308"/>
    <x v="4"/>
    <x v="14"/>
    <x v="0"/>
    <x v="0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x v="2467"/>
    <x v="0"/>
    <n v="43"/>
    <b v="1"/>
    <s v="music/indie rock"/>
    <n v="118.5"/>
    <n v="27.558139534883722"/>
    <x v="4"/>
    <x v="14"/>
    <x v="0"/>
    <x v="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x v="2468"/>
    <x v="0"/>
    <n v="58"/>
    <b v="1"/>
    <s v="music/indie rock"/>
    <n v="107.21700000000001"/>
    <n v="36.97137931034483"/>
    <x v="4"/>
    <x v="14"/>
    <x v="0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x v="2469"/>
    <x v="0"/>
    <n v="47"/>
    <b v="1"/>
    <s v="music/indie rock"/>
    <n v="113.66666666666667"/>
    <n v="29.021276595744681"/>
    <x v="4"/>
    <x v="14"/>
    <x v="0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x v="2470"/>
    <x v="0"/>
    <n v="36"/>
    <b v="1"/>
    <s v="music/indie rock"/>
    <n v="103.16400000000002"/>
    <n v="28.65666666666667"/>
    <x v="4"/>
    <x v="14"/>
    <x v="0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x v="2471"/>
    <x v="0"/>
    <n v="17"/>
    <b v="1"/>
    <s v="music/indie rock"/>
    <n v="128"/>
    <n v="37.647058823529413"/>
    <x v="4"/>
    <x v="14"/>
    <x v="0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x v="2472"/>
    <x v="0"/>
    <n v="104"/>
    <b v="1"/>
    <s v="music/indie rock"/>
    <n v="135.76026666666667"/>
    <n v="97.904038461538462"/>
    <x v="4"/>
    <x v="14"/>
    <x v="0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x v="2473"/>
    <x v="0"/>
    <n v="47"/>
    <b v="1"/>
    <s v="music/indie rock"/>
    <n v="100"/>
    <n v="42.553191489361701"/>
    <x v="4"/>
    <x v="14"/>
    <x v="0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x v="2474"/>
    <x v="0"/>
    <n v="38"/>
    <b v="1"/>
    <s v="music/indie rock"/>
    <n v="100.00360000000002"/>
    <n v="131.58368421052631"/>
    <x v="4"/>
    <x v="14"/>
    <x v="0"/>
    <x v="0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x v="2475"/>
    <x v="0"/>
    <n v="81"/>
    <b v="1"/>
    <s v="music/indie rock"/>
    <n v="104.71999999999998"/>
    <n v="32.320987654320987"/>
    <x v="4"/>
    <x v="14"/>
    <x v="0"/>
    <x v="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x v="2476"/>
    <x v="0"/>
    <n v="55"/>
    <b v="1"/>
    <s v="music/indie rock"/>
    <n v="105.02249999999999"/>
    <n v="61.103999999999999"/>
    <x v="4"/>
    <x v="14"/>
    <x v="0"/>
    <x v="0"/>
  </r>
  <r>
    <n v="2477"/>
    <s v="Debut Album"/>
    <s v="Releasing my first album in August, and I need your help in order to get it done!"/>
    <n v="750"/>
    <n v="1285"/>
    <x v="0"/>
    <x v="0"/>
    <s v="USD"/>
    <n v="1344789345"/>
    <x v="2477"/>
    <x v="0"/>
    <n v="41"/>
    <b v="1"/>
    <s v="music/indie rock"/>
    <n v="171.33333333333334"/>
    <n v="31.341463414634145"/>
    <x v="4"/>
    <x v="14"/>
    <x v="0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x v="2478"/>
    <x v="0"/>
    <n v="79"/>
    <b v="1"/>
    <s v="music/indie rock"/>
    <n v="127.49999999999999"/>
    <n v="129.1139240506329"/>
    <x v="4"/>
    <x v="14"/>
    <x v="0"/>
    <x v="0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x v="2479"/>
    <x v="0"/>
    <n v="16"/>
    <b v="1"/>
    <s v="music/indie rock"/>
    <n v="133.44333333333333"/>
    <n v="25.020624999999999"/>
    <x v="4"/>
    <x v="14"/>
    <x v="0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x v="2480"/>
    <x v="0"/>
    <n v="8"/>
    <b v="1"/>
    <s v="music/indie rock"/>
    <n v="100"/>
    <n v="250"/>
    <x v="4"/>
    <x v="14"/>
    <x v="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x v="2481"/>
    <x v="0"/>
    <n v="95"/>
    <b v="1"/>
    <s v="music/indie rock"/>
    <n v="112.91099999999999"/>
    <n v="47.541473684210523"/>
    <x v="4"/>
    <x v="14"/>
    <x v="0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x v="2482"/>
    <x v="0"/>
    <n v="25"/>
    <b v="1"/>
    <s v="music/indie rock"/>
    <n v="100.1"/>
    <n v="40.04"/>
    <x v="4"/>
    <x v="14"/>
    <x v="0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x v="2483"/>
    <x v="0"/>
    <n v="19"/>
    <b v="1"/>
    <s v="music/indie rock"/>
    <n v="113.72727272727272"/>
    <n v="65.84210526315789"/>
    <x v="4"/>
    <x v="14"/>
    <x v="0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x v="2484"/>
    <x v="0"/>
    <n v="90"/>
    <b v="1"/>
    <s v="music/indie rock"/>
    <n v="119.31742857142855"/>
    <n v="46.401222222222216"/>
    <x v="4"/>
    <x v="14"/>
    <x v="0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x v="2485"/>
    <x v="0"/>
    <n v="41"/>
    <b v="1"/>
    <s v="music/indie rock"/>
    <n v="103.25"/>
    <n v="50.365853658536587"/>
    <x v="4"/>
    <x v="14"/>
    <x v="0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x v="2486"/>
    <x v="0"/>
    <n v="30"/>
    <b v="1"/>
    <s v="music/indie rock"/>
    <n v="265.66666666666669"/>
    <n v="26.566666666666666"/>
    <x v="4"/>
    <x v="14"/>
    <x v="0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x v="2487"/>
    <x v="0"/>
    <n v="38"/>
    <b v="1"/>
    <s v="music/indie rock"/>
    <n v="100.05066666666667"/>
    <n v="39.493684210526318"/>
    <x v="4"/>
    <x v="14"/>
    <x v="0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x v="2488"/>
    <x v="0"/>
    <n v="65"/>
    <b v="1"/>
    <s v="music/indie rock"/>
    <n v="106.69999999999999"/>
    <n v="49.246153846153845"/>
    <x v="4"/>
    <x v="14"/>
    <x v="0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x v="2489"/>
    <x v="0"/>
    <n v="75"/>
    <b v="1"/>
    <s v="music/indie rock"/>
    <n v="133.67142857142858"/>
    <n v="62.38"/>
    <x v="4"/>
    <x v="14"/>
    <x v="0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x v="2490"/>
    <x v="0"/>
    <n v="16"/>
    <b v="1"/>
    <s v="music/indie rock"/>
    <n v="121.39999999999999"/>
    <n v="37.9375"/>
    <x v="4"/>
    <x v="14"/>
    <x v="0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x v="2491"/>
    <x v="0"/>
    <n v="10"/>
    <b v="1"/>
    <s v="music/indie rock"/>
    <n v="103.2"/>
    <n v="51.6"/>
    <x v="4"/>
    <x v="14"/>
    <x v="0"/>
    <x v="0"/>
  </r>
  <r>
    <n v="2492"/>
    <s v="SUPER NICE EP 2012"/>
    <s v="We're a band from Hawaii trying to produce our first EP and we need help!"/>
    <n v="600"/>
    <n v="750"/>
    <x v="0"/>
    <x v="0"/>
    <s v="USD"/>
    <n v="1339840740"/>
    <x v="2492"/>
    <x v="0"/>
    <n v="27"/>
    <b v="1"/>
    <s v="music/indie rock"/>
    <n v="125"/>
    <n v="27.777777777777779"/>
    <x v="4"/>
    <x v="14"/>
    <x v="0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x v="2493"/>
    <x v="0"/>
    <n v="259"/>
    <b v="1"/>
    <s v="music/indie rock"/>
    <n v="128.69999999999999"/>
    <n v="99.382239382239376"/>
    <x v="4"/>
    <x v="14"/>
    <x v="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x v="2494"/>
    <x v="0"/>
    <n v="39"/>
    <b v="1"/>
    <s v="music/indie rock"/>
    <n v="101.00533333333333"/>
    <n v="38.848205128205123"/>
    <x v="4"/>
    <x v="14"/>
    <x v="0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x v="2495"/>
    <x v="0"/>
    <n v="42"/>
    <b v="1"/>
    <s v="music/indie rock"/>
    <n v="127.53666666666665"/>
    <n v="45.548809523809524"/>
    <x v="4"/>
    <x v="14"/>
    <x v="0"/>
    <x v="0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x v="2496"/>
    <x v="0"/>
    <n v="10"/>
    <b v="1"/>
    <s v="music/indie rock"/>
    <n v="100"/>
    <n v="600"/>
    <x v="4"/>
    <x v="14"/>
    <x v="0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x v="2497"/>
    <x v="0"/>
    <n v="56"/>
    <b v="1"/>
    <s v="music/indie rock"/>
    <n v="112.7715"/>
    <n v="80.551071428571419"/>
    <x v="4"/>
    <x v="14"/>
    <x v="0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x v="2498"/>
    <x v="0"/>
    <n v="20"/>
    <b v="1"/>
    <s v="music/indie rock"/>
    <n v="105.60000000000001"/>
    <n v="52.8"/>
    <x v="4"/>
    <x v="14"/>
    <x v="0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x v="2499"/>
    <x v="0"/>
    <n v="170"/>
    <b v="1"/>
    <s v="music/indie rock"/>
    <n v="202.625"/>
    <n v="47.676470588235297"/>
    <x v="4"/>
    <x v="14"/>
    <x v="0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x v="2500"/>
    <x v="0"/>
    <n v="29"/>
    <b v="1"/>
    <s v="music/indie rock"/>
    <n v="113.33333333333333"/>
    <n v="23.448275862068964"/>
    <x v="4"/>
    <x v="14"/>
    <x v="0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x v="2501"/>
    <x v="0"/>
    <n v="7"/>
    <b v="0"/>
    <s v="food/restaurants"/>
    <n v="2.5545454545454547"/>
    <n v="40.142857142857146"/>
    <x v="7"/>
    <x v="34"/>
    <x v="0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x v="2502"/>
    <x v="0"/>
    <n v="5"/>
    <b v="0"/>
    <s v="food/restaurants"/>
    <n v="7.8181818181818186E-2"/>
    <n v="17.2"/>
    <x v="7"/>
    <x v="34"/>
    <x v="0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x v="2503"/>
    <x v="0"/>
    <n v="0"/>
    <b v="0"/>
    <s v="food/restaurants"/>
    <n v="0"/>
    <e v="#DIV/0!"/>
    <x v="7"/>
    <x v="34"/>
    <x v="0"/>
    <x v="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x v="2504"/>
    <x v="0"/>
    <n v="0"/>
    <b v="0"/>
    <s v="food/restaurants"/>
    <n v="0"/>
    <e v="#DIV/0!"/>
    <x v="7"/>
    <x v="34"/>
    <x v="0"/>
    <x v="0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x v="2505"/>
    <x v="0"/>
    <n v="0"/>
    <b v="0"/>
    <s v="food/restaurants"/>
    <n v="0"/>
    <e v="#DIV/0!"/>
    <x v="7"/>
    <x v="34"/>
    <x v="0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x v="2506"/>
    <x v="0"/>
    <n v="2"/>
    <b v="0"/>
    <s v="food/restaurants"/>
    <n v="0.6"/>
    <n v="15"/>
    <x v="7"/>
    <x v="34"/>
    <x v="0"/>
    <x v="0"/>
  </r>
  <r>
    <n v="2507"/>
    <s v="Help Cafe Talavera get a New Kitchen!"/>
    <s v="Unique dishes for a unique city!."/>
    <n v="42850"/>
    <n v="0"/>
    <x v="2"/>
    <x v="0"/>
    <s v="USD"/>
    <n v="1431308704"/>
    <x v="2507"/>
    <x v="0"/>
    <n v="0"/>
    <b v="0"/>
    <s v="food/restaurants"/>
    <n v="0"/>
    <e v="#DIV/0!"/>
    <x v="7"/>
    <x v="34"/>
    <x v="0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x v="2508"/>
    <x v="0"/>
    <n v="0"/>
    <b v="0"/>
    <s v="food/restaurants"/>
    <n v="0"/>
    <e v="#DIV/0!"/>
    <x v="7"/>
    <x v="34"/>
    <x v="0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x v="2509"/>
    <x v="0"/>
    <n v="28"/>
    <b v="0"/>
    <s v="food/restaurants"/>
    <n v="1.0526315789473684"/>
    <n v="35.714285714285715"/>
    <x v="7"/>
    <x v="34"/>
    <x v="0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x v="2510"/>
    <x v="0"/>
    <n v="2"/>
    <b v="0"/>
    <s v="food/restaurants"/>
    <n v="0.15"/>
    <n v="37.5"/>
    <x v="7"/>
    <x v="34"/>
    <x v="0"/>
    <x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x v="2511"/>
    <x v="0"/>
    <n v="0"/>
    <b v="0"/>
    <s v="food/restaurants"/>
    <n v="0"/>
    <e v="#DIV/0!"/>
    <x v="7"/>
    <x v="34"/>
    <x v="0"/>
    <x v="0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x v="2512"/>
    <x v="0"/>
    <n v="0"/>
    <b v="0"/>
    <s v="food/restaurants"/>
    <n v="0"/>
    <e v="#DIV/0!"/>
    <x v="7"/>
    <x v="34"/>
    <x v="0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x v="2513"/>
    <x v="0"/>
    <n v="0"/>
    <b v="0"/>
    <s v="food/restaurants"/>
    <n v="0"/>
    <e v="#DIV/0!"/>
    <x v="7"/>
    <x v="34"/>
    <x v="0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x v="2514"/>
    <x v="0"/>
    <n v="4"/>
    <b v="0"/>
    <s v="food/restaurants"/>
    <n v="1.7500000000000002"/>
    <n v="52.5"/>
    <x v="7"/>
    <x v="34"/>
    <x v="0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x v="2515"/>
    <x v="0"/>
    <n v="12"/>
    <b v="0"/>
    <s v="food/restaurants"/>
    <n v="18.600000000000001"/>
    <n v="77.5"/>
    <x v="7"/>
    <x v="34"/>
    <x v="0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x v="2516"/>
    <x v="0"/>
    <n v="0"/>
    <b v="0"/>
    <s v="food/restaurants"/>
    <n v="0"/>
    <e v="#DIV/0!"/>
    <x v="7"/>
    <x v="34"/>
    <x v="0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x v="2517"/>
    <x v="0"/>
    <n v="33"/>
    <b v="0"/>
    <s v="food/restaurants"/>
    <n v="9.8166666666666664"/>
    <n v="53.545454545454547"/>
    <x v="7"/>
    <x v="34"/>
    <x v="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x v="2518"/>
    <x v="0"/>
    <n v="0"/>
    <b v="0"/>
    <s v="food/restaurants"/>
    <n v="0"/>
    <e v="#DIV/0!"/>
    <x v="7"/>
    <x v="34"/>
    <x v="0"/>
    <x v="0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x v="2519"/>
    <x v="0"/>
    <n v="4"/>
    <b v="0"/>
    <s v="food/restaurants"/>
    <n v="4.3333333333333335E-2"/>
    <n v="16.25"/>
    <x v="7"/>
    <x v="34"/>
    <x v="0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x v="2520"/>
    <x v="0"/>
    <n v="0"/>
    <b v="0"/>
    <s v="food/restaurants"/>
    <n v="0"/>
    <e v="#DIV/0!"/>
    <x v="7"/>
    <x v="34"/>
    <x v="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x v="2521"/>
    <x v="0"/>
    <n v="132"/>
    <b v="1"/>
    <s v="music/classical music"/>
    <n v="109.48792"/>
    <n v="103.68174242424243"/>
    <x v="4"/>
    <x v="35"/>
    <x v="0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x v="2522"/>
    <x v="0"/>
    <n v="27"/>
    <b v="1"/>
    <s v="music/classical music"/>
    <n v="100"/>
    <n v="185.18518518518519"/>
    <x v="4"/>
    <x v="35"/>
    <x v="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x v="2523"/>
    <x v="0"/>
    <n v="26"/>
    <b v="1"/>
    <s v="music/classical music"/>
    <n v="156.44444444444446"/>
    <n v="54.153846153846153"/>
    <x v="4"/>
    <x v="35"/>
    <x v="0"/>
    <x v="0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x v="2524"/>
    <x v="0"/>
    <n v="43"/>
    <b v="1"/>
    <s v="music/classical music"/>
    <n v="101.6"/>
    <n v="177.2093023255814"/>
    <x v="4"/>
    <x v="35"/>
    <x v="0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x v="2525"/>
    <x v="0"/>
    <n v="80"/>
    <b v="1"/>
    <s v="music/classical music"/>
    <n v="100.325"/>
    <n v="100.325"/>
    <x v="4"/>
    <x v="35"/>
    <x v="0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x v="2526"/>
    <x v="0"/>
    <n v="33"/>
    <b v="1"/>
    <s v="music/classical music"/>
    <n v="112.94999999999999"/>
    <n v="136.90909090909091"/>
    <x v="4"/>
    <x v="35"/>
    <x v="0"/>
    <x v="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x v="2527"/>
    <x v="0"/>
    <n v="71"/>
    <b v="1"/>
    <s v="music/classical music"/>
    <n v="102.125"/>
    <n v="57.535211267605632"/>
    <x v="4"/>
    <x v="35"/>
    <x v="0"/>
    <x v="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x v="2528"/>
    <x v="0"/>
    <n v="81"/>
    <b v="1"/>
    <s v="music/classical music"/>
    <n v="107.24974999999999"/>
    <n v="52.962839506172834"/>
    <x v="4"/>
    <x v="35"/>
    <x v="0"/>
    <x v="0"/>
  </r>
  <r>
    <n v="2529"/>
    <s v="UrbanArias is DC's Contemporary Opera Company"/>
    <s v="Opera. Short. New."/>
    <n v="6000"/>
    <n v="6257"/>
    <x v="0"/>
    <x v="0"/>
    <s v="USD"/>
    <n v="1332636975"/>
    <x v="2529"/>
    <x v="0"/>
    <n v="76"/>
    <b v="1"/>
    <s v="music/classical music"/>
    <n v="104.28333333333333"/>
    <n v="82.328947368421055"/>
    <x v="4"/>
    <x v="35"/>
    <x v="0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x v="2530"/>
    <x v="0"/>
    <n v="48"/>
    <b v="1"/>
    <s v="music/classical music"/>
    <n v="100"/>
    <n v="135.41666666666666"/>
    <x v="4"/>
    <x v="35"/>
    <x v="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x v="2531"/>
    <x v="0"/>
    <n v="61"/>
    <b v="1"/>
    <s v="music/classical music"/>
    <n v="100.4"/>
    <n v="74.06557377049181"/>
    <x v="4"/>
    <x v="35"/>
    <x v="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x v="2532"/>
    <x v="0"/>
    <n v="60"/>
    <b v="1"/>
    <s v="music/classical music"/>
    <n v="126.125"/>
    <n v="84.083333333333329"/>
    <x v="4"/>
    <x v="35"/>
    <x v="0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x v="2533"/>
    <x v="0"/>
    <n v="136"/>
    <b v="1"/>
    <s v="music/classical music"/>
    <n v="110.66666666666667"/>
    <n v="61.029411764705884"/>
    <x v="4"/>
    <x v="35"/>
    <x v="0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x v="2534"/>
    <x v="0"/>
    <n v="14"/>
    <b v="1"/>
    <s v="music/classical music"/>
    <n v="105"/>
    <n v="150"/>
    <x v="4"/>
    <x v="35"/>
    <x v="0"/>
    <x v="0"/>
  </r>
  <r>
    <n v="2535"/>
    <s v="Mark Hayes Requiem Recording"/>
    <s v="Mark Hayes: Requiem Recording"/>
    <n v="20000"/>
    <n v="20755"/>
    <x v="0"/>
    <x v="0"/>
    <s v="USD"/>
    <n v="1417463945"/>
    <x v="2535"/>
    <x v="0"/>
    <n v="78"/>
    <b v="1"/>
    <s v="music/classical music"/>
    <n v="103.77499999999999"/>
    <n v="266.08974358974359"/>
    <x v="4"/>
    <x v="35"/>
    <x v="0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x v="2536"/>
    <x v="0"/>
    <n v="4"/>
    <b v="1"/>
    <s v="music/classical music"/>
    <n v="115.99999999999999"/>
    <n v="7.25"/>
    <x v="4"/>
    <x v="35"/>
    <x v="0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x v="2537"/>
    <x v="0"/>
    <n v="11"/>
    <b v="1"/>
    <s v="music/classical music"/>
    <n v="110.00000000000001"/>
    <n v="100"/>
    <x v="4"/>
    <x v="35"/>
    <x v="0"/>
    <x v="0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x v="2538"/>
    <x v="0"/>
    <n v="185"/>
    <b v="1"/>
    <s v="music/classical music"/>
    <n v="113.01761111111111"/>
    <n v="109.96308108108107"/>
    <x v="4"/>
    <x v="35"/>
    <x v="0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x v="2539"/>
    <x v="0"/>
    <n v="59"/>
    <b v="1"/>
    <s v="music/classical music"/>
    <n v="100.25"/>
    <n v="169.91525423728814"/>
    <x v="4"/>
    <x v="35"/>
    <x v="0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x v="2540"/>
    <x v="0"/>
    <n v="27"/>
    <b v="1"/>
    <s v="music/classical music"/>
    <n v="103.4"/>
    <n v="95.740740740740748"/>
    <x v="4"/>
    <x v="35"/>
    <x v="0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x v="2541"/>
    <x v="0"/>
    <n v="63"/>
    <b v="1"/>
    <s v="music/classical music"/>
    <n v="107.02857142857142"/>
    <n v="59.460317460317462"/>
    <x v="4"/>
    <x v="35"/>
    <x v="0"/>
    <x v="0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x v="2542"/>
    <x v="0"/>
    <n v="13"/>
    <b v="1"/>
    <s v="music/classical music"/>
    <n v="103.57142857142858"/>
    <n v="55.769230769230766"/>
    <x v="4"/>
    <x v="35"/>
    <x v="0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x v="2543"/>
    <x v="0"/>
    <n v="13"/>
    <b v="1"/>
    <s v="music/classical music"/>
    <n v="156.4"/>
    <n v="30.076923076923077"/>
    <x v="4"/>
    <x v="35"/>
    <x v="0"/>
    <x v="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x v="2544"/>
    <x v="0"/>
    <n v="57"/>
    <b v="1"/>
    <s v="music/classical music"/>
    <n v="100.82"/>
    <n v="88.438596491228068"/>
    <x v="4"/>
    <x v="35"/>
    <x v="0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x v="2545"/>
    <x v="0"/>
    <n v="61"/>
    <b v="1"/>
    <s v="music/classical music"/>
    <n v="195.3"/>
    <n v="64.032786885245898"/>
    <x v="4"/>
    <x v="35"/>
    <x v="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x v="2546"/>
    <x v="0"/>
    <n v="65"/>
    <b v="1"/>
    <s v="music/classical music"/>
    <n v="111.71428571428572"/>
    <n v="60.153846153846153"/>
    <x v="4"/>
    <x v="35"/>
    <x v="0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x v="2547"/>
    <x v="0"/>
    <n v="134"/>
    <b v="1"/>
    <s v="music/classical music"/>
    <n v="119.85454545454546"/>
    <n v="49.194029850746269"/>
    <x v="4"/>
    <x v="35"/>
    <x v="0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x v="2548"/>
    <x v="0"/>
    <n v="37"/>
    <b v="1"/>
    <s v="music/classical music"/>
    <n v="101.85"/>
    <n v="165.16216216216216"/>
    <x v="4"/>
    <x v="35"/>
    <x v="0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x v="2549"/>
    <x v="0"/>
    <n v="37"/>
    <b v="1"/>
    <s v="music/classical music"/>
    <n v="102.80254777070064"/>
    <n v="43.621621621621621"/>
    <x v="4"/>
    <x v="35"/>
    <x v="0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x v="2550"/>
    <x v="0"/>
    <n v="150"/>
    <b v="1"/>
    <s v="music/classical music"/>
    <n v="100.84615384615385"/>
    <n v="43.7"/>
    <x v="4"/>
    <x v="35"/>
    <x v="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x v="2551"/>
    <x v="0"/>
    <n v="56"/>
    <b v="1"/>
    <s v="music/classical music"/>
    <n v="102.73469387755102"/>
    <n v="67.419642857142861"/>
    <x v="4"/>
    <x v="35"/>
    <x v="0"/>
    <x v="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x v="2552"/>
    <x v="0"/>
    <n v="18"/>
    <b v="1"/>
    <s v="music/classical music"/>
    <n v="106.5"/>
    <n v="177.5"/>
    <x v="4"/>
    <x v="35"/>
    <x v="0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x v="2553"/>
    <x v="0"/>
    <n v="60"/>
    <b v="1"/>
    <s v="music/classical music"/>
    <n v="155.53333333333333"/>
    <n v="38.883333333333333"/>
    <x v="4"/>
    <x v="35"/>
    <x v="0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x v="2554"/>
    <x v="0"/>
    <n v="67"/>
    <b v="1"/>
    <s v="music/classical music"/>
    <n v="122.8"/>
    <n v="54.985074626865675"/>
    <x v="4"/>
    <x v="35"/>
    <x v="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x v="2555"/>
    <x v="0"/>
    <n v="35"/>
    <b v="1"/>
    <s v="music/classical music"/>
    <n v="107.35"/>
    <n v="61.342857142857142"/>
    <x v="4"/>
    <x v="35"/>
    <x v="0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x v="2556"/>
    <x v="0"/>
    <n v="34"/>
    <b v="1"/>
    <s v="music/classical music"/>
    <n v="105.50335570469798"/>
    <n v="23.117647058823529"/>
    <x v="4"/>
    <x v="35"/>
    <x v="0"/>
    <x v="0"/>
  </r>
  <r>
    <n v="2557"/>
    <s v="European Tour"/>
    <s v="Raising money for our concert tour of Switzerland and Germany in June/July 2014"/>
    <n v="900"/>
    <n v="1066"/>
    <x v="0"/>
    <x v="1"/>
    <s v="GBP"/>
    <n v="1400176386"/>
    <x v="2557"/>
    <x v="0"/>
    <n v="36"/>
    <b v="1"/>
    <s v="music/classical music"/>
    <n v="118.44444444444444"/>
    <n v="29.611111111111111"/>
    <x v="4"/>
    <x v="35"/>
    <x v="0"/>
    <x v="0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x v="2558"/>
    <x v="0"/>
    <n v="18"/>
    <b v="1"/>
    <s v="music/classical music"/>
    <n v="108.88"/>
    <n v="75.611111111111114"/>
    <x v="4"/>
    <x v="35"/>
    <x v="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x v="2559"/>
    <x v="0"/>
    <n v="25"/>
    <b v="1"/>
    <s v="music/classical music"/>
    <n v="111.25"/>
    <n v="35.6"/>
    <x v="4"/>
    <x v="35"/>
    <x v="0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x v="2560"/>
    <x v="0"/>
    <n v="21"/>
    <b v="1"/>
    <s v="music/classical music"/>
    <n v="100.1"/>
    <n v="143"/>
    <x v="4"/>
    <x v="35"/>
    <x v="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x v="2561"/>
    <x v="0"/>
    <n v="0"/>
    <b v="0"/>
    <s v="food/food trucks"/>
    <n v="0"/>
    <e v="#DIV/0!"/>
    <x v="7"/>
    <x v="19"/>
    <x v="0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x v="2562"/>
    <x v="0"/>
    <n v="3"/>
    <b v="0"/>
    <s v="food/food trucks"/>
    <n v="0.75"/>
    <n v="25"/>
    <x v="7"/>
    <x v="19"/>
    <x v="0"/>
    <x v="0"/>
  </r>
  <r>
    <n v="2563"/>
    <s v="Phoenix Pearl Boba Tea Truck (Canceled)"/>
    <s v="Michigan based bubble tea and specialty ice cream food truck"/>
    <n v="20000"/>
    <n v="0"/>
    <x v="1"/>
    <x v="0"/>
    <s v="USD"/>
    <n v="1438226451"/>
    <x v="2563"/>
    <x v="0"/>
    <n v="0"/>
    <b v="0"/>
    <s v="food/food trucks"/>
    <n v="0"/>
    <e v="#DIV/0!"/>
    <x v="7"/>
    <x v="19"/>
    <x v="0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x v="2564"/>
    <x v="0"/>
    <n v="0"/>
    <b v="0"/>
    <s v="food/food trucks"/>
    <n v="0"/>
    <e v="#DIV/0!"/>
    <x v="7"/>
    <x v="19"/>
    <x v="0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x v="2565"/>
    <x v="0"/>
    <n v="1"/>
    <b v="0"/>
    <s v="food/food trucks"/>
    <n v="1"/>
    <n v="100"/>
    <x v="7"/>
    <x v="19"/>
    <x v="0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x v="2566"/>
    <x v="0"/>
    <n v="0"/>
    <b v="0"/>
    <s v="food/food trucks"/>
    <n v="0"/>
    <e v="#DIV/0!"/>
    <x v="7"/>
    <x v="19"/>
    <x v="0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x v="2567"/>
    <x v="0"/>
    <n v="2"/>
    <b v="0"/>
    <s v="food/food trucks"/>
    <n v="0.26666666666666666"/>
    <n v="60"/>
    <x v="7"/>
    <x v="19"/>
    <x v="0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x v="2568"/>
    <x v="0"/>
    <n v="1"/>
    <b v="0"/>
    <s v="food/food trucks"/>
    <n v="0.5"/>
    <n v="50"/>
    <x v="7"/>
    <x v="19"/>
    <x v="0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x v="2569"/>
    <x v="0"/>
    <n v="2"/>
    <b v="0"/>
    <s v="food/food trucks"/>
    <n v="2.2307692307692308"/>
    <n v="72.5"/>
    <x v="7"/>
    <x v="19"/>
    <x v="0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x v="2570"/>
    <x v="0"/>
    <n v="2"/>
    <b v="0"/>
    <s v="food/food trucks"/>
    <n v="0.84285714285714297"/>
    <n v="29.5"/>
    <x v="7"/>
    <x v="19"/>
    <x v="0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x v="2571"/>
    <x v="0"/>
    <n v="4"/>
    <b v="0"/>
    <s v="food/food trucks"/>
    <n v="0.25"/>
    <n v="62.5"/>
    <x v="7"/>
    <x v="19"/>
    <x v="0"/>
    <x v="0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x v="2572"/>
    <x v="0"/>
    <n v="0"/>
    <b v="0"/>
    <s v="food/food trucks"/>
    <n v="0"/>
    <e v="#DIV/0!"/>
    <x v="7"/>
    <x v="19"/>
    <x v="0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x v="2573"/>
    <x v="0"/>
    <n v="0"/>
    <b v="0"/>
    <s v="food/food trucks"/>
    <n v="0"/>
    <e v="#DIV/0!"/>
    <x v="7"/>
    <x v="19"/>
    <x v="0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x v="2574"/>
    <x v="0"/>
    <n v="0"/>
    <b v="0"/>
    <s v="food/food trucks"/>
    <n v="0"/>
    <e v="#DIV/0!"/>
    <x v="7"/>
    <x v="19"/>
    <x v="0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x v="2575"/>
    <x v="0"/>
    <n v="0"/>
    <b v="0"/>
    <s v="food/food trucks"/>
    <n v="0"/>
    <e v="#DIV/0!"/>
    <x v="7"/>
    <x v="19"/>
    <x v="0"/>
    <x v="0"/>
  </r>
  <r>
    <n v="2576"/>
    <s v="2 Go Fast Food (Canceled)"/>
    <s v="A New Twist with an American and Philippine fast food Mobile Trailer."/>
    <n v="10000"/>
    <n v="0"/>
    <x v="1"/>
    <x v="0"/>
    <s v="USD"/>
    <n v="1428707647"/>
    <x v="2576"/>
    <x v="0"/>
    <n v="0"/>
    <b v="0"/>
    <s v="food/food trucks"/>
    <n v="0"/>
    <e v="#DIV/0!"/>
    <x v="7"/>
    <x v="19"/>
    <x v="0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x v="2577"/>
    <x v="0"/>
    <n v="0"/>
    <b v="0"/>
    <s v="food/food trucks"/>
    <n v="0"/>
    <e v="#DIV/0!"/>
    <x v="7"/>
    <x v="19"/>
    <x v="0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x v="2578"/>
    <x v="0"/>
    <n v="0"/>
    <b v="0"/>
    <s v="food/food trucks"/>
    <n v="0"/>
    <e v="#DIV/0!"/>
    <x v="7"/>
    <x v="19"/>
    <x v="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x v="2579"/>
    <x v="0"/>
    <n v="12"/>
    <b v="0"/>
    <s v="food/food trucks"/>
    <n v="0.13849999999999998"/>
    <n v="23.083333333333332"/>
    <x v="7"/>
    <x v="19"/>
    <x v="0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x v="2580"/>
    <x v="0"/>
    <n v="2"/>
    <b v="0"/>
    <s v="food/food trucks"/>
    <n v="0.6"/>
    <n v="25.5"/>
    <x v="7"/>
    <x v="19"/>
    <x v="0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x v="2581"/>
    <x v="0"/>
    <n v="11"/>
    <b v="0"/>
    <s v="food/food trucks"/>
    <n v="10.6"/>
    <n v="48.18181818181818"/>
    <x v="7"/>
    <x v="19"/>
    <x v="0"/>
    <x v="0"/>
  </r>
  <r>
    <n v="2582"/>
    <s v="Drunken Wings"/>
    <s v="The place where chicken meets liquor for the first time!"/>
    <n v="90000"/>
    <n v="1"/>
    <x v="2"/>
    <x v="0"/>
    <s v="USD"/>
    <n v="1477784634"/>
    <x v="2582"/>
    <x v="0"/>
    <n v="1"/>
    <b v="0"/>
    <s v="food/food trucks"/>
    <n v="1.1111111111111111E-3"/>
    <n v="1"/>
    <x v="7"/>
    <x v="19"/>
    <x v="0"/>
    <x v="0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x v="2583"/>
    <x v="0"/>
    <n v="5"/>
    <b v="0"/>
    <s v="food/food trucks"/>
    <n v="0.5"/>
    <n v="1"/>
    <x v="7"/>
    <x v="19"/>
    <x v="0"/>
    <x v="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x v="2584"/>
    <x v="0"/>
    <n v="0"/>
    <b v="0"/>
    <s v="food/food trucks"/>
    <n v="0"/>
    <e v="#DIV/0!"/>
    <x v="7"/>
    <x v="19"/>
    <x v="0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x v="2585"/>
    <x v="0"/>
    <n v="1"/>
    <b v="0"/>
    <s v="food/food trucks"/>
    <n v="0.16666666666666669"/>
    <n v="50"/>
    <x v="7"/>
    <x v="19"/>
    <x v="0"/>
    <x v="0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x v="2586"/>
    <x v="0"/>
    <n v="1"/>
    <b v="0"/>
    <s v="food/food trucks"/>
    <n v="0.16666666666666669"/>
    <n v="5"/>
    <x v="7"/>
    <x v="19"/>
    <x v="0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x v="2587"/>
    <x v="0"/>
    <n v="6"/>
    <b v="0"/>
    <s v="food/food trucks"/>
    <n v="2.4340000000000002"/>
    <n v="202.83333333333334"/>
    <x v="7"/>
    <x v="19"/>
    <x v="0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x v="2588"/>
    <x v="0"/>
    <n v="8"/>
    <b v="0"/>
    <s v="food/food trucks"/>
    <n v="3.8833333333333329"/>
    <n v="29.125"/>
    <x v="7"/>
    <x v="19"/>
    <x v="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x v="2589"/>
    <x v="0"/>
    <n v="1"/>
    <b v="0"/>
    <s v="food/food trucks"/>
    <n v="0.01"/>
    <n v="5"/>
    <x v="7"/>
    <x v="19"/>
    <x v="0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x v="2590"/>
    <x v="0"/>
    <n v="0"/>
    <b v="0"/>
    <s v="food/food trucks"/>
    <n v="0"/>
    <e v="#DIV/0!"/>
    <x v="7"/>
    <x v="19"/>
    <x v="0"/>
    <x v="0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x v="2591"/>
    <x v="0"/>
    <n v="2"/>
    <b v="0"/>
    <s v="food/food trucks"/>
    <n v="1.7333333333333332"/>
    <n v="13"/>
    <x v="7"/>
    <x v="19"/>
    <x v="0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x v="2592"/>
    <x v="0"/>
    <n v="1"/>
    <b v="0"/>
    <s v="food/food trucks"/>
    <n v="0.16666666666666669"/>
    <n v="50"/>
    <x v="7"/>
    <x v="19"/>
    <x v="0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x v="2593"/>
    <x v="0"/>
    <n v="0"/>
    <b v="0"/>
    <s v="food/food trucks"/>
    <n v="0"/>
    <e v="#DIV/0!"/>
    <x v="7"/>
    <x v="19"/>
    <x v="0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x v="2594"/>
    <x v="0"/>
    <n v="1"/>
    <b v="0"/>
    <s v="food/food trucks"/>
    <n v="1.25E-3"/>
    <n v="1"/>
    <x v="7"/>
    <x v="19"/>
    <x v="0"/>
    <x v="0"/>
  </r>
  <r>
    <n v="2595"/>
    <s v="Food Truck for Little Fox Bakery"/>
    <s v="Looking to put the best baked goods in Bowling Green on wheels"/>
    <n v="15000"/>
    <n v="1825"/>
    <x v="2"/>
    <x v="0"/>
    <s v="USD"/>
    <n v="1487915500"/>
    <x v="2595"/>
    <x v="0"/>
    <n v="19"/>
    <b v="0"/>
    <s v="food/food trucks"/>
    <n v="12.166666666666668"/>
    <n v="96.05263157894737"/>
    <x v="7"/>
    <x v="19"/>
    <x v="0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x v="2596"/>
    <x v="0"/>
    <n v="27"/>
    <b v="0"/>
    <s v="food/food trucks"/>
    <n v="23.588571428571427"/>
    <n v="305.77777777777777"/>
    <x v="7"/>
    <x v="19"/>
    <x v="0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x v="2597"/>
    <x v="0"/>
    <n v="7"/>
    <b v="0"/>
    <s v="food/food trucks"/>
    <n v="5.6666666666666661"/>
    <n v="12.142857142857142"/>
    <x v="7"/>
    <x v="19"/>
    <x v="0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x v="2598"/>
    <x v="0"/>
    <n v="14"/>
    <b v="0"/>
    <s v="food/food trucks"/>
    <n v="39"/>
    <n v="83.571428571428569"/>
    <x v="7"/>
    <x v="19"/>
    <x v="0"/>
    <x v="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x v="2599"/>
    <x v="0"/>
    <n v="5"/>
    <b v="0"/>
    <s v="food/food trucks"/>
    <n v="0.99546510341776351"/>
    <n v="18"/>
    <x v="7"/>
    <x v="19"/>
    <x v="0"/>
    <x v="0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x v="2600"/>
    <x v="0"/>
    <n v="30"/>
    <b v="0"/>
    <s v="food/food trucks"/>
    <n v="6.9320000000000004"/>
    <n v="115.53333333333333"/>
    <x v="7"/>
    <x v="19"/>
    <x v="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x v="2601"/>
    <x v="1"/>
    <n v="151"/>
    <b v="1"/>
    <s v="technology/space exploration"/>
    <n v="661.4"/>
    <n v="21.900662251655628"/>
    <x v="2"/>
    <x v="36"/>
    <x v="0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x v="2602"/>
    <x v="1"/>
    <n v="489"/>
    <b v="1"/>
    <s v="technology/space exploration"/>
    <n v="326.0916666666667"/>
    <n v="80.022494887525568"/>
    <x v="2"/>
    <x v="36"/>
    <x v="0"/>
    <x v="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x v="2603"/>
    <x v="1"/>
    <n v="50"/>
    <b v="1"/>
    <s v="technology/space exploration"/>
    <n v="101.48571428571429"/>
    <n v="35.520000000000003"/>
    <x v="2"/>
    <x v="36"/>
    <x v="0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x v="2604"/>
    <x v="1"/>
    <n v="321"/>
    <b v="1"/>
    <s v="technology/space exploration"/>
    <n v="104.21799999999999"/>
    <n v="64.933333333333323"/>
    <x v="2"/>
    <x v="36"/>
    <x v="0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x v="2605"/>
    <x v="1"/>
    <n v="1762"/>
    <b v="1"/>
    <s v="technology/space exploration"/>
    <n v="107.42157000000002"/>
    <n v="60.965703745743475"/>
    <x v="2"/>
    <x v="36"/>
    <x v="0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x v="2606"/>
    <x v="1"/>
    <n v="385"/>
    <b v="1"/>
    <s v="technology/space exploration"/>
    <n v="110.05454545454545"/>
    <n v="31.444155844155844"/>
    <x v="2"/>
    <x v="36"/>
    <x v="0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x v="2607"/>
    <x v="1"/>
    <n v="398"/>
    <b v="1"/>
    <s v="technology/space exploration"/>
    <n v="407.7"/>
    <n v="81.949748743718587"/>
    <x v="2"/>
    <x v="36"/>
    <x v="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x v="2608"/>
    <x v="1"/>
    <n v="304"/>
    <b v="1"/>
    <s v="technology/space exploration"/>
    <n v="223.92500000000001"/>
    <n v="58.92763157894737"/>
    <x v="2"/>
    <x v="36"/>
    <x v="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x v="2609"/>
    <x v="1"/>
    <n v="676"/>
    <b v="1"/>
    <s v="technology/space exploration"/>
    <n v="303.80111428571428"/>
    <n v="157.29347633136095"/>
    <x v="2"/>
    <x v="36"/>
    <x v="0"/>
    <x v="0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x v="2610"/>
    <x v="1"/>
    <n v="577"/>
    <b v="1"/>
    <s v="technology/space exploration"/>
    <n v="141.3251043268175"/>
    <n v="55.758509532062391"/>
    <x v="2"/>
    <x v="36"/>
    <x v="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x v="2611"/>
    <x v="1"/>
    <n v="3663"/>
    <b v="1"/>
    <s v="technology/space exploration"/>
    <n v="2790.6363636363635"/>
    <n v="83.802893802893806"/>
    <x v="2"/>
    <x v="36"/>
    <x v="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x v="2612"/>
    <x v="1"/>
    <n v="294"/>
    <b v="1"/>
    <s v="technology/space exploration"/>
    <n v="171.76130000000001"/>
    <n v="58.422210884353746"/>
    <x v="2"/>
    <x v="36"/>
    <x v="0"/>
    <x v="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x v="2613"/>
    <x v="1"/>
    <n v="28"/>
    <b v="1"/>
    <s v="technology/space exploration"/>
    <n v="101.01333333333334"/>
    <n v="270.57142857142856"/>
    <x v="2"/>
    <x v="36"/>
    <x v="0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x v="2614"/>
    <x v="1"/>
    <n v="100"/>
    <b v="1"/>
    <s v="technology/space exploration"/>
    <n v="102"/>
    <n v="107.1"/>
    <x v="2"/>
    <x v="36"/>
    <x v="0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x v="2615"/>
    <x v="0"/>
    <n v="72"/>
    <b v="1"/>
    <s v="technology/space exploration"/>
    <n v="169.76511744127936"/>
    <n v="47.180555555555557"/>
    <x v="2"/>
    <x v="36"/>
    <x v="0"/>
    <x v="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x v="2616"/>
    <x v="1"/>
    <n v="238"/>
    <b v="1"/>
    <s v="technology/space exploration"/>
    <n v="114.53400000000001"/>
    <n v="120.30882352941177"/>
    <x v="2"/>
    <x v="36"/>
    <x v="0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x v="2617"/>
    <x v="1"/>
    <n v="159"/>
    <b v="1"/>
    <s v="technology/space exploration"/>
    <n v="877.6"/>
    <n v="27.59748427672956"/>
    <x v="2"/>
    <x v="36"/>
    <x v="0"/>
    <x v="0"/>
  </r>
  <r>
    <n v="2618"/>
    <s v="SPACE ART FEATURING ASTRONAUTS #WeBelieveInAstronauts"/>
    <s v="LTD ED COLLECTIBLE SPACE ART FEAT. ASTRONAUTS"/>
    <n v="15000"/>
    <n v="15808"/>
    <x v="0"/>
    <x v="0"/>
    <s v="USD"/>
    <n v="1449000061"/>
    <x v="2618"/>
    <x v="1"/>
    <n v="77"/>
    <b v="1"/>
    <s v="technology/space exploration"/>
    <n v="105.38666666666667"/>
    <n v="205.2987012987013"/>
    <x v="2"/>
    <x v="36"/>
    <x v="0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x v="2619"/>
    <x v="1"/>
    <n v="53"/>
    <b v="1"/>
    <s v="technology/space exploration"/>
    <n v="188.39999999999998"/>
    <n v="35.547169811320757"/>
    <x v="2"/>
    <x v="36"/>
    <x v="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x v="2620"/>
    <x v="1"/>
    <n v="1251"/>
    <b v="1"/>
    <s v="technology/space exploration"/>
    <n v="143.65230769230772"/>
    <n v="74.639488409272587"/>
    <x v="2"/>
    <x v="36"/>
    <x v="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x v="2621"/>
    <x v="1"/>
    <n v="465"/>
    <b v="1"/>
    <s v="technology/space exploration"/>
    <n v="145.88"/>
    <n v="47.058064516129029"/>
    <x v="2"/>
    <x v="36"/>
    <x v="0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x v="2622"/>
    <x v="0"/>
    <n v="74"/>
    <b v="1"/>
    <s v="technology/space exploration"/>
    <n v="131.184"/>
    <n v="26.591351351351353"/>
    <x v="2"/>
    <x v="36"/>
    <x v="0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x v="2623"/>
    <x v="0"/>
    <n v="62"/>
    <b v="1"/>
    <s v="technology/space exploration"/>
    <n v="113.99999999999999"/>
    <n v="36.774193548387096"/>
    <x v="2"/>
    <x v="36"/>
    <x v="0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x v="2624"/>
    <x v="0"/>
    <n v="3468"/>
    <b v="1"/>
    <s v="technology/space exploration"/>
    <n v="1379.4206249999997"/>
    <n v="31.820544982698959"/>
    <x v="2"/>
    <x v="36"/>
    <x v="0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x v="2625"/>
    <x v="0"/>
    <n v="52"/>
    <b v="1"/>
    <s v="technology/space exploration"/>
    <n v="956"/>
    <n v="27.576923076923077"/>
    <x v="2"/>
    <x v="36"/>
    <x v="0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x v="2626"/>
    <x v="0"/>
    <n v="50"/>
    <b v="1"/>
    <s v="technology/space exploration"/>
    <n v="112.00000000000001"/>
    <n v="56"/>
    <x v="2"/>
    <x v="36"/>
    <x v="0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x v="2627"/>
    <x v="0"/>
    <n v="45"/>
    <b v="1"/>
    <s v="technology/space exploration"/>
    <n v="646.66666666666663"/>
    <n v="21.555555555555557"/>
    <x v="2"/>
    <x v="36"/>
    <x v="0"/>
    <x v="0"/>
  </r>
  <r>
    <n v="2628"/>
    <s v="Pie In Space!"/>
    <s v="A high school freshman is sending pie into space and you can be a part of it.  GO SCIENCE!!!"/>
    <n v="839"/>
    <n v="926"/>
    <x v="0"/>
    <x v="0"/>
    <s v="USD"/>
    <n v="1417389067"/>
    <x v="2628"/>
    <x v="0"/>
    <n v="21"/>
    <b v="1"/>
    <s v="technology/space exploration"/>
    <n v="110.36948748510132"/>
    <n v="44.095238095238095"/>
    <x v="2"/>
    <x v="36"/>
    <x v="0"/>
    <x v="0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x v="2629"/>
    <x v="0"/>
    <n v="100"/>
    <b v="1"/>
    <s v="technology/space exploration"/>
    <n v="127.74000000000001"/>
    <n v="63.87"/>
    <x v="2"/>
    <x v="36"/>
    <x v="0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x v="2630"/>
    <x v="0"/>
    <n v="81"/>
    <b v="1"/>
    <s v="technology/space exploration"/>
    <n v="157.9"/>
    <n v="38.987654320987652"/>
    <x v="2"/>
    <x v="36"/>
    <x v="0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x v="2631"/>
    <x v="0"/>
    <n v="286"/>
    <b v="1"/>
    <s v="technology/space exploration"/>
    <n v="114.66525000000001"/>
    <n v="80.185489510489504"/>
    <x v="2"/>
    <x v="36"/>
    <x v="0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x v="2632"/>
    <x v="0"/>
    <n v="42"/>
    <b v="1"/>
    <s v="technology/space exploration"/>
    <n v="137.00934579439252"/>
    <n v="34.904761904761905"/>
    <x v="2"/>
    <x v="36"/>
    <x v="0"/>
    <x v="0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x v="2633"/>
    <x v="0"/>
    <n v="199"/>
    <b v="1"/>
    <s v="technology/space exploration"/>
    <n v="354.62"/>
    <n v="89.100502512562812"/>
    <x v="2"/>
    <x v="36"/>
    <x v="0"/>
    <x v="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x v="2634"/>
    <x v="0"/>
    <n v="25"/>
    <b v="1"/>
    <s v="technology/space exploration"/>
    <n v="106.02150537634409"/>
    <n v="39.44"/>
    <x v="2"/>
    <x v="36"/>
    <x v="0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x v="2635"/>
    <x v="0"/>
    <n v="84"/>
    <b v="1"/>
    <s v="technology/space exploration"/>
    <n v="100"/>
    <n v="136.9047619047619"/>
    <x v="2"/>
    <x v="36"/>
    <x v="0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x v="2636"/>
    <x v="0"/>
    <n v="50"/>
    <b v="1"/>
    <s v="technology/space exploration"/>
    <n v="187.3"/>
    <n v="37.46"/>
    <x v="2"/>
    <x v="36"/>
    <x v="0"/>
    <x v="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x v="2637"/>
    <x v="0"/>
    <n v="26"/>
    <b v="1"/>
    <s v="technology/space exploration"/>
    <n v="166.2"/>
    <n v="31.96153846153846"/>
    <x v="2"/>
    <x v="36"/>
    <x v="0"/>
    <x v="0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x v="2638"/>
    <x v="0"/>
    <n v="14"/>
    <b v="1"/>
    <s v="technology/space exploration"/>
    <n v="101.72910662824208"/>
    <n v="25.214285714285715"/>
    <x v="2"/>
    <x v="36"/>
    <x v="0"/>
    <x v="0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x v="2639"/>
    <x v="0"/>
    <n v="49"/>
    <b v="1"/>
    <s v="technology/space exploration"/>
    <n v="164"/>
    <n v="10.040816326530612"/>
    <x v="2"/>
    <x v="36"/>
    <x v="0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x v="2640"/>
    <x v="0"/>
    <n v="69"/>
    <b v="1"/>
    <s v="technology/space exploration"/>
    <n v="105.66666666666666"/>
    <n v="45.94202898550725"/>
    <x v="2"/>
    <x v="36"/>
    <x v="0"/>
    <x v="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x v="2641"/>
    <x v="0"/>
    <n v="1"/>
    <b v="0"/>
    <s v="technology/space exploration"/>
    <n v="1"/>
    <n v="15"/>
    <x v="2"/>
    <x v="36"/>
    <x v="0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x v="2642"/>
    <x v="0"/>
    <n v="0"/>
    <b v="0"/>
    <s v="technology/space exploration"/>
    <n v="0"/>
    <e v="#DIV/0!"/>
    <x v="2"/>
    <x v="36"/>
    <x v="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x v="2643"/>
    <x v="1"/>
    <n v="1501"/>
    <b v="0"/>
    <s v="technology/space exploration"/>
    <n v="33.559730999999999"/>
    <n v="223.58248500999335"/>
    <x v="2"/>
    <x v="36"/>
    <x v="0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x v="2644"/>
    <x v="1"/>
    <n v="52"/>
    <b v="0"/>
    <s v="technology/space exploration"/>
    <n v="2.0529999999999999"/>
    <n v="39.480769230769234"/>
    <x v="2"/>
    <x v="36"/>
    <x v="0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x v="2645"/>
    <x v="1"/>
    <n v="23"/>
    <b v="0"/>
    <s v="technology/space exploration"/>
    <n v="10.5"/>
    <n v="91.304347826086953"/>
    <x v="2"/>
    <x v="36"/>
    <x v="0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x v="2646"/>
    <x v="1"/>
    <n v="535"/>
    <b v="0"/>
    <s v="technology/space exploration"/>
    <n v="8.4172840000000004"/>
    <n v="78.666205607476627"/>
    <x v="2"/>
    <x v="36"/>
    <x v="0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x v="2647"/>
    <x v="0"/>
    <n v="3"/>
    <b v="0"/>
    <s v="technology/space exploration"/>
    <n v="1.44"/>
    <n v="12"/>
    <x v="2"/>
    <x v="36"/>
    <x v="0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x v="2648"/>
    <x v="0"/>
    <n v="6"/>
    <b v="0"/>
    <s v="technology/space exploration"/>
    <n v="0.88333333333333341"/>
    <n v="17.666666666666668"/>
    <x v="2"/>
    <x v="36"/>
    <x v="0"/>
    <x v="0"/>
  </r>
  <r>
    <n v="2649"/>
    <s v="The Mission - Please Check Back Soon (Canceled)"/>
    <s v="They have launched a Kickstarter."/>
    <n v="125000"/>
    <n v="124"/>
    <x v="1"/>
    <x v="0"/>
    <s v="USD"/>
    <n v="1454370941"/>
    <x v="2649"/>
    <x v="0"/>
    <n v="3"/>
    <b v="0"/>
    <s v="technology/space exploration"/>
    <n v="9.920000000000001E-2"/>
    <n v="41.333333333333336"/>
    <x v="2"/>
    <x v="36"/>
    <x v="0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x v="2650"/>
    <x v="0"/>
    <n v="5"/>
    <b v="0"/>
    <s v="technology/space exploration"/>
    <n v="0.59666666666666668"/>
    <n v="71.599999999999994"/>
    <x v="2"/>
    <x v="36"/>
    <x v="0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x v="2651"/>
    <x v="0"/>
    <n v="17"/>
    <b v="0"/>
    <s v="technology/space exploration"/>
    <n v="1.8689285714285715"/>
    <n v="307.8235294117647"/>
    <x v="2"/>
    <x v="36"/>
    <x v="0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x v="2652"/>
    <x v="0"/>
    <n v="11"/>
    <b v="0"/>
    <s v="technology/space exploration"/>
    <n v="0.88500000000000001"/>
    <n v="80.454545454545453"/>
    <x v="2"/>
    <x v="36"/>
    <x v="0"/>
    <x v="0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x v="2653"/>
    <x v="0"/>
    <n v="70"/>
    <b v="0"/>
    <s v="technology/space exploration"/>
    <n v="11.52156862745098"/>
    <n v="83.942857142857136"/>
    <x v="2"/>
    <x v="36"/>
    <x v="0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x v="2654"/>
    <x v="0"/>
    <n v="6"/>
    <b v="0"/>
    <s v="technology/space exploration"/>
    <n v="5.1000000000000004E-2"/>
    <n v="8.5"/>
    <x v="2"/>
    <x v="36"/>
    <x v="0"/>
    <x v="0"/>
  </r>
  <r>
    <n v="2655"/>
    <s v="Balloons (Canceled)"/>
    <s v="Thank you for your support!"/>
    <n v="15000"/>
    <n v="3155"/>
    <x v="1"/>
    <x v="0"/>
    <s v="USD"/>
    <n v="1455048000"/>
    <x v="2655"/>
    <x v="0"/>
    <n v="43"/>
    <b v="0"/>
    <s v="technology/space exploration"/>
    <n v="21.033333333333335"/>
    <n v="73.372093023255815"/>
    <x v="2"/>
    <x v="36"/>
    <x v="0"/>
    <x v="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x v="2656"/>
    <x v="0"/>
    <n v="152"/>
    <b v="0"/>
    <s v="technology/space exploration"/>
    <n v="11.436666666666667"/>
    <n v="112.86184210526316"/>
    <x v="2"/>
    <x v="36"/>
    <x v="0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x v="2657"/>
    <x v="0"/>
    <n v="59"/>
    <b v="0"/>
    <s v="technology/space exploration"/>
    <n v="18.737933333333334"/>
    <n v="95.277627118644077"/>
    <x v="2"/>
    <x v="36"/>
    <x v="0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x v="2658"/>
    <x v="0"/>
    <n v="4"/>
    <b v="0"/>
    <s v="technology/space exploration"/>
    <n v="9.285714285714286E-2"/>
    <n v="22.75"/>
    <x v="2"/>
    <x v="36"/>
    <x v="0"/>
    <x v="0"/>
  </r>
  <r>
    <n v="2659"/>
    <s v="test (Canceled)"/>
    <s v="test"/>
    <n v="49000"/>
    <n v="1333"/>
    <x v="1"/>
    <x v="0"/>
    <s v="USD"/>
    <n v="1429321210"/>
    <x v="2659"/>
    <x v="0"/>
    <n v="10"/>
    <b v="0"/>
    <s v="technology/space exploration"/>
    <n v="2.7204081632653061"/>
    <n v="133.30000000000001"/>
    <x v="2"/>
    <x v="36"/>
    <x v="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x v="2660"/>
    <x v="0"/>
    <n v="5"/>
    <b v="0"/>
    <s v="technology/space exploration"/>
    <n v="9.5000000000000001E-2"/>
    <n v="3.8"/>
    <x v="2"/>
    <x v="36"/>
    <x v="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x v="2661"/>
    <x v="0"/>
    <n v="60"/>
    <b v="1"/>
    <s v="technology/makerspaces"/>
    <n v="102.89999999999999"/>
    <n v="85.75"/>
    <x v="2"/>
    <x v="37"/>
    <x v="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x v="2662"/>
    <x v="0"/>
    <n v="80"/>
    <b v="1"/>
    <s v="technology/makerspaces"/>
    <n v="106.80000000000001"/>
    <n v="267"/>
    <x v="2"/>
    <x v="37"/>
    <x v="0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x v="2663"/>
    <x v="0"/>
    <n v="56"/>
    <b v="1"/>
    <s v="technology/makerspaces"/>
    <n v="104.59625"/>
    <n v="373.55803571428572"/>
    <x v="2"/>
    <x v="37"/>
    <x v="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x v="2664"/>
    <x v="0"/>
    <n v="104"/>
    <b v="1"/>
    <s v="technology/makerspaces"/>
    <n v="103.42857142857143"/>
    <n v="174.03846153846155"/>
    <x v="2"/>
    <x v="37"/>
    <x v="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x v="2665"/>
    <x v="0"/>
    <n v="46"/>
    <b v="1"/>
    <s v="technology/makerspaces"/>
    <n v="123.14285714285715"/>
    <n v="93.695652173913047"/>
    <x v="2"/>
    <x v="37"/>
    <x v="0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x v="2666"/>
    <x v="0"/>
    <n v="206"/>
    <b v="1"/>
    <s v="technology/makerspaces"/>
    <n v="159.29509999999999"/>
    <n v="77.327718446601949"/>
    <x v="2"/>
    <x v="37"/>
    <x v="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x v="2667"/>
    <x v="0"/>
    <n v="18"/>
    <b v="1"/>
    <s v="technology/makerspaces"/>
    <n v="110.66666666666667"/>
    <n v="92.222222222222229"/>
    <x v="2"/>
    <x v="37"/>
    <x v="0"/>
    <x v="0"/>
  </r>
  <r>
    <n v="2668"/>
    <s v="UOttawa Makermobile"/>
    <s v="Creativity on the go! |_x000a_CrÃ©ativitÃ© en mouvement !"/>
    <n v="1000"/>
    <n v="1707"/>
    <x v="0"/>
    <x v="5"/>
    <s v="CAD"/>
    <n v="1447079520"/>
    <x v="2668"/>
    <x v="0"/>
    <n v="28"/>
    <b v="1"/>
    <s v="technology/makerspaces"/>
    <n v="170.70000000000002"/>
    <n v="60.964285714285715"/>
    <x v="2"/>
    <x v="37"/>
    <x v="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x v="2669"/>
    <x v="0"/>
    <n v="11"/>
    <b v="1"/>
    <s v="technology/makerspaces"/>
    <n v="125.125"/>
    <n v="91"/>
    <x v="2"/>
    <x v="37"/>
    <x v="0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x v="2670"/>
    <x v="1"/>
    <n v="60"/>
    <b v="0"/>
    <s v="technology/makerspaces"/>
    <n v="6.4158609339642041"/>
    <n v="41.583333333333336"/>
    <x v="2"/>
    <x v="37"/>
    <x v="0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x v="2671"/>
    <x v="1"/>
    <n v="84"/>
    <b v="0"/>
    <s v="technology/makerspaces"/>
    <n v="11.343999999999999"/>
    <n v="33.761904761904759"/>
    <x v="2"/>
    <x v="37"/>
    <x v="0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x v="2672"/>
    <x v="1"/>
    <n v="47"/>
    <b v="0"/>
    <s v="technology/makerspaces"/>
    <n v="33.19"/>
    <n v="70.61702127659575"/>
    <x v="2"/>
    <x v="37"/>
    <x v="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x v="2673"/>
    <x v="1"/>
    <n v="66"/>
    <b v="0"/>
    <s v="technology/makerspaces"/>
    <n v="27.58"/>
    <n v="167.15151515151516"/>
    <x v="2"/>
    <x v="37"/>
    <x v="0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x v="2674"/>
    <x v="1"/>
    <n v="171"/>
    <b v="0"/>
    <s v="technology/makerspaces"/>
    <n v="62.839999999999996"/>
    <n v="128.61988304093566"/>
    <x v="2"/>
    <x v="37"/>
    <x v="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x v="2675"/>
    <x v="1"/>
    <n v="29"/>
    <b v="0"/>
    <s v="technology/makerspaces"/>
    <n v="7.5880000000000001"/>
    <n v="65.41379310344827"/>
    <x v="2"/>
    <x v="37"/>
    <x v="0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x v="2676"/>
    <x v="0"/>
    <n v="9"/>
    <b v="0"/>
    <s v="technology/makerspaces"/>
    <n v="50.38095238095238"/>
    <n v="117.55555555555556"/>
    <x v="2"/>
    <x v="37"/>
    <x v="0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x v="2677"/>
    <x v="0"/>
    <n v="27"/>
    <b v="0"/>
    <s v="technology/makerspaces"/>
    <n v="17.512820512820511"/>
    <n v="126.48148148148148"/>
    <x v="2"/>
    <x v="37"/>
    <x v="0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x v="2678"/>
    <x v="0"/>
    <n v="2"/>
    <b v="0"/>
    <s v="technology/makerspaces"/>
    <n v="1.375E-2"/>
    <n v="550"/>
    <x v="2"/>
    <x v="37"/>
    <x v="0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x v="2679"/>
    <x v="0"/>
    <n v="3"/>
    <b v="0"/>
    <s v="technology/makerspaces"/>
    <n v="0.33"/>
    <n v="44"/>
    <x v="2"/>
    <x v="37"/>
    <x v="0"/>
    <x v="0"/>
  </r>
  <r>
    <n v="2680"/>
    <s v="iHeart Pillow"/>
    <s v="iHeartPillow, Connecting loved ones"/>
    <n v="32000"/>
    <n v="276"/>
    <x v="2"/>
    <x v="3"/>
    <s v="EUR"/>
    <n v="1459915491"/>
    <x v="2680"/>
    <x v="0"/>
    <n v="4"/>
    <b v="0"/>
    <s v="technology/makerspaces"/>
    <n v="0.86250000000000004"/>
    <n v="69"/>
    <x v="2"/>
    <x v="37"/>
    <x v="0"/>
    <x v="0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x v="2681"/>
    <x v="0"/>
    <n v="2"/>
    <b v="0"/>
    <s v="food/food trucks"/>
    <n v="0.6875"/>
    <n v="27.5"/>
    <x v="7"/>
    <x v="19"/>
    <x v="0"/>
    <x v="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x v="2682"/>
    <x v="0"/>
    <n v="20"/>
    <b v="0"/>
    <s v="food/food trucks"/>
    <n v="28.299999999999997"/>
    <n v="84.9"/>
    <x v="7"/>
    <x v="19"/>
    <x v="0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x v="2683"/>
    <x v="0"/>
    <n v="3"/>
    <b v="0"/>
    <s v="food/food trucks"/>
    <n v="0.24"/>
    <n v="12"/>
    <x v="7"/>
    <x v="19"/>
    <x v="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x v="2684"/>
    <x v="0"/>
    <n v="4"/>
    <b v="0"/>
    <s v="food/food trucks"/>
    <n v="1.1428571428571428"/>
    <n v="200"/>
    <x v="7"/>
    <x v="19"/>
    <x v="0"/>
    <x v="0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x v="2685"/>
    <x v="0"/>
    <n v="1"/>
    <b v="0"/>
    <s v="food/food trucks"/>
    <n v="0.02"/>
    <n v="10"/>
    <x v="7"/>
    <x v="19"/>
    <x v="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x v="2686"/>
    <x v="0"/>
    <n v="0"/>
    <b v="0"/>
    <s v="food/food trucks"/>
    <n v="0"/>
    <e v="#DIV/0!"/>
    <x v="7"/>
    <x v="19"/>
    <x v="0"/>
    <x v="0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x v="2687"/>
    <x v="0"/>
    <n v="0"/>
    <b v="0"/>
    <s v="food/food trucks"/>
    <n v="0"/>
    <e v="#DIV/0!"/>
    <x v="7"/>
    <x v="19"/>
    <x v="0"/>
    <x v="0"/>
  </r>
  <r>
    <n v="2688"/>
    <s v="Mac N Cheez Food Truck"/>
    <s v="The amazing gourmet Mac N Cheez Food Truck Campaigne!"/>
    <n v="50000"/>
    <n v="74"/>
    <x v="2"/>
    <x v="0"/>
    <s v="USD"/>
    <n v="1424746800"/>
    <x v="2688"/>
    <x v="0"/>
    <n v="14"/>
    <b v="0"/>
    <s v="food/food trucks"/>
    <n v="0.14799999999999999"/>
    <n v="5.2857142857142856"/>
    <x v="7"/>
    <x v="19"/>
    <x v="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x v="2689"/>
    <x v="0"/>
    <n v="1"/>
    <b v="0"/>
    <s v="food/food trucks"/>
    <n v="2.8571428571428571E-3"/>
    <n v="1"/>
    <x v="7"/>
    <x v="19"/>
    <x v="0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x v="2690"/>
    <x v="0"/>
    <n v="118"/>
    <b v="0"/>
    <s v="food/food trucks"/>
    <n v="10.7325"/>
    <n v="72.762711864406782"/>
    <x v="7"/>
    <x v="19"/>
    <x v="0"/>
    <x v="0"/>
  </r>
  <r>
    <n v="2691"/>
    <s v="Cook"/>
    <s v="A Great New local Food Truck serving up ethnic fusion inspired eats in Ottawa."/>
    <n v="65000"/>
    <n v="35"/>
    <x v="2"/>
    <x v="5"/>
    <s v="CAD"/>
    <n v="1431278557"/>
    <x v="2691"/>
    <x v="0"/>
    <n v="2"/>
    <b v="0"/>
    <s v="food/food trucks"/>
    <n v="5.3846153846153842E-2"/>
    <n v="17.5"/>
    <x v="7"/>
    <x v="19"/>
    <x v="0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x v="2692"/>
    <x v="0"/>
    <n v="1"/>
    <b v="0"/>
    <s v="food/food trucks"/>
    <n v="0.7142857142857143"/>
    <n v="25"/>
    <x v="7"/>
    <x v="19"/>
    <x v="0"/>
    <x v="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x v="2693"/>
    <x v="0"/>
    <n v="3"/>
    <b v="0"/>
    <s v="food/food trucks"/>
    <n v="0.8"/>
    <n v="13.333333333333334"/>
    <x v="7"/>
    <x v="19"/>
    <x v="0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x v="2694"/>
    <x v="0"/>
    <n v="1"/>
    <b v="0"/>
    <s v="food/food trucks"/>
    <n v="3.3333333333333335E-3"/>
    <n v="1"/>
    <x v="7"/>
    <x v="19"/>
    <x v="0"/>
    <x v="0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x v="2695"/>
    <x v="0"/>
    <n v="3"/>
    <b v="0"/>
    <s v="food/food trucks"/>
    <n v="0.47333333333333333"/>
    <n v="23.666666666666668"/>
    <x v="7"/>
    <x v="19"/>
    <x v="0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x v="2696"/>
    <x v="0"/>
    <n v="38"/>
    <b v="0"/>
    <s v="food/food trucks"/>
    <n v="5.65"/>
    <n v="89.21052631578948"/>
    <x v="7"/>
    <x v="19"/>
    <x v="0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x v="2697"/>
    <x v="0"/>
    <n v="52"/>
    <b v="0"/>
    <s v="food/food trucks"/>
    <n v="26.35217391304348"/>
    <n v="116.55769230769231"/>
    <x v="7"/>
    <x v="19"/>
    <x v="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x v="2698"/>
    <x v="0"/>
    <n v="2"/>
    <b v="0"/>
    <s v="food/food trucks"/>
    <n v="0.325125"/>
    <n v="13.005000000000001"/>
    <x v="7"/>
    <x v="19"/>
    <x v="0"/>
    <x v="0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x v="2699"/>
    <x v="0"/>
    <n v="0"/>
    <b v="0"/>
    <s v="food/food trucks"/>
    <n v="0"/>
    <e v="#DIV/0!"/>
    <x v="7"/>
    <x v="19"/>
    <x v="0"/>
    <x v="0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x v="2700"/>
    <x v="0"/>
    <n v="4"/>
    <b v="0"/>
    <s v="food/food trucks"/>
    <n v="0.7000700070007001"/>
    <n v="17.5"/>
    <x v="7"/>
    <x v="19"/>
    <x v="0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x v="2701"/>
    <x v="0"/>
    <n v="46"/>
    <b v="0"/>
    <s v="theater/spaces"/>
    <n v="46.176470588235297"/>
    <n v="34.130434782608695"/>
    <x v="1"/>
    <x v="38"/>
    <x v="0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x v="2702"/>
    <x v="1"/>
    <n v="26"/>
    <b v="0"/>
    <s v="theater/spaces"/>
    <n v="34.410000000000004"/>
    <n v="132.34615384615384"/>
    <x v="1"/>
    <x v="38"/>
    <x v="0"/>
    <x v="0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x v="2703"/>
    <x v="0"/>
    <n v="45"/>
    <b v="0"/>
    <s v="theater/spaces"/>
    <n v="103.75000000000001"/>
    <n v="922.22222222222217"/>
    <x v="1"/>
    <x v="38"/>
    <x v="0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x v="2704"/>
    <x v="0"/>
    <n v="7"/>
    <b v="0"/>
    <s v="theater/spaces"/>
    <n v="6.0263157894736841"/>
    <n v="163.57142857142858"/>
    <x v="1"/>
    <x v="38"/>
    <x v="0"/>
    <x v="0"/>
  </r>
  <r>
    <n v="2705"/>
    <s v="Fischer Theatre Marquee"/>
    <s v="Help light the lights at the historic Fischer Theatre in Danville, IL."/>
    <n v="16500"/>
    <n v="1739"/>
    <x v="3"/>
    <x v="0"/>
    <s v="USD"/>
    <n v="1490389158"/>
    <x v="2705"/>
    <x v="0"/>
    <n v="8"/>
    <b v="0"/>
    <s v="theater/spaces"/>
    <n v="10.539393939393939"/>
    <n v="217.375"/>
    <x v="1"/>
    <x v="38"/>
    <x v="0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x v="2706"/>
    <x v="1"/>
    <n v="263"/>
    <b v="1"/>
    <s v="theater/spaces"/>
    <n v="112.29714285714284"/>
    <n v="149.44486692015209"/>
    <x v="1"/>
    <x v="38"/>
    <x v="0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x v="2707"/>
    <x v="1"/>
    <n v="394"/>
    <b v="1"/>
    <s v="theater/spaces"/>
    <n v="350.84462500000001"/>
    <n v="71.237487309644663"/>
    <x v="1"/>
    <x v="38"/>
    <x v="0"/>
    <x v="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x v="2708"/>
    <x v="1"/>
    <n v="1049"/>
    <b v="1"/>
    <s v="theater/spaces"/>
    <n v="233.21535"/>
    <n v="44.464318398474738"/>
    <x v="1"/>
    <x v="38"/>
    <x v="0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x v="2709"/>
    <x v="1"/>
    <n v="308"/>
    <b v="1"/>
    <s v="theater/spaces"/>
    <n v="101.60599999999999"/>
    <n v="164.94480519480518"/>
    <x v="1"/>
    <x v="38"/>
    <x v="0"/>
    <x v="0"/>
  </r>
  <r>
    <n v="2710"/>
    <s v="House of Yes"/>
    <s v="Building Brooklyn's own creative venue for circus, theater and events of all types."/>
    <n v="60000"/>
    <n v="92340.21"/>
    <x v="0"/>
    <x v="0"/>
    <s v="USD"/>
    <n v="1407549600"/>
    <x v="2710"/>
    <x v="1"/>
    <n v="1088"/>
    <b v="1"/>
    <s v="theater/spaces"/>
    <n v="153.90035000000003"/>
    <n v="84.871516544117654"/>
    <x v="1"/>
    <x v="38"/>
    <x v="0"/>
    <x v="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x v="2711"/>
    <x v="1"/>
    <n v="73"/>
    <b v="1"/>
    <s v="theater/spaces"/>
    <n v="100.7161125319693"/>
    <n v="53.945205479452056"/>
    <x v="1"/>
    <x v="38"/>
    <x v="0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x v="2712"/>
    <x v="1"/>
    <n v="143"/>
    <b v="1"/>
    <s v="theater/spaces"/>
    <n v="131.38181818181818"/>
    <n v="50.531468531468533"/>
    <x v="1"/>
    <x v="38"/>
    <x v="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x v="2713"/>
    <x v="1"/>
    <n v="1420"/>
    <b v="1"/>
    <s v="theater/spaces"/>
    <n v="102.24133333333334"/>
    <n v="108.00140845070422"/>
    <x v="1"/>
    <x v="38"/>
    <x v="0"/>
    <x v="0"/>
  </r>
  <r>
    <n v="2714"/>
    <s v="The Crane Theater"/>
    <s v="The Crane will be the new home for independent theater in Northeast Minneapolis"/>
    <n v="25000"/>
    <n v="29089"/>
    <x v="0"/>
    <x v="0"/>
    <s v="USD"/>
    <n v="1476486000"/>
    <x v="2714"/>
    <x v="1"/>
    <n v="305"/>
    <b v="1"/>
    <s v="theater/spaces"/>
    <n v="116.35599999999999"/>
    <n v="95.373770491803285"/>
    <x v="1"/>
    <x v="38"/>
    <x v="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x v="2715"/>
    <x v="1"/>
    <n v="551"/>
    <b v="1"/>
    <s v="theater/spaces"/>
    <n v="264.62241666666665"/>
    <n v="57.631016333938291"/>
    <x v="1"/>
    <x v="38"/>
    <x v="0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x v="2716"/>
    <x v="1"/>
    <n v="187"/>
    <b v="1"/>
    <s v="theater/spaces"/>
    <n v="119.98010000000001"/>
    <n v="64.160481283422456"/>
    <x v="1"/>
    <x v="38"/>
    <x v="0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x v="2717"/>
    <x v="1"/>
    <n v="325"/>
    <b v="1"/>
    <s v="theater/spaces"/>
    <n v="120.10400000000001"/>
    <n v="92.387692307692305"/>
    <x v="1"/>
    <x v="38"/>
    <x v="0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x v="2718"/>
    <x v="1"/>
    <n v="148"/>
    <b v="1"/>
    <s v="theater/spaces"/>
    <n v="103.58333333333334"/>
    <n v="125.97972972972973"/>
    <x v="1"/>
    <x v="38"/>
    <x v="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x v="2719"/>
    <x v="0"/>
    <n v="69"/>
    <b v="1"/>
    <s v="theater/spaces"/>
    <n v="108.83333333333334"/>
    <n v="94.637681159420296"/>
    <x v="1"/>
    <x v="38"/>
    <x v="0"/>
    <x v="0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x v="2720"/>
    <x v="0"/>
    <n v="173"/>
    <b v="1"/>
    <s v="theater/spaces"/>
    <n v="118.12400000000001"/>
    <n v="170.69942196531792"/>
    <x v="1"/>
    <x v="38"/>
    <x v="0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x v="2721"/>
    <x v="0"/>
    <n v="269"/>
    <b v="1"/>
    <s v="technology/hardware"/>
    <n v="1462"/>
    <n v="40.762081784386616"/>
    <x v="2"/>
    <x v="30"/>
    <x v="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x v="2722"/>
    <x v="0"/>
    <n v="185"/>
    <b v="1"/>
    <s v="technology/hardware"/>
    <n v="252.54"/>
    <n v="68.254054054054052"/>
    <x v="2"/>
    <x v="30"/>
    <x v="0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x v="2723"/>
    <x v="0"/>
    <n v="176"/>
    <b v="1"/>
    <s v="technology/hardware"/>
    <n v="140.05000000000001"/>
    <n v="95.48863636363636"/>
    <x v="2"/>
    <x v="30"/>
    <x v="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x v="2724"/>
    <x v="0"/>
    <n v="1019"/>
    <b v="1"/>
    <s v="technology/hardware"/>
    <n v="296.87520259319291"/>
    <n v="7.1902649656526005"/>
    <x v="2"/>
    <x v="30"/>
    <x v="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x v="2725"/>
    <x v="0"/>
    <n v="113"/>
    <b v="1"/>
    <s v="technology/hardware"/>
    <n v="144.54249999999999"/>
    <n v="511.65486725663715"/>
    <x v="2"/>
    <x v="30"/>
    <x v="0"/>
    <x v="0"/>
  </r>
  <r>
    <n v="2726"/>
    <s v="Krimston TWO - Dual SIM case for iPhone"/>
    <s v="Krimston TWO: iPhone Dual SIM Case"/>
    <n v="100000"/>
    <n v="105745"/>
    <x v="0"/>
    <x v="0"/>
    <s v="USD"/>
    <n v="1461333311"/>
    <x v="2726"/>
    <x v="0"/>
    <n v="404"/>
    <b v="1"/>
    <s v="technology/hardware"/>
    <n v="105.745"/>
    <n v="261.74504950495049"/>
    <x v="2"/>
    <x v="30"/>
    <x v="0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x v="2727"/>
    <x v="0"/>
    <n v="707"/>
    <b v="1"/>
    <s v="technology/hardware"/>
    <n v="493.21000000000004"/>
    <n v="69.760961810466767"/>
    <x v="2"/>
    <x v="30"/>
    <x v="0"/>
    <x v="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x v="2728"/>
    <x v="0"/>
    <n v="392"/>
    <b v="1"/>
    <s v="technology/hardware"/>
    <n v="201.82666666666668"/>
    <n v="77.229591836734699"/>
    <x v="2"/>
    <x v="30"/>
    <x v="0"/>
    <x v="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x v="2729"/>
    <x v="0"/>
    <n v="23"/>
    <b v="1"/>
    <s v="technology/hardware"/>
    <n v="104.44"/>
    <n v="340.56521739130437"/>
    <x v="2"/>
    <x v="30"/>
    <x v="0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x v="2730"/>
    <x v="0"/>
    <n v="682"/>
    <b v="1"/>
    <s v="technology/hardware"/>
    <n v="170.29262962962963"/>
    <n v="67.417903225806455"/>
    <x v="2"/>
    <x v="30"/>
    <x v="0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x v="2731"/>
    <x v="0"/>
    <n v="37"/>
    <b v="1"/>
    <s v="technology/hardware"/>
    <n v="104.30333333333333"/>
    <n v="845.70270270270271"/>
    <x v="2"/>
    <x v="30"/>
    <x v="0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x v="2732"/>
    <x v="0"/>
    <n v="146"/>
    <b v="1"/>
    <s v="technology/hardware"/>
    <n v="118.25000000000001"/>
    <n v="97.191780821917803"/>
    <x v="2"/>
    <x v="30"/>
    <x v="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x v="2733"/>
    <x v="0"/>
    <n v="119"/>
    <b v="1"/>
    <s v="technology/hardware"/>
    <n v="107.538"/>
    <n v="451.84033613445376"/>
    <x v="2"/>
    <x v="30"/>
    <x v="0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x v="2734"/>
    <x v="0"/>
    <n v="163"/>
    <b v="1"/>
    <s v="technology/hardware"/>
    <n v="2260300"/>
    <n v="138.66871165644173"/>
    <x v="2"/>
    <x v="30"/>
    <x v="0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x v="2735"/>
    <x v="0"/>
    <n v="339"/>
    <b v="1"/>
    <s v="technology/hardware"/>
    <n v="978.13466666666682"/>
    <n v="21.640147492625371"/>
    <x v="2"/>
    <x v="30"/>
    <x v="0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x v="2736"/>
    <x v="0"/>
    <n v="58"/>
    <b v="1"/>
    <s v="technology/hardware"/>
    <n v="122.9"/>
    <n v="169.51724137931035"/>
    <x v="2"/>
    <x v="30"/>
    <x v="0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x v="2737"/>
    <x v="0"/>
    <n v="456"/>
    <b v="1"/>
    <s v="technology/hardware"/>
    <n v="246.0608"/>
    <n v="161.88210526315791"/>
    <x v="2"/>
    <x v="30"/>
    <x v="0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x v="2738"/>
    <x v="0"/>
    <n v="15"/>
    <b v="1"/>
    <s v="technology/hardware"/>
    <n v="147.94"/>
    <n v="493.13333333333333"/>
    <x v="2"/>
    <x v="30"/>
    <x v="0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x v="2739"/>
    <x v="0"/>
    <n v="191"/>
    <b v="1"/>
    <s v="technology/hardware"/>
    <n v="384.09090909090907"/>
    <n v="22.120418848167539"/>
    <x v="2"/>
    <x v="30"/>
    <x v="0"/>
    <x v="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x v="2740"/>
    <x v="0"/>
    <n v="17"/>
    <b v="1"/>
    <s v="technology/hardware"/>
    <n v="103.33333333333334"/>
    <n v="18.235294117647058"/>
    <x v="2"/>
    <x v="30"/>
    <x v="0"/>
    <x v="0"/>
  </r>
  <r>
    <n v="2741"/>
    <s v="Mrs. Brown and Her Lost Puppy."/>
    <s v="Help me publish my 1st children's book as an aspiring author!"/>
    <n v="8000"/>
    <n v="35"/>
    <x v="2"/>
    <x v="0"/>
    <s v="USD"/>
    <n v="1413770820"/>
    <x v="2741"/>
    <x v="0"/>
    <n v="4"/>
    <b v="0"/>
    <s v="publishing/children's books"/>
    <n v="0.43750000000000006"/>
    <n v="8.75"/>
    <x v="3"/>
    <x v="39"/>
    <x v="0"/>
    <x v="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x v="2742"/>
    <x v="0"/>
    <n v="18"/>
    <b v="0"/>
    <s v="publishing/children's books"/>
    <n v="29.24"/>
    <n v="40.611111111111114"/>
    <x v="3"/>
    <x v="39"/>
    <x v="0"/>
    <x v="0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x v="2743"/>
    <x v="0"/>
    <n v="0"/>
    <b v="0"/>
    <s v="publishing/children's books"/>
    <n v="0"/>
    <e v="#DIV/0!"/>
    <x v="3"/>
    <x v="39"/>
    <x v="0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x v="2744"/>
    <x v="0"/>
    <n v="22"/>
    <b v="0"/>
    <s v="publishing/children's books"/>
    <n v="5.21875"/>
    <n v="37.954545454545453"/>
    <x v="3"/>
    <x v="39"/>
    <x v="0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x v="2745"/>
    <x v="0"/>
    <n v="49"/>
    <b v="0"/>
    <s v="publishing/children's books"/>
    <n v="21.887499999999999"/>
    <n v="35.734693877551024"/>
    <x v="3"/>
    <x v="39"/>
    <x v="0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x v="2746"/>
    <x v="0"/>
    <n v="19"/>
    <b v="0"/>
    <s v="publishing/children's books"/>
    <n v="26.700000000000003"/>
    <n v="42.157894736842103"/>
    <x v="3"/>
    <x v="39"/>
    <x v="0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x v="2747"/>
    <x v="0"/>
    <n v="4"/>
    <b v="0"/>
    <s v="publishing/children's books"/>
    <n v="28.000000000000004"/>
    <n v="35"/>
    <x v="3"/>
    <x v="39"/>
    <x v="0"/>
    <x v="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x v="2748"/>
    <x v="0"/>
    <n v="4"/>
    <b v="0"/>
    <s v="publishing/children's books"/>
    <n v="1.06"/>
    <n v="13.25"/>
    <x v="3"/>
    <x v="39"/>
    <x v="0"/>
    <x v="0"/>
  </r>
  <r>
    <n v="2749"/>
    <s v="A Tree is a Tree, no matter what you see.  CHILDREN'S BOOK"/>
    <s v="Self-publishing my children's book."/>
    <n v="10000"/>
    <n v="110"/>
    <x v="2"/>
    <x v="0"/>
    <s v="USD"/>
    <n v="1428171037"/>
    <x v="2749"/>
    <x v="0"/>
    <n v="2"/>
    <b v="0"/>
    <s v="publishing/children's books"/>
    <n v="1.0999999999999999"/>
    <n v="55"/>
    <x v="3"/>
    <x v="39"/>
    <x v="0"/>
    <x v="0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x v="2750"/>
    <x v="0"/>
    <n v="0"/>
    <b v="0"/>
    <s v="publishing/children's books"/>
    <n v="0"/>
    <e v="#DIV/0!"/>
    <x v="3"/>
    <x v="39"/>
    <x v="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x v="2751"/>
    <x v="0"/>
    <n v="0"/>
    <b v="0"/>
    <s v="publishing/children's books"/>
    <n v="0"/>
    <e v="#DIV/0!"/>
    <x v="3"/>
    <x v="39"/>
    <x v="0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x v="2752"/>
    <x v="0"/>
    <n v="14"/>
    <b v="0"/>
    <s v="publishing/children's books"/>
    <n v="11.458333333333332"/>
    <n v="39.285714285714285"/>
    <x v="3"/>
    <x v="39"/>
    <x v="0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x v="2753"/>
    <x v="0"/>
    <n v="8"/>
    <b v="0"/>
    <s v="publishing/children's books"/>
    <n v="19"/>
    <n v="47.5"/>
    <x v="3"/>
    <x v="39"/>
    <x v="0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x v="2754"/>
    <x v="0"/>
    <n v="0"/>
    <b v="0"/>
    <s v="publishing/children's books"/>
    <n v="0"/>
    <e v="#DIV/0!"/>
    <x v="3"/>
    <x v="39"/>
    <x v="0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x v="2755"/>
    <x v="0"/>
    <n v="15"/>
    <b v="0"/>
    <s v="publishing/children's books"/>
    <n v="52"/>
    <n v="17.333333333333332"/>
    <x v="3"/>
    <x v="39"/>
    <x v="0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x v="2756"/>
    <x v="0"/>
    <n v="33"/>
    <b v="0"/>
    <s v="publishing/children's books"/>
    <n v="10.48"/>
    <n v="31.757575757575758"/>
    <x v="3"/>
    <x v="39"/>
    <x v="0"/>
    <x v="0"/>
  </r>
  <r>
    <n v="2757"/>
    <s v="C is for Crooked"/>
    <s v="A children's letter book that Lampoons Hillary Clinton"/>
    <n v="1500"/>
    <n v="10"/>
    <x v="2"/>
    <x v="0"/>
    <s v="USD"/>
    <n v="1470498332"/>
    <x v="2757"/>
    <x v="0"/>
    <n v="2"/>
    <b v="0"/>
    <s v="publishing/children's books"/>
    <n v="0.66666666666666674"/>
    <n v="5"/>
    <x v="3"/>
    <x v="39"/>
    <x v="0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x v="2758"/>
    <x v="0"/>
    <n v="6"/>
    <b v="0"/>
    <s v="publishing/children's books"/>
    <n v="11.700000000000001"/>
    <n v="39"/>
    <x v="3"/>
    <x v="39"/>
    <x v="0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x v="2759"/>
    <x v="0"/>
    <n v="2"/>
    <b v="0"/>
    <s v="publishing/children's books"/>
    <n v="10.5"/>
    <n v="52.5"/>
    <x v="3"/>
    <x v="39"/>
    <x v="0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x v="2760"/>
    <x v="0"/>
    <n v="0"/>
    <b v="0"/>
    <s v="publishing/children's books"/>
    <n v="0"/>
    <e v="#DIV/0!"/>
    <x v="3"/>
    <x v="39"/>
    <x v="0"/>
    <x v="0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x v="2761"/>
    <x v="0"/>
    <n v="4"/>
    <b v="0"/>
    <s v="publishing/children's books"/>
    <n v="0.72"/>
    <n v="9"/>
    <x v="3"/>
    <x v="39"/>
    <x v="0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x v="2762"/>
    <x v="0"/>
    <n v="1"/>
    <b v="0"/>
    <s v="publishing/children's books"/>
    <n v="0.76923076923076927"/>
    <n v="25"/>
    <x v="3"/>
    <x v="39"/>
    <x v="0"/>
    <x v="0"/>
  </r>
  <r>
    <n v="2763"/>
    <s v="My Christmas Star"/>
    <s v="How Santa finds childrens homes without getting lost by following certain stars."/>
    <n v="39400"/>
    <n v="90"/>
    <x v="2"/>
    <x v="0"/>
    <s v="USD"/>
    <n v="1369403684"/>
    <x v="2763"/>
    <x v="0"/>
    <n v="3"/>
    <b v="0"/>
    <s v="publishing/children's books"/>
    <n v="0.22842639593908631"/>
    <n v="30"/>
    <x v="3"/>
    <x v="39"/>
    <x v="0"/>
    <x v="0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x v="2764"/>
    <x v="0"/>
    <n v="4"/>
    <b v="0"/>
    <s v="publishing/children's books"/>
    <n v="1.125"/>
    <n v="11.25"/>
    <x v="3"/>
    <x v="39"/>
    <x v="0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x v="2765"/>
    <x v="0"/>
    <n v="0"/>
    <b v="0"/>
    <s v="publishing/children's books"/>
    <n v="0"/>
    <e v="#DIV/0!"/>
    <x v="3"/>
    <x v="39"/>
    <x v="0"/>
    <x v="0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x v="2766"/>
    <x v="0"/>
    <n v="4"/>
    <b v="0"/>
    <s v="publishing/children's books"/>
    <n v="2"/>
    <n v="25"/>
    <x v="3"/>
    <x v="39"/>
    <x v="0"/>
    <x v="0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x v="2767"/>
    <x v="0"/>
    <n v="3"/>
    <b v="0"/>
    <s v="publishing/children's books"/>
    <n v="0.85000000000000009"/>
    <n v="11.333333333333334"/>
    <x v="3"/>
    <x v="39"/>
    <x v="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x v="2768"/>
    <x v="0"/>
    <n v="34"/>
    <b v="0"/>
    <s v="publishing/children's books"/>
    <n v="14.314285714285715"/>
    <n v="29.470588235294116"/>
    <x v="3"/>
    <x v="39"/>
    <x v="0"/>
    <x v="0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x v="2769"/>
    <x v="0"/>
    <n v="2"/>
    <b v="0"/>
    <s v="publishing/children's books"/>
    <n v="0.25"/>
    <n v="1"/>
    <x v="3"/>
    <x v="39"/>
    <x v="0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x v="2770"/>
    <x v="0"/>
    <n v="33"/>
    <b v="0"/>
    <s v="publishing/children's books"/>
    <n v="10.411249999999999"/>
    <n v="63.098484848484851"/>
    <x v="3"/>
    <x v="39"/>
    <x v="0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x v="2771"/>
    <x v="0"/>
    <n v="0"/>
    <b v="0"/>
    <s v="publishing/children's books"/>
    <n v="0"/>
    <e v="#DIV/0!"/>
    <x v="3"/>
    <x v="39"/>
    <x v="0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x v="2772"/>
    <x v="0"/>
    <n v="0"/>
    <b v="0"/>
    <s v="publishing/children's books"/>
    <n v="0"/>
    <e v="#DIV/0!"/>
    <x v="3"/>
    <x v="39"/>
    <x v="0"/>
    <x v="0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x v="2773"/>
    <x v="0"/>
    <n v="1"/>
    <b v="0"/>
    <s v="publishing/children's books"/>
    <n v="0.18867924528301888"/>
    <n v="1"/>
    <x v="3"/>
    <x v="39"/>
    <x v="0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x v="2774"/>
    <x v="0"/>
    <n v="13"/>
    <b v="0"/>
    <s v="publishing/children's books"/>
    <n v="14.249999999999998"/>
    <n v="43.846153846153847"/>
    <x v="3"/>
    <x v="39"/>
    <x v="0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x v="2775"/>
    <x v="0"/>
    <n v="2"/>
    <b v="0"/>
    <s v="publishing/children's books"/>
    <n v="3"/>
    <n v="75"/>
    <x v="3"/>
    <x v="39"/>
    <x v="0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x v="2776"/>
    <x v="0"/>
    <n v="36"/>
    <b v="0"/>
    <s v="publishing/children's books"/>
    <n v="7.8809523809523814"/>
    <n v="45.972222222222221"/>
    <x v="3"/>
    <x v="39"/>
    <x v="0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x v="2777"/>
    <x v="0"/>
    <n v="1"/>
    <b v="0"/>
    <s v="publishing/children's books"/>
    <n v="0.33333333333333337"/>
    <n v="10"/>
    <x v="3"/>
    <x v="39"/>
    <x v="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x v="2778"/>
    <x v="0"/>
    <n v="15"/>
    <b v="0"/>
    <s v="publishing/children's books"/>
    <n v="25.545454545454543"/>
    <n v="93.666666666666671"/>
    <x v="3"/>
    <x v="39"/>
    <x v="0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x v="2779"/>
    <x v="0"/>
    <n v="1"/>
    <b v="0"/>
    <s v="publishing/children's books"/>
    <n v="2.12"/>
    <n v="53"/>
    <x v="3"/>
    <x v="39"/>
    <x v="0"/>
    <x v="0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x v="2780"/>
    <x v="0"/>
    <n v="0"/>
    <b v="0"/>
    <s v="publishing/children's books"/>
    <n v="0"/>
    <e v="#DIV/0!"/>
    <x v="3"/>
    <x v="39"/>
    <x v="0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x v="2781"/>
    <x v="0"/>
    <n v="28"/>
    <b v="1"/>
    <s v="theater/plays"/>
    <n v="105.28"/>
    <n v="47"/>
    <x v="1"/>
    <x v="6"/>
    <x v="0"/>
    <x v="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x v="2782"/>
    <x v="0"/>
    <n v="18"/>
    <b v="1"/>
    <s v="theater/plays"/>
    <n v="120"/>
    <n v="66.666666666666671"/>
    <x v="1"/>
    <x v="6"/>
    <x v="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x v="2783"/>
    <x v="0"/>
    <n v="61"/>
    <b v="1"/>
    <s v="theater/plays"/>
    <n v="114.5"/>
    <n v="18.770491803278688"/>
    <x v="1"/>
    <x v="6"/>
    <x v="0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x v="2784"/>
    <x v="0"/>
    <n v="108"/>
    <b v="1"/>
    <s v="theater/plays"/>
    <n v="119"/>
    <n v="66.111111111111114"/>
    <x v="1"/>
    <x v="6"/>
    <x v="0"/>
    <x v="0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x v="2785"/>
    <x v="0"/>
    <n v="142"/>
    <b v="1"/>
    <s v="theater/plays"/>
    <n v="104.67999999999999"/>
    <n v="36.859154929577464"/>
    <x v="1"/>
    <x v="6"/>
    <x v="0"/>
    <x v="0"/>
  </r>
  <r>
    <n v="2786"/>
    <s v="Fierce"/>
    <s v="A heart-melting farce about sex, art and the lovelorn lay-abouts of London-town."/>
    <n v="2500"/>
    <n v="2946"/>
    <x v="0"/>
    <x v="1"/>
    <s v="GBP"/>
    <n v="1404913180"/>
    <x v="2786"/>
    <x v="0"/>
    <n v="74"/>
    <b v="1"/>
    <s v="theater/plays"/>
    <n v="117.83999999999999"/>
    <n v="39.810810810810814"/>
    <x v="1"/>
    <x v="6"/>
    <x v="0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x v="2787"/>
    <x v="0"/>
    <n v="38"/>
    <b v="1"/>
    <s v="theater/plays"/>
    <n v="119.7"/>
    <n v="31.5"/>
    <x v="1"/>
    <x v="6"/>
    <x v="0"/>
    <x v="0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x v="2788"/>
    <x v="0"/>
    <n v="20"/>
    <b v="1"/>
    <s v="theater/plays"/>
    <n v="102.49999999999999"/>
    <n v="102.5"/>
    <x v="1"/>
    <x v="6"/>
    <x v="0"/>
    <x v="0"/>
  </r>
  <r>
    <n v="2789"/>
    <s v="The Adventurers Club"/>
    <s v="BNT's Biggest Adventure So Far: Our 2015 full length production!"/>
    <n v="3000"/>
    <n v="3035"/>
    <x v="0"/>
    <x v="0"/>
    <s v="USD"/>
    <n v="1426132800"/>
    <x v="2789"/>
    <x v="0"/>
    <n v="24"/>
    <b v="1"/>
    <s v="theater/plays"/>
    <n v="101.16666666666667"/>
    <n v="126.45833333333333"/>
    <x v="1"/>
    <x v="6"/>
    <x v="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x v="2790"/>
    <x v="0"/>
    <n v="66"/>
    <b v="1"/>
    <s v="theater/plays"/>
    <n v="105.33333333333333"/>
    <n v="47.878787878787875"/>
    <x v="1"/>
    <x v="6"/>
    <x v="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x v="2791"/>
    <x v="0"/>
    <n v="28"/>
    <b v="1"/>
    <s v="theater/plays"/>
    <n v="102.49999999999999"/>
    <n v="73.214285714285708"/>
    <x v="1"/>
    <x v="6"/>
    <x v="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x v="2792"/>
    <x v="0"/>
    <n v="24"/>
    <b v="1"/>
    <s v="theater/plays"/>
    <n v="107.60000000000001"/>
    <n v="89.666666666666671"/>
    <x v="1"/>
    <x v="6"/>
    <x v="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x v="2793"/>
    <x v="0"/>
    <n v="73"/>
    <b v="1"/>
    <s v="theater/plays"/>
    <n v="110.5675"/>
    <n v="151.4623287671233"/>
    <x v="1"/>
    <x v="6"/>
    <x v="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x v="2794"/>
    <x v="0"/>
    <n v="3"/>
    <b v="1"/>
    <s v="theater/plays"/>
    <n v="150"/>
    <n v="25"/>
    <x v="1"/>
    <x v="6"/>
    <x v="0"/>
    <x v="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x v="2795"/>
    <x v="0"/>
    <n v="20"/>
    <b v="1"/>
    <s v="theater/plays"/>
    <n v="104.28571428571429"/>
    <n v="36.5"/>
    <x v="1"/>
    <x v="6"/>
    <x v="0"/>
    <x v="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x v="2796"/>
    <x v="0"/>
    <n v="21"/>
    <b v="1"/>
    <s v="theater/plays"/>
    <n v="115.5"/>
    <n v="44"/>
    <x v="1"/>
    <x v="6"/>
    <x v="0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x v="2797"/>
    <x v="0"/>
    <n v="94"/>
    <b v="1"/>
    <s v="theater/plays"/>
    <n v="102.64512500000001"/>
    <n v="87.357553191489373"/>
    <x v="1"/>
    <x v="6"/>
    <x v="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x v="2798"/>
    <x v="0"/>
    <n v="139"/>
    <b v="1"/>
    <s v="theater/plays"/>
    <n v="101.4"/>
    <n v="36.474820143884891"/>
    <x v="1"/>
    <x v="6"/>
    <x v="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x v="2799"/>
    <x v="0"/>
    <n v="130"/>
    <b v="1"/>
    <s v="theater/plays"/>
    <n v="116.6348"/>
    <n v="44.859538461538463"/>
    <x v="1"/>
    <x v="6"/>
    <x v="0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x v="2800"/>
    <x v="0"/>
    <n v="31"/>
    <b v="1"/>
    <s v="theater/plays"/>
    <n v="133"/>
    <n v="42.903225806451616"/>
    <x v="1"/>
    <x v="6"/>
    <x v="0"/>
    <x v="0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x v="2801"/>
    <x v="0"/>
    <n v="13"/>
    <b v="1"/>
    <s v="theater/plays"/>
    <n v="133.20000000000002"/>
    <n v="51.230769230769234"/>
    <x v="1"/>
    <x v="6"/>
    <x v="0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x v="2802"/>
    <x v="0"/>
    <n v="90"/>
    <b v="1"/>
    <s v="theater/plays"/>
    <n v="101.83333333333333"/>
    <n v="33.944444444444443"/>
    <x v="1"/>
    <x v="6"/>
    <x v="0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x v="2803"/>
    <x v="0"/>
    <n v="141"/>
    <b v="1"/>
    <s v="theater/plays"/>
    <n v="127.95"/>
    <n v="90.744680851063833"/>
    <x v="1"/>
    <x v="6"/>
    <x v="0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x v="2804"/>
    <x v="0"/>
    <n v="23"/>
    <b v="1"/>
    <s v="theater/plays"/>
    <n v="114.99999999999999"/>
    <n v="50"/>
    <x v="1"/>
    <x v="6"/>
    <x v="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x v="2805"/>
    <x v="0"/>
    <n v="18"/>
    <b v="1"/>
    <s v="theater/plays"/>
    <n v="110.00000000000001"/>
    <n v="24.444444444444443"/>
    <x v="1"/>
    <x v="6"/>
    <x v="0"/>
    <x v="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x v="2806"/>
    <x v="0"/>
    <n v="76"/>
    <b v="1"/>
    <s v="theater/plays"/>
    <n v="112.1"/>
    <n v="44.25"/>
    <x v="1"/>
    <x v="6"/>
    <x v="0"/>
    <x v="0"/>
  </r>
  <r>
    <n v="2807"/>
    <s v="The Commission Theatre Co."/>
    <s v="Bringing Shakespeare back to the Playwrights"/>
    <n v="5000"/>
    <n v="6300"/>
    <x v="0"/>
    <x v="0"/>
    <s v="USD"/>
    <n v="1435611438"/>
    <x v="2807"/>
    <x v="0"/>
    <n v="93"/>
    <b v="1"/>
    <s v="theater/plays"/>
    <n v="126"/>
    <n v="67.741935483870961"/>
    <x v="1"/>
    <x v="6"/>
    <x v="0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x v="2808"/>
    <x v="0"/>
    <n v="69"/>
    <b v="1"/>
    <s v="theater/plays"/>
    <n v="100.24444444444444"/>
    <n v="65.376811594202906"/>
    <x v="1"/>
    <x v="6"/>
    <x v="0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x v="2809"/>
    <x v="0"/>
    <n v="21"/>
    <b v="1"/>
    <s v="theater/plays"/>
    <n v="102.4"/>
    <n v="121.9047619047619"/>
    <x v="1"/>
    <x v="6"/>
    <x v="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x v="2810"/>
    <x v="0"/>
    <n v="57"/>
    <b v="1"/>
    <s v="theater/plays"/>
    <n v="108.2"/>
    <n v="47.456140350877192"/>
    <x v="1"/>
    <x v="6"/>
    <x v="0"/>
    <x v="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x v="2811"/>
    <x v="0"/>
    <n v="108"/>
    <b v="1"/>
    <s v="theater/plays"/>
    <n v="100.27"/>
    <n v="92.842592592592595"/>
    <x v="1"/>
    <x v="6"/>
    <x v="0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x v="2812"/>
    <x v="0"/>
    <n v="83"/>
    <b v="1"/>
    <s v="theater/plays"/>
    <n v="113.3"/>
    <n v="68.253012048192772"/>
    <x v="1"/>
    <x v="6"/>
    <x v="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x v="2813"/>
    <x v="0"/>
    <n v="96"/>
    <b v="1"/>
    <s v="theater/plays"/>
    <n v="127.57571428571428"/>
    <n v="37.209583333333335"/>
    <x v="1"/>
    <x v="6"/>
    <x v="0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x v="2814"/>
    <x v="0"/>
    <n v="64"/>
    <b v="1"/>
    <s v="theater/plays"/>
    <n v="107.73333333333332"/>
    <n v="25.25"/>
    <x v="1"/>
    <x v="6"/>
    <x v="0"/>
    <x v="0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x v="2815"/>
    <x v="0"/>
    <n v="14"/>
    <b v="1"/>
    <s v="theater/plays"/>
    <n v="242"/>
    <n v="43.214285714285715"/>
    <x v="1"/>
    <x v="6"/>
    <x v="0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x v="2816"/>
    <x v="0"/>
    <n v="169"/>
    <b v="1"/>
    <s v="theater/plays"/>
    <n v="141.56666666666666"/>
    <n v="25.130177514792898"/>
    <x v="1"/>
    <x v="6"/>
    <x v="0"/>
    <x v="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x v="2817"/>
    <x v="0"/>
    <n v="33"/>
    <b v="1"/>
    <s v="theater/plays"/>
    <n v="130"/>
    <n v="23.636363636363637"/>
    <x v="1"/>
    <x v="6"/>
    <x v="0"/>
    <x v="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x v="2818"/>
    <x v="0"/>
    <n v="102"/>
    <b v="1"/>
    <s v="theater/plays"/>
    <n v="106.03"/>
    <n v="103.95098039215686"/>
    <x v="1"/>
    <x v="6"/>
    <x v="0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x v="2819"/>
    <x v="0"/>
    <n v="104"/>
    <b v="1"/>
    <s v="theater/plays"/>
    <n v="104.80000000000001"/>
    <n v="50.384615384615387"/>
    <x v="1"/>
    <x v="6"/>
    <x v="0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x v="2820"/>
    <x v="0"/>
    <n v="20"/>
    <b v="1"/>
    <s v="theater/plays"/>
    <n v="136"/>
    <n v="13.6"/>
    <x v="1"/>
    <x v="6"/>
    <x v="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x v="2821"/>
    <x v="0"/>
    <n v="35"/>
    <b v="1"/>
    <s v="theater/plays"/>
    <n v="100"/>
    <n v="28.571428571428573"/>
    <x v="1"/>
    <x v="6"/>
    <x v="0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x v="2822"/>
    <x v="0"/>
    <n v="94"/>
    <b v="1"/>
    <s v="theater/plays"/>
    <n v="100"/>
    <n v="63.829787234042556"/>
    <x v="1"/>
    <x v="6"/>
    <x v="0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x v="2823"/>
    <x v="0"/>
    <n v="14"/>
    <b v="1"/>
    <s v="theater/plays"/>
    <n v="124"/>
    <n v="8.8571428571428577"/>
    <x v="1"/>
    <x v="6"/>
    <x v="0"/>
    <x v="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x v="2824"/>
    <x v="0"/>
    <n v="15"/>
    <b v="1"/>
    <s v="theater/plays"/>
    <n v="116.92307692307693"/>
    <n v="50.666666666666664"/>
    <x v="1"/>
    <x v="6"/>
    <x v="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x v="2825"/>
    <x v="0"/>
    <n v="51"/>
    <b v="1"/>
    <s v="theater/plays"/>
    <n v="103.33333333333334"/>
    <n v="60.784313725490193"/>
    <x v="1"/>
    <x v="6"/>
    <x v="0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x v="2826"/>
    <x v="0"/>
    <n v="19"/>
    <b v="1"/>
    <s v="theater/plays"/>
    <n v="107.74999999999999"/>
    <n v="113.42105263157895"/>
    <x v="1"/>
    <x v="6"/>
    <x v="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x v="2827"/>
    <x v="0"/>
    <n v="23"/>
    <b v="1"/>
    <s v="theater/plays"/>
    <n v="120.24999999999999"/>
    <n v="104.56521739130434"/>
    <x v="1"/>
    <x v="6"/>
    <x v="0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x v="2828"/>
    <x v="0"/>
    <n v="97"/>
    <b v="1"/>
    <s v="theater/plays"/>
    <n v="100.37894736842105"/>
    <n v="98.30927835051547"/>
    <x v="1"/>
    <x v="6"/>
    <x v="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x v="2829"/>
    <x v="0"/>
    <n v="76"/>
    <b v="1"/>
    <s v="theater/plays"/>
    <n v="106.52"/>
    <n v="35.039473684210527"/>
    <x v="1"/>
    <x v="6"/>
    <x v="0"/>
    <x v="0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x v="2830"/>
    <x v="0"/>
    <n v="11"/>
    <b v="1"/>
    <s v="theater/plays"/>
    <n v="100"/>
    <n v="272.72727272727275"/>
    <x v="1"/>
    <x v="6"/>
    <x v="0"/>
    <x v="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x v="2831"/>
    <x v="0"/>
    <n v="52"/>
    <b v="1"/>
    <s v="theater/plays"/>
    <n v="110.66666666666667"/>
    <n v="63.846153846153847"/>
    <x v="1"/>
    <x v="6"/>
    <x v="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x v="2832"/>
    <x v="0"/>
    <n v="95"/>
    <b v="1"/>
    <s v="theater/plays"/>
    <n v="114.71959999999999"/>
    <n v="30.189368421052631"/>
    <x v="1"/>
    <x v="6"/>
    <x v="0"/>
    <x v="0"/>
  </r>
  <r>
    <n v="2833"/>
    <s v="Star Man Rocket Man"/>
    <s v="A new play about exploring outer space"/>
    <n v="2700"/>
    <n v="2923"/>
    <x v="0"/>
    <x v="0"/>
    <s v="USD"/>
    <n v="1444528800"/>
    <x v="2833"/>
    <x v="0"/>
    <n v="35"/>
    <b v="1"/>
    <s v="theater/plays"/>
    <n v="108.25925925925925"/>
    <n v="83.51428571428572"/>
    <x v="1"/>
    <x v="6"/>
    <x v="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x v="2834"/>
    <x v="0"/>
    <n v="21"/>
    <b v="1"/>
    <s v="theater/plays"/>
    <n v="170"/>
    <n v="64.761904761904759"/>
    <x v="1"/>
    <x v="6"/>
    <x v="0"/>
    <x v="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x v="2835"/>
    <x v="0"/>
    <n v="93"/>
    <b v="1"/>
    <s v="theater/plays"/>
    <n v="187.09899999999999"/>
    <n v="20.118172043010752"/>
    <x v="1"/>
    <x v="6"/>
    <x v="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x v="2836"/>
    <x v="0"/>
    <n v="11"/>
    <b v="1"/>
    <s v="theater/plays"/>
    <n v="107.77777777777777"/>
    <n v="44.090909090909093"/>
    <x v="1"/>
    <x v="6"/>
    <x v="0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x v="2837"/>
    <x v="0"/>
    <n v="21"/>
    <b v="1"/>
    <s v="theater/plays"/>
    <n v="100"/>
    <n v="40.476190476190474"/>
    <x v="1"/>
    <x v="6"/>
    <x v="0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x v="2838"/>
    <x v="0"/>
    <n v="54"/>
    <b v="1"/>
    <s v="theater/plays"/>
    <n v="120.24999999999999"/>
    <n v="44.537037037037038"/>
    <x v="1"/>
    <x v="6"/>
    <x v="0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x v="2839"/>
    <x v="0"/>
    <n v="31"/>
    <b v="1"/>
    <s v="theater/plays"/>
    <n v="111.42857142857143"/>
    <n v="125.80645161290323"/>
    <x v="1"/>
    <x v="6"/>
    <x v="0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x v="2840"/>
    <x v="0"/>
    <n v="132"/>
    <b v="1"/>
    <s v="theater/plays"/>
    <n v="104"/>
    <n v="19.696969696969695"/>
    <x v="1"/>
    <x v="6"/>
    <x v="0"/>
    <x v="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x v="2841"/>
    <x v="0"/>
    <n v="1"/>
    <b v="0"/>
    <s v="theater/plays"/>
    <n v="1"/>
    <n v="10"/>
    <x v="1"/>
    <x v="6"/>
    <x v="0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x v="2842"/>
    <x v="0"/>
    <n v="0"/>
    <b v="0"/>
    <s v="theater/plays"/>
    <n v="0"/>
    <e v="#DIV/0!"/>
    <x v="1"/>
    <x v="6"/>
    <x v="0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x v="2843"/>
    <x v="0"/>
    <n v="0"/>
    <b v="0"/>
    <s v="theater/plays"/>
    <n v="0"/>
    <e v="#DIV/0!"/>
    <x v="1"/>
    <x v="6"/>
    <x v="0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x v="2844"/>
    <x v="0"/>
    <n v="1"/>
    <b v="0"/>
    <s v="theater/plays"/>
    <n v="5.4545454545454541"/>
    <n v="30"/>
    <x v="1"/>
    <x v="6"/>
    <x v="0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x v="2845"/>
    <x v="0"/>
    <n v="39"/>
    <b v="0"/>
    <s v="theater/plays"/>
    <n v="31.546666666666667"/>
    <n v="60.666666666666664"/>
    <x v="1"/>
    <x v="6"/>
    <x v="0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x v="2846"/>
    <x v="0"/>
    <n v="0"/>
    <b v="0"/>
    <s v="theater/plays"/>
    <n v="0"/>
    <e v="#DIV/0!"/>
    <x v="1"/>
    <x v="6"/>
    <x v="0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x v="2847"/>
    <x v="0"/>
    <n v="0"/>
    <b v="0"/>
    <s v="theater/plays"/>
    <n v="0"/>
    <e v="#DIV/0!"/>
    <x v="1"/>
    <x v="6"/>
    <x v="0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x v="2848"/>
    <x v="0"/>
    <n v="3"/>
    <b v="0"/>
    <s v="theater/plays"/>
    <n v="0.2"/>
    <n v="23.333333333333332"/>
    <x v="1"/>
    <x v="6"/>
    <x v="0"/>
    <x v="0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x v="2849"/>
    <x v="0"/>
    <n v="1"/>
    <b v="0"/>
    <s v="theater/plays"/>
    <n v="1"/>
    <n v="5"/>
    <x v="1"/>
    <x v="6"/>
    <x v="0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x v="2850"/>
    <x v="0"/>
    <n v="13"/>
    <b v="0"/>
    <s v="theater/plays"/>
    <n v="3.8875000000000002"/>
    <n v="23.923076923076923"/>
    <x v="1"/>
    <x v="6"/>
    <x v="0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x v="2851"/>
    <x v="0"/>
    <n v="0"/>
    <b v="0"/>
    <s v="theater/plays"/>
    <n v="0"/>
    <e v="#DIV/0!"/>
    <x v="1"/>
    <x v="6"/>
    <x v="0"/>
    <x v="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x v="2852"/>
    <x v="0"/>
    <n v="6"/>
    <b v="0"/>
    <s v="theater/plays"/>
    <n v="1.9"/>
    <n v="15.833333333333334"/>
    <x v="1"/>
    <x v="6"/>
    <x v="0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x v="2853"/>
    <x v="0"/>
    <n v="0"/>
    <b v="0"/>
    <s v="theater/plays"/>
    <n v="0"/>
    <e v="#DIV/0!"/>
    <x v="1"/>
    <x v="6"/>
    <x v="0"/>
    <x v="0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x v="2854"/>
    <x v="0"/>
    <n v="14"/>
    <b v="0"/>
    <s v="theater/plays"/>
    <n v="41.699999999999996"/>
    <n v="29.785714285714285"/>
    <x v="1"/>
    <x v="6"/>
    <x v="0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x v="2855"/>
    <x v="0"/>
    <n v="5"/>
    <b v="0"/>
    <s v="theater/plays"/>
    <n v="50"/>
    <n v="60"/>
    <x v="1"/>
    <x v="6"/>
    <x v="0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x v="2856"/>
    <x v="0"/>
    <n v="6"/>
    <b v="0"/>
    <s v="theater/plays"/>
    <n v="4.8666666666666663"/>
    <n v="24.333333333333332"/>
    <x v="1"/>
    <x v="6"/>
    <x v="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x v="2857"/>
    <x v="0"/>
    <n v="15"/>
    <b v="0"/>
    <s v="theater/plays"/>
    <n v="19.736842105263158"/>
    <n v="500"/>
    <x v="1"/>
    <x v="6"/>
    <x v="0"/>
    <x v="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x v="2858"/>
    <x v="0"/>
    <n v="0"/>
    <b v="0"/>
    <s v="theater/plays"/>
    <n v="0"/>
    <e v="#DIV/0!"/>
    <x v="1"/>
    <x v="6"/>
    <x v="0"/>
    <x v="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x v="2859"/>
    <x v="0"/>
    <n v="1"/>
    <b v="0"/>
    <s v="theater/plays"/>
    <n v="1.7500000000000002"/>
    <n v="35"/>
    <x v="1"/>
    <x v="6"/>
    <x v="0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x v="2860"/>
    <x v="0"/>
    <n v="9"/>
    <b v="0"/>
    <s v="theater/plays"/>
    <n v="6.65"/>
    <n v="29.555555555555557"/>
    <x v="1"/>
    <x v="6"/>
    <x v="0"/>
    <x v="0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x v="2861"/>
    <x v="0"/>
    <n v="3"/>
    <b v="0"/>
    <s v="theater/plays"/>
    <n v="32"/>
    <n v="26.666666666666668"/>
    <x v="1"/>
    <x v="6"/>
    <x v="0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x v="2862"/>
    <x v="0"/>
    <n v="3"/>
    <b v="0"/>
    <s v="theater/plays"/>
    <n v="0.43307086614173229"/>
    <n v="18.333333333333332"/>
    <x v="1"/>
    <x v="6"/>
    <x v="0"/>
    <x v="0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x v="2863"/>
    <x v="0"/>
    <n v="1"/>
    <b v="0"/>
    <s v="theater/plays"/>
    <n v="0.04"/>
    <n v="20"/>
    <x v="1"/>
    <x v="6"/>
    <x v="0"/>
    <x v="0"/>
  </r>
  <r>
    <n v="2864"/>
    <s v="'Haunting Julia' by Alan Ayckbourn"/>
    <s v="Accessible, original theatre for all!"/>
    <n v="2500"/>
    <n v="40"/>
    <x v="2"/>
    <x v="1"/>
    <s v="GBP"/>
    <n v="1437139080"/>
    <x v="2864"/>
    <x v="0"/>
    <n v="3"/>
    <b v="0"/>
    <s v="theater/plays"/>
    <n v="1.6"/>
    <n v="13.333333333333334"/>
    <x v="1"/>
    <x v="6"/>
    <x v="0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x v="2865"/>
    <x v="0"/>
    <n v="0"/>
    <b v="0"/>
    <s v="theater/plays"/>
    <n v="0"/>
    <e v="#DIV/0!"/>
    <x v="1"/>
    <x v="6"/>
    <x v="0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x v="2866"/>
    <x v="0"/>
    <n v="2"/>
    <b v="0"/>
    <s v="theater/plays"/>
    <n v="0.89999999999999991"/>
    <n v="22.5"/>
    <x v="1"/>
    <x v="6"/>
    <x v="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x v="2867"/>
    <x v="0"/>
    <n v="10"/>
    <b v="0"/>
    <s v="theater/plays"/>
    <n v="20.16"/>
    <n v="50.4"/>
    <x v="1"/>
    <x v="6"/>
    <x v="0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x v="2868"/>
    <x v="0"/>
    <n v="60"/>
    <b v="0"/>
    <s v="theater/plays"/>
    <n v="42.011733333333332"/>
    <n v="105.02933333333334"/>
    <x v="1"/>
    <x v="6"/>
    <x v="0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x v="2869"/>
    <x v="0"/>
    <n v="5"/>
    <b v="0"/>
    <s v="theater/plays"/>
    <n v="0.88500000000000001"/>
    <n v="35.4"/>
    <x v="1"/>
    <x v="6"/>
    <x v="0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x v="2870"/>
    <x v="0"/>
    <n v="9"/>
    <b v="0"/>
    <s v="theater/plays"/>
    <n v="15"/>
    <n v="83.333333333333329"/>
    <x v="1"/>
    <x v="6"/>
    <x v="0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x v="2871"/>
    <x v="0"/>
    <n v="13"/>
    <b v="0"/>
    <s v="theater/plays"/>
    <n v="4.67"/>
    <n v="35.92307692307692"/>
    <x v="1"/>
    <x v="6"/>
    <x v="0"/>
    <x v="0"/>
  </r>
  <r>
    <n v="2872"/>
    <s v="Loud Arts"/>
    <s v="Local Theatre group in Loudoun County, Virginia. Looking for funds to start producing shows!"/>
    <n v="3000"/>
    <n v="0"/>
    <x v="2"/>
    <x v="0"/>
    <s v="USD"/>
    <n v="1434768438"/>
    <x v="2872"/>
    <x v="0"/>
    <n v="0"/>
    <b v="0"/>
    <s v="theater/plays"/>
    <n v="0"/>
    <e v="#DIV/0!"/>
    <x v="1"/>
    <x v="6"/>
    <x v="0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x v="2873"/>
    <x v="0"/>
    <n v="8"/>
    <b v="0"/>
    <s v="theater/plays"/>
    <n v="38.119999999999997"/>
    <n v="119.125"/>
    <x v="1"/>
    <x v="6"/>
    <x v="0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x v="2874"/>
    <x v="0"/>
    <n v="3"/>
    <b v="0"/>
    <s v="theater/plays"/>
    <n v="5.42"/>
    <n v="90.333333333333329"/>
    <x v="1"/>
    <x v="6"/>
    <x v="0"/>
    <x v="0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x v="2875"/>
    <x v="0"/>
    <n v="3"/>
    <b v="0"/>
    <s v="theater/plays"/>
    <n v="3.4999999999999996E-2"/>
    <n v="2.3333333333333335"/>
    <x v="1"/>
    <x v="6"/>
    <x v="0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x v="2876"/>
    <x v="0"/>
    <n v="0"/>
    <b v="0"/>
    <s v="theater/plays"/>
    <n v="0"/>
    <e v="#DIV/0!"/>
    <x v="1"/>
    <x v="6"/>
    <x v="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x v="2877"/>
    <x v="0"/>
    <n v="6"/>
    <b v="0"/>
    <s v="theater/plays"/>
    <n v="10.833333333333334"/>
    <n v="108.33333333333333"/>
    <x v="1"/>
    <x v="6"/>
    <x v="0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x v="2878"/>
    <x v="0"/>
    <n v="4"/>
    <b v="0"/>
    <s v="theater/plays"/>
    <n v="2.1"/>
    <n v="15.75"/>
    <x v="1"/>
    <x v="6"/>
    <x v="0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x v="2879"/>
    <x v="0"/>
    <n v="1"/>
    <b v="0"/>
    <s v="theater/plays"/>
    <n v="0.2589285714285714"/>
    <n v="29"/>
    <x v="1"/>
    <x v="6"/>
    <x v="0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x v="2880"/>
    <x v="0"/>
    <n v="29"/>
    <b v="0"/>
    <s v="theater/plays"/>
    <n v="23.333333333333332"/>
    <n v="96.551724137931032"/>
    <x v="1"/>
    <x v="6"/>
    <x v="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x v="2881"/>
    <x v="0"/>
    <n v="0"/>
    <b v="0"/>
    <s v="theater/plays"/>
    <n v="0"/>
    <e v="#DIV/0!"/>
    <x v="1"/>
    <x v="6"/>
    <x v="0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x v="2882"/>
    <x v="0"/>
    <n v="4"/>
    <b v="0"/>
    <s v="theater/plays"/>
    <n v="33.6"/>
    <n v="63"/>
    <x v="1"/>
    <x v="6"/>
    <x v="0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x v="2883"/>
    <x v="0"/>
    <n v="5"/>
    <b v="0"/>
    <s v="theater/plays"/>
    <n v="19.079999999999998"/>
    <n v="381.6"/>
    <x v="1"/>
    <x v="6"/>
    <x v="0"/>
    <x v="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x v="2884"/>
    <x v="0"/>
    <n v="4"/>
    <b v="0"/>
    <s v="theater/plays"/>
    <n v="0.41111111111111115"/>
    <n v="46.25"/>
    <x v="1"/>
    <x v="6"/>
    <x v="0"/>
    <x v="0"/>
  </r>
  <r>
    <n v="2885"/>
    <s v="The Wedding"/>
    <s v="An historic and proud work of Polish nationalistic literature performed on stage."/>
    <n v="400"/>
    <n v="130"/>
    <x v="2"/>
    <x v="0"/>
    <s v="USD"/>
    <n v="1426294201"/>
    <x v="2885"/>
    <x v="0"/>
    <n v="5"/>
    <b v="0"/>
    <s v="theater/plays"/>
    <n v="32.5"/>
    <n v="26"/>
    <x v="1"/>
    <x v="6"/>
    <x v="0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x v="2886"/>
    <x v="0"/>
    <n v="1"/>
    <b v="0"/>
    <s v="theater/plays"/>
    <n v="5"/>
    <n v="10"/>
    <x v="1"/>
    <x v="6"/>
    <x v="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x v="2887"/>
    <x v="0"/>
    <n v="1"/>
    <b v="0"/>
    <s v="theater/plays"/>
    <n v="0.16666666666666669"/>
    <n v="5"/>
    <x v="1"/>
    <x v="6"/>
    <x v="0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x v="2888"/>
    <x v="0"/>
    <n v="0"/>
    <b v="0"/>
    <s v="theater/plays"/>
    <n v="0"/>
    <e v="#DIV/0!"/>
    <x v="1"/>
    <x v="6"/>
    <x v="0"/>
    <x v="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x v="2889"/>
    <x v="0"/>
    <n v="14"/>
    <b v="0"/>
    <s v="theater/plays"/>
    <n v="38.066666666666663"/>
    <n v="81.571428571428569"/>
    <x v="1"/>
    <x v="6"/>
    <x v="0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x v="2890"/>
    <x v="0"/>
    <n v="3"/>
    <b v="0"/>
    <s v="theater/plays"/>
    <n v="1.05"/>
    <n v="7"/>
    <x v="1"/>
    <x v="6"/>
    <x v="0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x v="2891"/>
    <x v="0"/>
    <n v="10"/>
    <b v="0"/>
    <s v="theater/plays"/>
    <n v="2.73"/>
    <n v="27.3"/>
    <x v="1"/>
    <x v="6"/>
    <x v="0"/>
    <x v="0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x v="2892"/>
    <x v="0"/>
    <n v="17"/>
    <b v="0"/>
    <s v="theater/plays"/>
    <n v="9.0909090909090917"/>
    <n v="29.411764705882351"/>
    <x v="1"/>
    <x v="6"/>
    <x v="0"/>
    <x v="0"/>
  </r>
  <r>
    <n v="2893"/>
    <s v="REDISCOVERING KIA THE PLAY"/>
    <s v="Fundraising for REDISCOVERING KIA THE PLAY"/>
    <n v="5000"/>
    <n v="25"/>
    <x v="2"/>
    <x v="0"/>
    <s v="USD"/>
    <n v="1420768800"/>
    <x v="2893"/>
    <x v="0"/>
    <n v="2"/>
    <b v="0"/>
    <s v="theater/plays"/>
    <n v="0.5"/>
    <n v="12.5"/>
    <x v="1"/>
    <x v="6"/>
    <x v="0"/>
    <x v="0"/>
  </r>
  <r>
    <n v="2894"/>
    <s v="How Could You Do This To Me (The Stage Play)"/>
    <s v="This Is A Story About A Woman A Man And A Woman"/>
    <n v="50000"/>
    <n v="0"/>
    <x v="2"/>
    <x v="0"/>
    <s v="USD"/>
    <n v="1428100815"/>
    <x v="2894"/>
    <x v="0"/>
    <n v="0"/>
    <b v="0"/>
    <s v="theater/plays"/>
    <n v="0"/>
    <e v="#DIV/0!"/>
    <x v="1"/>
    <x v="6"/>
    <x v="0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x v="2895"/>
    <x v="0"/>
    <n v="4"/>
    <b v="0"/>
    <s v="theater/plays"/>
    <n v="4.5999999999999996"/>
    <n v="5.75"/>
    <x v="1"/>
    <x v="6"/>
    <x v="0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x v="2896"/>
    <x v="0"/>
    <n v="12"/>
    <b v="0"/>
    <s v="theater/plays"/>
    <n v="20.833333333333336"/>
    <n v="52.083333333333336"/>
    <x v="1"/>
    <x v="6"/>
    <x v="0"/>
    <x v="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x v="2897"/>
    <x v="0"/>
    <n v="3"/>
    <b v="0"/>
    <s v="theater/plays"/>
    <n v="4.583333333333333"/>
    <n v="183.33333333333334"/>
    <x v="1"/>
    <x v="6"/>
    <x v="0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x v="2898"/>
    <x v="0"/>
    <n v="12"/>
    <b v="0"/>
    <s v="theater/plays"/>
    <n v="4.2133333333333338"/>
    <n v="26.333333333333332"/>
    <x v="1"/>
    <x v="6"/>
    <x v="0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x v="2899"/>
    <x v="0"/>
    <n v="0"/>
    <b v="0"/>
    <s v="theater/plays"/>
    <n v="0"/>
    <e v="#DIV/0!"/>
    <x v="1"/>
    <x v="6"/>
    <x v="0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x v="2900"/>
    <x v="0"/>
    <n v="7"/>
    <b v="0"/>
    <s v="theater/plays"/>
    <n v="61.909090909090914"/>
    <n v="486.42857142857144"/>
    <x v="1"/>
    <x v="6"/>
    <x v="0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x v="2901"/>
    <x v="0"/>
    <n v="2"/>
    <b v="0"/>
    <s v="theater/plays"/>
    <n v="0.8"/>
    <n v="3"/>
    <x v="1"/>
    <x v="6"/>
    <x v="0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x v="2902"/>
    <x v="0"/>
    <n v="1"/>
    <b v="0"/>
    <s v="theater/plays"/>
    <n v="1.6666666666666666E-2"/>
    <n v="25"/>
    <x v="1"/>
    <x v="6"/>
    <x v="0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x v="2903"/>
    <x v="0"/>
    <n v="4"/>
    <b v="0"/>
    <s v="theater/plays"/>
    <n v="0.77999999999999992"/>
    <n v="9.75"/>
    <x v="1"/>
    <x v="6"/>
    <x v="0"/>
    <x v="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x v="2904"/>
    <x v="0"/>
    <n v="4"/>
    <b v="0"/>
    <s v="theater/plays"/>
    <n v="5"/>
    <n v="18.75"/>
    <x v="1"/>
    <x v="6"/>
    <x v="0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x v="2905"/>
    <x v="0"/>
    <n v="17"/>
    <b v="0"/>
    <s v="theater/plays"/>
    <n v="17.771428571428572"/>
    <n v="36.588235294117645"/>
    <x v="1"/>
    <x v="6"/>
    <x v="0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x v="2906"/>
    <x v="0"/>
    <n v="7"/>
    <b v="0"/>
    <s v="theater/plays"/>
    <n v="9.4166666666666661"/>
    <n v="80.714285714285708"/>
    <x v="1"/>
    <x v="6"/>
    <x v="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x v="2907"/>
    <x v="0"/>
    <n v="2"/>
    <b v="0"/>
    <s v="theater/plays"/>
    <n v="0.08"/>
    <n v="1"/>
    <x v="1"/>
    <x v="6"/>
    <x v="0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x v="2908"/>
    <x v="0"/>
    <n v="5"/>
    <b v="0"/>
    <s v="theater/plays"/>
    <n v="2.75"/>
    <n v="52.8"/>
    <x v="1"/>
    <x v="6"/>
    <x v="0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x v="2909"/>
    <x v="0"/>
    <n v="1"/>
    <b v="0"/>
    <s v="theater/plays"/>
    <n v="1.1111111111111112E-2"/>
    <n v="20"/>
    <x v="1"/>
    <x v="6"/>
    <x v="0"/>
    <x v="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x v="2910"/>
    <x v="0"/>
    <n v="1"/>
    <b v="0"/>
    <s v="theater/plays"/>
    <n v="3.3333333333333335E-3"/>
    <n v="1"/>
    <x v="1"/>
    <x v="6"/>
    <x v="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x v="2911"/>
    <x v="0"/>
    <n v="14"/>
    <b v="0"/>
    <s v="theater/plays"/>
    <n v="36.5"/>
    <n v="46.928571428571431"/>
    <x v="1"/>
    <x v="6"/>
    <x v="0"/>
    <x v="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x v="2912"/>
    <x v="0"/>
    <n v="26"/>
    <b v="0"/>
    <s v="theater/plays"/>
    <n v="14.058171745152354"/>
    <n v="78.07692307692308"/>
    <x v="1"/>
    <x v="6"/>
    <x v="0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x v="2913"/>
    <x v="0"/>
    <n v="2"/>
    <b v="0"/>
    <s v="theater/plays"/>
    <n v="0.02"/>
    <n v="1"/>
    <x v="1"/>
    <x v="6"/>
    <x v="0"/>
    <x v="0"/>
  </r>
  <r>
    <n v="2914"/>
    <s v="Hercules the Panto"/>
    <s v="Hercules must complete four challenges in order to meet the father he never knew"/>
    <n v="25000"/>
    <n v="1"/>
    <x v="2"/>
    <x v="1"/>
    <s v="GBP"/>
    <n v="1426365994"/>
    <x v="2914"/>
    <x v="0"/>
    <n v="1"/>
    <b v="0"/>
    <s v="theater/plays"/>
    <n v="4.0000000000000001E-3"/>
    <n v="1"/>
    <x v="1"/>
    <x v="6"/>
    <x v="0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x v="2915"/>
    <x v="0"/>
    <n v="3"/>
    <b v="0"/>
    <s v="theater/plays"/>
    <n v="61.1"/>
    <n v="203.66666666666666"/>
    <x v="1"/>
    <x v="6"/>
    <x v="0"/>
    <x v="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x v="2916"/>
    <x v="0"/>
    <n v="7"/>
    <b v="0"/>
    <s v="theater/plays"/>
    <n v="7.8378378378378386"/>
    <n v="20.714285714285715"/>
    <x v="1"/>
    <x v="6"/>
    <x v="0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x v="2917"/>
    <x v="0"/>
    <n v="9"/>
    <b v="0"/>
    <s v="theater/plays"/>
    <n v="21.85"/>
    <n v="48.555555555555557"/>
    <x v="1"/>
    <x v="6"/>
    <x v="0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x v="2918"/>
    <x v="0"/>
    <n v="20"/>
    <b v="0"/>
    <s v="theater/plays"/>
    <n v="27.24"/>
    <n v="68.099999999999994"/>
    <x v="1"/>
    <x v="6"/>
    <x v="0"/>
    <x v="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x v="2919"/>
    <x v="0"/>
    <n v="6"/>
    <b v="0"/>
    <s v="theater/plays"/>
    <n v="8.5"/>
    <n v="8.5"/>
    <x v="1"/>
    <x v="6"/>
    <x v="0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x v="2920"/>
    <x v="0"/>
    <n v="13"/>
    <b v="0"/>
    <s v="theater/plays"/>
    <n v="26.840000000000003"/>
    <n v="51.615384615384613"/>
    <x v="1"/>
    <x v="6"/>
    <x v="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x v="2921"/>
    <x v="0"/>
    <n v="3"/>
    <b v="1"/>
    <s v="theater/musical"/>
    <n v="129"/>
    <n v="43"/>
    <x v="1"/>
    <x v="40"/>
    <x v="0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x v="2922"/>
    <x v="0"/>
    <n v="6"/>
    <b v="1"/>
    <s v="theater/musical"/>
    <n v="100"/>
    <n v="83.333333333333329"/>
    <x v="1"/>
    <x v="40"/>
    <x v="0"/>
    <x v="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x v="2923"/>
    <x v="0"/>
    <n v="10"/>
    <b v="1"/>
    <s v="theater/musical"/>
    <n v="100"/>
    <n v="30"/>
    <x v="1"/>
    <x v="40"/>
    <x v="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x v="2924"/>
    <x v="0"/>
    <n v="147"/>
    <b v="1"/>
    <s v="theater/musical"/>
    <n v="103.2"/>
    <n v="175.51020408163265"/>
    <x v="1"/>
    <x v="40"/>
    <x v="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x v="2925"/>
    <x v="0"/>
    <n v="199"/>
    <b v="1"/>
    <s v="theater/musical"/>
    <n v="102.44597777777777"/>
    <n v="231.66175879396985"/>
    <x v="1"/>
    <x v="40"/>
    <x v="0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x v="2926"/>
    <x v="0"/>
    <n v="50"/>
    <b v="1"/>
    <s v="theater/musical"/>
    <n v="125"/>
    <n v="75"/>
    <x v="1"/>
    <x v="40"/>
    <x v="0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x v="2927"/>
    <x v="0"/>
    <n v="21"/>
    <b v="1"/>
    <s v="theater/musical"/>
    <n v="130.83333333333334"/>
    <n v="112.14285714285714"/>
    <x v="1"/>
    <x v="40"/>
    <x v="0"/>
    <x v="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x v="2928"/>
    <x v="0"/>
    <n v="24"/>
    <b v="1"/>
    <s v="theater/musical"/>
    <n v="100"/>
    <n v="41.666666666666664"/>
    <x v="1"/>
    <x v="40"/>
    <x v="0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x v="2929"/>
    <x v="0"/>
    <n v="32"/>
    <b v="1"/>
    <s v="theater/musical"/>
    <n v="102.06937499999999"/>
    <n v="255.17343750000001"/>
    <x v="1"/>
    <x v="40"/>
    <x v="0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x v="2930"/>
    <x v="0"/>
    <n v="62"/>
    <b v="1"/>
    <s v="theater/musical"/>
    <n v="100.92000000000002"/>
    <n v="162.7741935483871"/>
    <x v="1"/>
    <x v="40"/>
    <x v="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x v="2931"/>
    <x v="0"/>
    <n v="9"/>
    <b v="1"/>
    <s v="theater/musical"/>
    <n v="106"/>
    <n v="88.333333333333329"/>
    <x v="1"/>
    <x v="40"/>
    <x v="0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x v="2932"/>
    <x v="0"/>
    <n v="38"/>
    <b v="1"/>
    <s v="theater/musical"/>
    <n v="105.0967741935484"/>
    <n v="85.736842105263165"/>
    <x v="1"/>
    <x v="40"/>
    <x v="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x v="2933"/>
    <x v="0"/>
    <n v="54"/>
    <b v="1"/>
    <s v="theater/musical"/>
    <n v="102.76"/>
    <n v="47.574074074074076"/>
    <x v="1"/>
    <x v="40"/>
    <x v="0"/>
    <x v="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x v="2934"/>
    <x v="0"/>
    <n v="37"/>
    <b v="1"/>
    <s v="theater/musical"/>
    <n v="108"/>
    <n v="72.972972972972968"/>
    <x v="1"/>
    <x v="40"/>
    <x v="0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x v="2935"/>
    <x v="0"/>
    <n v="39"/>
    <b v="1"/>
    <s v="theater/musical"/>
    <n v="100.88571428571429"/>
    <n v="90.538461538461533"/>
    <x v="1"/>
    <x v="40"/>
    <x v="0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x v="2936"/>
    <x v="0"/>
    <n v="34"/>
    <b v="1"/>
    <s v="theater/musical"/>
    <n v="128"/>
    <n v="37.647058823529413"/>
    <x v="1"/>
    <x v="40"/>
    <x v="0"/>
    <x v="0"/>
  </r>
  <r>
    <n v="2937"/>
    <s v="UCAS"/>
    <s v="UCAS is a new British musical premiering at the Edinburgh Fringe Festival 2014."/>
    <n v="1500"/>
    <n v="2000"/>
    <x v="0"/>
    <x v="1"/>
    <s v="GBP"/>
    <n v="1405249113"/>
    <x v="2937"/>
    <x v="0"/>
    <n v="55"/>
    <b v="1"/>
    <s v="theater/musical"/>
    <n v="133.33333333333331"/>
    <n v="36.363636363636367"/>
    <x v="1"/>
    <x v="40"/>
    <x v="0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x v="2938"/>
    <x v="0"/>
    <n v="32"/>
    <b v="1"/>
    <s v="theater/musical"/>
    <n v="101.375"/>
    <n v="126.71875"/>
    <x v="1"/>
    <x v="40"/>
    <x v="0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x v="2939"/>
    <x v="0"/>
    <n v="25"/>
    <b v="1"/>
    <s v="theater/musical"/>
    <n v="102.875"/>
    <n v="329.2"/>
    <x v="1"/>
    <x v="40"/>
    <x v="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x v="2940"/>
    <x v="0"/>
    <n v="33"/>
    <b v="1"/>
    <s v="theater/musical"/>
    <n v="107.24000000000001"/>
    <n v="81.242424242424249"/>
    <x v="1"/>
    <x v="40"/>
    <x v="0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x v="2941"/>
    <x v="0"/>
    <n v="1"/>
    <b v="0"/>
    <s v="theater/spaces"/>
    <n v="4.0000000000000001E-3"/>
    <n v="1"/>
    <x v="1"/>
    <x v="38"/>
    <x v="0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x v="2942"/>
    <x v="0"/>
    <n v="202"/>
    <b v="0"/>
    <s v="theater/spaces"/>
    <n v="20.424999999999997"/>
    <n v="202.22772277227722"/>
    <x v="1"/>
    <x v="38"/>
    <x v="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x v="2943"/>
    <x v="0"/>
    <n v="0"/>
    <b v="0"/>
    <s v="theater/spaces"/>
    <n v="0"/>
    <e v="#DIV/0!"/>
    <x v="1"/>
    <x v="38"/>
    <x v="0"/>
    <x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x v="2944"/>
    <x v="0"/>
    <n v="1"/>
    <b v="0"/>
    <s v="theater/spaces"/>
    <n v="1"/>
    <n v="100"/>
    <x v="1"/>
    <x v="38"/>
    <x v="0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x v="2945"/>
    <x v="0"/>
    <n v="0"/>
    <b v="0"/>
    <s v="theater/spaces"/>
    <n v="0"/>
    <e v="#DIV/0!"/>
    <x v="1"/>
    <x v="38"/>
    <x v="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x v="2946"/>
    <x v="0"/>
    <n v="2"/>
    <b v="0"/>
    <s v="theater/spaces"/>
    <n v="0.1"/>
    <n v="1"/>
    <x v="1"/>
    <x v="38"/>
    <x v="0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x v="2947"/>
    <x v="0"/>
    <n v="13"/>
    <b v="0"/>
    <s v="theater/spaces"/>
    <n v="4.2880000000000003"/>
    <n v="82.461538461538467"/>
    <x v="1"/>
    <x v="38"/>
    <x v="0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x v="2948"/>
    <x v="0"/>
    <n v="9"/>
    <b v="0"/>
    <s v="theater/spaces"/>
    <n v="4.8000000000000004E-3"/>
    <n v="2.6666666666666665"/>
    <x v="1"/>
    <x v="38"/>
    <x v="0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x v="2949"/>
    <x v="0"/>
    <n v="2"/>
    <b v="0"/>
    <s v="theater/spaces"/>
    <n v="2.5"/>
    <n v="12.5"/>
    <x v="1"/>
    <x v="38"/>
    <x v="0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x v="2950"/>
    <x v="0"/>
    <n v="0"/>
    <b v="0"/>
    <s v="theater/spaces"/>
    <n v="0"/>
    <e v="#DIV/0!"/>
    <x v="1"/>
    <x v="38"/>
    <x v="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x v="2951"/>
    <x v="0"/>
    <n v="58"/>
    <b v="0"/>
    <s v="theater/spaces"/>
    <n v="2.1919999999999997"/>
    <n v="18.896551724137932"/>
    <x v="1"/>
    <x v="38"/>
    <x v="0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x v="2952"/>
    <x v="0"/>
    <n v="8"/>
    <b v="0"/>
    <s v="theater/spaces"/>
    <n v="8.0250000000000004"/>
    <n v="200.625"/>
    <x v="1"/>
    <x v="38"/>
    <x v="0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x v="2953"/>
    <x v="0"/>
    <n v="3"/>
    <b v="0"/>
    <s v="theater/spaces"/>
    <n v="0.15125"/>
    <n v="201.66666666666666"/>
    <x v="1"/>
    <x v="38"/>
    <x v="0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x v="2954"/>
    <x v="0"/>
    <n v="0"/>
    <b v="0"/>
    <s v="theater/spaces"/>
    <n v="0"/>
    <e v="#DIV/0!"/>
    <x v="1"/>
    <x v="38"/>
    <x v="0"/>
    <x v="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x v="2955"/>
    <x v="0"/>
    <n v="11"/>
    <b v="0"/>
    <s v="theater/spaces"/>
    <n v="59.583333333333336"/>
    <n v="65"/>
    <x v="1"/>
    <x v="38"/>
    <x v="0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x v="2956"/>
    <x v="0"/>
    <n v="20"/>
    <b v="0"/>
    <s v="theater/spaces"/>
    <n v="16.734177215189874"/>
    <n v="66.099999999999994"/>
    <x v="1"/>
    <x v="38"/>
    <x v="0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x v="2957"/>
    <x v="0"/>
    <n v="3"/>
    <b v="0"/>
    <s v="theater/spaces"/>
    <n v="1.8666666666666669"/>
    <n v="93.333333333333329"/>
    <x v="1"/>
    <x v="38"/>
    <x v="0"/>
    <x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x v="2958"/>
    <x v="0"/>
    <n v="0"/>
    <b v="0"/>
    <s v="theater/spaces"/>
    <n v="0"/>
    <e v="#DIV/0!"/>
    <x v="1"/>
    <x v="38"/>
    <x v="0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x v="2959"/>
    <x v="0"/>
    <n v="0"/>
    <b v="0"/>
    <s v="theater/spaces"/>
    <n v="0"/>
    <e v="#DIV/0!"/>
    <x v="1"/>
    <x v="38"/>
    <x v="0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x v="2960"/>
    <x v="0"/>
    <n v="0"/>
    <b v="0"/>
    <s v="theater/spaces"/>
    <n v="0"/>
    <e v="#DIV/0!"/>
    <x v="1"/>
    <x v="38"/>
    <x v="0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x v="2961"/>
    <x v="0"/>
    <n v="108"/>
    <b v="1"/>
    <s v="theater/plays"/>
    <n v="109.62"/>
    <n v="50.75"/>
    <x v="1"/>
    <x v="6"/>
    <x v="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x v="2962"/>
    <x v="0"/>
    <n v="20"/>
    <b v="1"/>
    <s v="theater/plays"/>
    <n v="121.8"/>
    <n v="60.9"/>
    <x v="1"/>
    <x v="6"/>
    <x v="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x v="2963"/>
    <x v="0"/>
    <n v="98"/>
    <b v="1"/>
    <s v="theater/plays"/>
    <n v="106.85"/>
    <n v="109.03061224489795"/>
    <x v="1"/>
    <x v="6"/>
    <x v="0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x v="2964"/>
    <x v="0"/>
    <n v="196"/>
    <b v="1"/>
    <s v="theater/plays"/>
    <n v="100.71379999999999"/>
    <n v="25.692295918367346"/>
    <x v="1"/>
    <x v="6"/>
    <x v="0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x v="2965"/>
    <x v="0"/>
    <n v="39"/>
    <b v="1"/>
    <s v="theater/plays"/>
    <n v="109.00000000000001"/>
    <n v="41.92307692307692"/>
    <x v="1"/>
    <x v="6"/>
    <x v="0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x v="2966"/>
    <x v="0"/>
    <n v="128"/>
    <b v="1"/>
    <s v="theater/plays"/>
    <n v="113.63000000000001"/>
    <n v="88.7734375"/>
    <x v="1"/>
    <x v="6"/>
    <x v="0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x v="2967"/>
    <x v="0"/>
    <n v="71"/>
    <b v="1"/>
    <s v="theater/plays"/>
    <n v="113.92"/>
    <n v="80.225352112676063"/>
    <x v="1"/>
    <x v="6"/>
    <x v="0"/>
    <x v="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x v="2968"/>
    <x v="0"/>
    <n v="47"/>
    <b v="1"/>
    <s v="theater/plays"/>
    <n v="106"/>
    <n v="78.936170212765958"/>
    <x v="1"/>
    <x v="6"/>
    <x v="0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x v="2969"/>
    <x v="0"/>
    <n v="17"/>
    <b v="1"/>
    <s v="theater/plays"/>
    <n v="162.5"/>
    <n v="95.588235294117652"/>
    <x v="1"/>
    <x v="6"/>
    <x v="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x v="2970"/>
    <x v="0"/>
    <n v="91"/>
    <b v="1"/>
    <s v="theater/plays"/>
    <n v="106"/>
    <n v="69.890109890109883"/>
    <x v="1"/>
    <x v="6"/>
    <x v="0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x v="2971"/>
    <x v="0"/>
    <n v="43"/>
    <b v="1"/>
    <s v="theater/plays"/>
    <n v="100.15624999999999"/>
    <n v="74.534883720930239"/>
    <x v="1"/>
    <x v="6"/>
    <x v="0"/>
    <x v="0"/>
  </r>
  <r>
    <n v="2972"/>
    <s v="A Bad Plan"/>
    <s v="A group of artists. A mythical art piece. A harrowing quest. And some margaritas."/>
    <n v="2000"/>
    <n v="2107"/>
    <x v="0"/>
    <x v="0"/>
    <s v="USD"/>
    <n v="1480899600"/>
    <x v="2972"/>
    <x v="0"/>
    <n v="17"/>
    <b v="1"/>
    <s v="theater/plays"/>
    <n v="105.35000000000001"/>
    <n v="123.94117647058823"/>
    <x v="1"/>
    <x v="6"/>
    <x v="0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x v="2973"/>
    <x v="0"/>
    <n v="33"/>
    <b v="1"/>
    <s v="theater/plays"/>
    <n v="174.8"/>
    <n v="264.84848484848487"/>
    <x v="1"/>
    <x v="6"/>
    <x v="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x v="2974"/>
    <x v="0"/>
    <n v="87"/>
    <b v="1"/>
    <s v="theater/plays"/>
    <n v="102"/>
    <n v="58.620689655172413"/>
    <x v="1"/>
    <x v="6"/>
    <x v="0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x v="2975"/>
    <x v="0"/>
    <n v="113"/>
    <b v="1"/>
    <s v="theater/plays"/>
    <n v="100.125"/>
    <n v="70.884955752212392"/>
    <x v="1"/>
    <x v="6"/>
    <x v="0"/>
    <x v="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x v="2976"/>
    <x v="0"/>
    <n v="14"/>
    <b v="1"/>
    <s v="theater/plays"/>
    <n v="171.42857142857142"/>
    <n v="8.5714285714285712"/>
    <x v="1"/>
    <x v="6"/>
    <x v="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x v="2977"/>
    <x v="0"/>
    <n v="30"/>
    <b v="1"/>
    <s v="theater/plays"/>
    <n v="113.56666666666666"/>
    <n v="113.56666666666666"/>
    <x v="1"/>
    <x v="6"/>
    <x v="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x v="2978"/>
    <x v="0"/>
    <n v="16"/>
    <b v="1"/>
    <s v="theater/plays"/>
    <n v="129.46666666666667"/>
    <n v="60.6875"/>
    <x v="1"/>
    <x v="6"/>
    <x v="0"/>
    <x v="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x v="2979"/>
    <x v="0"/>
    <n v="46"/>
    <b v="1"/>
    <s v="theater/plays"/>
    <n v="101.4"/>
    <n v="110.21739130434783"/>
    <x v="1"/>
    <x v="6"/>
    <x v="0"/>
    <x v="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x v="2980"/>
    <x v="0"/>
    <n v="24"/>
    <b v="1"/>
    <s v="theater/plays"/>
    <n v="109.16666666666666"/>
    <n v="136.45833333333334"/>
    <x v="1"/>
    <x v="6"/>
    <x v="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x v="2981"/>
    <x v="1"/>
    <n v="97"/>
    <b v="1"/>
    <s v="theater/spaces"/>
    <n v="128.92500000000001"/>
    <n v="53.164948453608247"/>
    <x v="1"/>
    <x v="38"/>
    <x v="0"/>
    <x v="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x v="2982"/>
    <x v="1"/>
    <n v="59"/>
    <b v="1"/>
    <s v="theater/spaces"/>
    <n v="102.06"/>
    <n v="86.491525423728817"/>
    <x v="1"/>
    <x v="38"/>
    <x v="0"/>
    <x v="0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x v="2983"/>
    <x v="1"/>
    <n v="1095"/>
    <b v="1"/>
    <s v="theater/spaces"/>
    <n v="146.53957758620692"/>
    <n v="155.23827397260274"/>
    <x v="1"/>
    <x v="38"/>
    <x v="0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x v="2984"/>
    <x v="1"/>
    <n v="218"/>
    <b v="1"/>
    <s v="theater/spaces"/>
    <n v="100.352"/>
    <n v="115.08256880733946"/>
    <x v="1"/>
    <x v="38"/>
    <x v="0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x v="2985"/>
    <x v="0"/>
    <n v="111"/>
    <b v="1"/>
    <s v="theater/spaces"/>
    <n v="121.64999999999999"/>
    <n v="109.5945945945946"/>
    <x v="1"/>
    <x v="38"/>
    <x v="0"/>
    <x v="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x v="2986"/>
    <x v="0"/>
    <n v="56"/>
    <b v="1"/>
    <s v="theater/spaces"/>
    <n v="105.5"/>
    <n v="45.214285714285715"/>
    <x v="1"/>
    <x v="38"/>
    <x v="0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x v="2987"/>
    <x v="0"/>
    <n v="265"/>
    <b v="1"/>
    <s v="theater/spaces"/>
    <n v="110.4008"/>
    <n v="104.15169811320754"/>
    <x v="1"/>
    <x v="38"/>
    <x v="0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x v="2988"/>
    <x v="0"/>
    <n v="28"/>
    <b v="1"/>
    <s v="theater/spaces"/>
    <n v="100"/>
    <n v="35.714285714285715"/>
    <x v="1"/>
    <x v="38"/>
    <x v="0"/>
    <x v="0"/>
  </r>
  <r>
    <n v="2989"/>
    <s v="Let's Light Up The Gem!"/>
    <s v="Bring the movies back to Bethel, Maine."/>
    <n v="20000"/>
    <n v="35307"/>
    <x v="0"/>
    <x v="0"/>
    <s v="USD"/>
    <n v="1450673940"/>
    <x v="2989"/>
    <x v="0"/>
    <n v="364"/>
    <b v="1"/>
    <s v="theater/spaces"/>
    <n v="176.535"/>
    <n v="96.997252747252745"/>
    <x v="1"/>
    <x v="38"/>
    <x v="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x v="2990"/>
    <x v="0"/>
    <n v="27"/>
    <b v="1"/>
    <s v="theater/spaces"/>
    <n v="100"/>
    <n v="370.37037037037038"/>
    <x v="1"/>
    <x v="38"/>
    <x v="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x v="2991"/>
    <x v="0"/>
    <n v="93"/>
    <b v="1"/>
    <s v="theater/spaces"/>
    <n v="103.29411764705883"/>
    <n v="94.408602150537632"/>
    <x v="1"/>
    <x v="38"/>
    <x v="0"/>
    <x v="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x v="2992"/>
    <x v="0"/>
    <n v="64"/>
    <b v="1"/>
    <s v="theater/spaces"/>
    <n v="104.5"/>
    <n v="48.984375"/>
    <x v="1"/>
    <x v="38"/>
    <x v="0"/>
    <x v="0"/>
  </r>
  <r>
    <n v="2993"/>
    <s v="TRUE WEST: Think, Dog! Productions"/>
    <s v="Help us build the Kitchen from Hell!"/>
    <n v="1000"/>
    <n v="1003"/>
    <x v="0"/>
    <x v="0"/>
    <s v="USD"/>
    <n v="1455998867"/>
    <x v="2993"/>
    <x v="0"/>
    <n v="22"/>
    <b v="1"/>
    <s v="theater/spaces"/>
    <n v="100.29999999999998"/>
    <n v="45.590909090909093"/>
    <x v="1"/>
    <x v="38"/>
    <x v="0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x v="2994"/>
    <x v="0"/>
    <n v="59"/>
    <b v="1"/>
    <s v="theater/spaces"/>
    <n v="457.74666666666673"/>
    <n v="23.275254237288134"/>
    <x v="1"/>
    <x v="38"/>
    <x v="0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x v="2995"/>
    <x v="0"/>
    <n v="249"/>
    <b v="1"/>
    <s v="theater/spaces"/>
    <n v="104.96000000000001"/>
    <n v="63.2289156626506"/>
    <x v="1"/>
    <x v="38"/>
    <x v="0"/>
    <x v="0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x v="2996"/>
    <x v="0"/>
    <n v="392"/>
    <b v="1"/>
    <s v="theater/spaces"/>
    <n v="171.94285714285715"/>
    <n v="153.5204081632653"/>
    <x v="1"/>
    <x v="38"/>
    <x v="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x v="2997"/>
    <x v="0"/>
    <n v="115"/>
    <b v="1"/>
    <s v="theater/spaces"/>
    <n v="103.73000000000002"/>
    <n v="90.2"/>
    <x v="1"/>
    <x v="38"/>
    <x v="0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x v="2998"/>
    <x v="0"/>
    <n v="433"/>
    <b v="1"/>
    <s v="theater/spaces"/>
    <n v="103.029"/>
    <n v="118.97113163972287"/>
    <x v="1"/>
    <x v="38"/>
    <x v="0"/>
    <x v="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x v="2999"/>
    <x v="0"/>
    <n v="20"/>
    <b v="1"/>
    <s v="theater/spaces"/>
    <n v="118.88888888888889"/>
    <n v="80.25"/>
    <x v="1"/>
    <x v="38"/>
    <x v="0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x v="3000"/>
    <x v="0"/>
    <n v="8"/>
    <b v="1"/>
    <s v="theater/spaces"/>
    <n v="100"/>
    <n v="62.5"/>
    <x v="1"/>
    <x v="38"/>
    <x v="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x v="3001"/>
    <x v="0"/>
    <n v="175"/>
    <b v="1"/>
    <s v="theater/spaces"/>
    <n v="318.69988910451895"/>
    <n v="131.37719999999999"/>
    <x v="1"/>
    <x v="38"/>
    <x v="0"/>
    <x v="0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x v="3002"/>
    <x v="0"/>
    <n v="104"/>
    <b v="1"/>
    <s v="theater/spaces"/>
    <n v="108.50614285714286"/>
    <n v="73.032980769230775"/>
    <x v="1"/>
    <x v="38"/>
    <x v="0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x v="3003"/>
    <x v="0"/>
    <n v="17"/>
    <b v="1"/>
    <s v="theater/spaces"/>
    <n v="101.16666666666667"/>
    <n v="178.52941176470588"/>
    <x v="1"/>
    <x v="38"/>
    <x v="0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x v="3004"/>
    <x v="0"/>
    <n v="277"/>
    <b v="1"/>
    <s v="theater/spaces"/>
    <n v="112.815"/>
    <n v="162.90974729241879"/>
    <x v="1"/>
    <x v="38"/>
    <x v="0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x v="3005"/>
    <x v="0"/>
    <n v="118"/>
    <b v="1"/>
    <s v="theater/spaces"/>
    <n v="120.49622641509434"/>
    <n v="108.24237288135593"/>
    <x v="1"/>
    <x v="38"/>
    <x v="0"/>
    <x v="0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x v="3006"/>
    <x v="0"/>
    <n v="97"/>
    <b v="1"/>
    <s v="theater/spaces"/>
    <n v="107.74999999999999"/>
    <n v="88.865979381443296"/>
    <x v="1"/>
    <x v="38"/>
    <x v="0"/>
    <x v="0"/>
  </r>
  <r>
    <n v="3007"/>
    <s v="Bethlem"/>
    <s v="Consuite for 2015 CoreCon.  An adventure into insanity."/>
    <n v="600"/>
    <n v="1080"/>
    <x v="0"/>
    <x v="0"/>
    <s v="USD"/>
    <n v="1429938683"/>
    <x v="3007"/>
    <x v="0"/>
    <n v="20"/>
    <b v="1"/>
    <s v="theater/spaces"/>
    <n v="180"/>
    <n v="54"/>
    <x v="1"/>
    <x v="38"/>
    <x v="0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x v="3008"/>
    <x v="0"/>
    <n v="26"/>
    <b v="1"/>
    <s v="theater/spaces"/>
    <n v="101.16666666666667"/>
    <n v="116.73076923076923"/>
    <x v="1"/>
    <x v="38"/>
    <x v="0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x v="3009"/>
    <x v="0"/>
    <n v="128"/>
    <b v="1"/>
    <s v="theater/spaces"/>
    <n v="119.756"/>
    <n v="233.8984375"/>
    <x v="1"/>
    <x v="38"/>
    <x v="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x v="3010"/>
    <x v="0"/>
    <n v="15"/>
    <b v="1"/>
    <s v="theater/spaces"/>
    <n v="158"/>
    <n v="158"/>
    <x v="1"/>
    <x v="38"/>
    <x v="0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x v="3011"/>
    <x v="0"/>
    <n v="25"/>
    <b v="1"/>
    <s v="theater/spaces"/>
    <n v="123.66666666666666"/>
    <n v="14.84"/>
    <x v="1"/>
    <x v="38"/>
    <x v="0"/>
    <x v="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x v="3012"/>
    <x v="0"/>
    <n v="55"/>
    <b v="1"/>
    <s v="theater/spaces"/>
    <n v="117.12499999999999"/>
    <n v="85.181818181818187"/>
    <x v="1"/>
    <x v="38"/>
    <x v="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x v="3013"/>
    <x v="0"/>
    <n v="107"/>
    <b v="1"/>
    <s v="theater/spaces"/>
    <n v="156.96"/>
    <n v="146.69158878504672"/>
    <x v="1"/>
    <x v="38"/>
    <x v="0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x v="3014"/>
    <x v="0"/>
    <n v="557"/>
    <b v="1"/>
    <s v="theater/spaces"/>
    <n v="113.104"/>
    <n v="50.764811490125673"/>
    <x v="1"/>
    <x v="38"/>
    <x v="0"/>
    <x v="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x v="3015"/>
    <x v="0"/>
    <n v="40"/>
    <b v="1"/>
    <s v="theater/spaces"/>
    <n v="103.17647058823529"/>
    <n v="87.7"/>
    <x v="1"/>
    <x v="38"/>
    <x v="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x v="3016"/>
    <x v="0"/>
    <n v="36"/>
    <b v="1"/>
    <s v="theater/spaces"/>
    <n v="102.61176470588236"/>
    <n v="242.27777777777777"/>
    <x v="1"/>
    <x v="38"/>
    <x v="0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x v="3017"/>
    <x v="0"/>
    <n v="159"/>
    <b v="1"/>
    <s v="theater/spaces"/>
    <n v="105.84090909090908"/>
    <n v="146.44654088050314"/>
    <x v="1"/>
    <x v="38"/>
    <x v="0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x v="3018"/>
    <x v="0"/>
    <n v="41"/>
    <b v="1"/>
    <s v="theater/spaces"/>
    <n v="100.71428571428571"/>
    <n v="103.17073170731707"/>
    <x v="1"/>
    <x v="38"/>
    <x v="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x v="3019"/>
    <x v="0"/>
    <n v="226"/>
    <b v="1"/>
    <s v="theater/spaces"/>
    <n v="121.23333333333332"/>
    <n v="80.464601769911511"/>
    <x v="1"/>
    <x v="38"/>
    <x v="0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x v="3020"/>
    <x v="0"/>
    <n v="30"/>
    <b v="1"/>
    <s v="theater/spaces"/>
    <n v="100.57142857142858"/>
    <n v="234.66666666666666"/>
    <x v="1"/>
    <x v="38"/>
    <x v="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x v="3021"/>
    <x v="0"/>
    <n v="103"/>
    <b v="1"/>
    <s v="theater/spaces"/>
    <n v="116.02222222222223"/>
    <n v="50.689320388349515"/>
    <x v="1"/>
    <x v="38"/>
    <x v="0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x v="3022"/>
    <x v="0"/>
    <n v="62"/>
    <b v="1"/>
    <s v="theater/spaces"/>
    <n v="100.88"/>
    <n v="162.70967741935485"/>
    <x v="1"/>
    <x v="38"/>
    <x v="0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x v="3023"/>
    <x v="0"/>
    <n v="6"/>
    <b v="1"/>
    <s v="theater/spaces"/>
    <n v="103"/>
    <n v="120.16666666666667"/>
    <x v="1"/>
    <x v="38"/>
    <x v="0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x v="3024"/>
    <x v="0"/>
    <n v="182"/>
    <b v="1"/>
    <s v="theater/spaces"/>
    <n v="246.42"/>
    <n v="67.697802197802204"/>
    <x v="1"/>
    <x v="38"/>
    <x v="0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x v="3025"/>
    <x v="0"/>
    <n v="145"/>
    <b v="1"/>
    <s v="theater/spaces"/>
    <n v="302.2"/>
    <n v="52.103448275862071"/>
    <x v="1"/>
    <x v="38"/>
    <x v="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x v="3026"/>
    <x v="0"/>
    <n v="25"/>
    <b v="1"/>
    <s v="theater/spaces"/>
    <n v="143.33333333333334"/>
    <n v="51.6"/>
    <x v="1"/>
    <x v="38"/>
    <x v="0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x v="3027"/>
    <x v="0"/>
    <n v="320"/>
    <b v="1"/>
    <s v="theater/spaces"/>
    <n v="131.44"/>
    <n v="164.3"/>
    <x v="1"/>
    <x v="38"/>
    <x v="0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x v="3028"/>
    <x v="0"/>
    <n v="99"/>
    <b v="1"/>
    <s v="theater/spaces"/>
    <n v="168.01999999999998"/>
    <n v="84.858585858585855"/>
    <x v="1"/>
    <x v="38"/>
    <x v="0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x v="3029"/>
    <x v="0"/>
    <n v="348"/>
    <b v="1"/>
    <s v="theater/spaces"/>
    <n v="109.67666666666666"/>
    <n v="94.548850574712645"/>
    <x v="1"/>
    <x v="38"/>
    <x v="0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x v="3030"/>
    <x v="0"/>
    <n v="41"/>
    <b v="1"/>
    <s v="theater/spaces"/>
    <n v="106.6857142857143"/>
    <n v="45.536585365853661"/>
    <x v="1"/>
    <x v="38"/>
    <x v="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x v="3031"/>
    <x v="0"/>
    <n v="29"/>
    <b v="1"/>
    <s v="theater/spaces"/>
    <n v="100"/>
    <n v="51.724137931034484"/>
    <x v="1"/>
    <x v="38"/>
    <x v="0"/>
    <x v="0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x v="3032"/>
    <x v="0"/>
    <n v="25"/>
    <b v="1"/>
    <s v="theater/spaces"/>
    <n v="127.2"/>
    <n v="50.88"/>
    <x v="1"/>
    <x v="38"/>
    <x v="0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x v="3033"/>
    <x v="0"/>
    <n v="23"/>
    <b v="1"/>
    <s v="theater/spaces"/>
    <n v="146.53333333333333"/>
    <n v="191.13043478260869"/>
    <x v="1"/>
    <x v="38"/>
    <x v="0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x v="3034"/>
    <x v="0"/>
    <n v="1260"/>
    <b v="1"/>
    <s v="theater/spaces"/>
    <n v="112.53599999999999"/>
    <n v="89.314285714285717"/>
    <x v="1"/>
    <x v="38"/>
    <x v="0"/>
    <x v="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x v="3035"/>
    <x v="0"/>
    <n v="307"/>
    <b v="1"/>
    <s v="theater/spaces"/>
    <n v="108.78684000000001"/>
    <n v="88.588631921824103"/>
    <x v="1"/>
    <x v="38"/>
    <x v="0"/>
    <x v="0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x v="3036"/>
    <x v="0"/>
    <n v="329"/>
    <b v="1"/>
    <s v="theater/spaces"/>
    <n v="126.732"/>
    <n v="96.300911854103347"/>
    <x v="1"/>
    <x v="38"/>
    <x v="0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x v="3037"/>
    <x v="0"/>
    <n v="32"/>
    <b v="1"/>
    <s v="theater/spaces"/>
    <n v="213.20000000000002"/>
    <n v="33.3125"/>
    <x v="1"/>
    <x v="38"/>
    <x v="0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x v="3038"/>
    <x v="0"/>
    <n v="27"/>
    <b v="1"/>
    <s v="theater/spaces"/>
    <n v="100.49999999999999"/>
    <n v="37.222222222222221"/>
    <x v="1"/>
    <x v="38"/>
    <x v="0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x v="3039"/>
    <x v="0"/>
    <n v="236"/>
    <b v="1"/>
    <s v="theater/spaces"/>
    <n v="108.71389999999998"/>
    <n v="92.130423728813554"/>
    <x v="1"/>
    <x v="38"/>
    <x v="0"/>
    <x v="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x v="3040"/>
    <x v="0"/>
    <n v="42"/>
    <b v="1"/>
    <s v="theater/spaces"/>
    <n v="107.5"/>
    <n v="76.785714285714292"/>
    <x v="1"/>
    <x v="38"/>
    <x v="0"/>
    <x v="0"/>
  </r>
  <r>
    <n v="3041"/>
    <s v="Lend a Hand in Our Home"/>
    <s v="Privet! Hello! Bon Jour! We are the Arlekin Players Theatre and we need a home."/>
    <n v="8300"/>
    <n v="9170"/>
    <x v="0"/>
    <x v="0"/>
    <s v="USD"/>
    <n v="1453323048"/>
    <x v="3041"/>
    <x v="0"/>
    <n v="95"/>
    <b v="1"/>
    <s v="theater/spaces"/>
    <n v="110.48192771084338"/>
    <n v="96.526315789473685"/>
    <x v="1"/>
    <x v="38"/>
    <x v="0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x v="3042"/>
    <x v="0"/>
    <n v="37"/>
    <b v="1"/>
    <s v="theater/spaces"/>
    <n v="128"/>
    <n v="51.891891891891895"/>
    <x v="1"/>
    <x v="38"/>
    <x v="0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x v="3043"/>
    <x v="0"/>
    <n v="128"/>
    <b v="1"/>
    <s v="theater/spaces"/>
    <n v="110.00666666666667"/>
    <n v="128.9140625"/>
    <x v="1"/>
    <x v="38"/>
    <x v="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x v="3044"/>
    <x v="0"/>
    <n v="156"/>
    <b v="1"/>
    <s v="theater/spaces"/>
    <n v="109.34166666666667"/>
    <n v="84.108974358974365"/>
    <x v="1"/>
    <x v="38"/>
    <x v="0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x v="3045"/>
    <x v="0"/>
    <n v="64"/>
    <b v="1"/>
    <s v="theater/spaces"/>
    <n v="132.70650000000001"/>
    <n v="82.941562500000003"/>
    <x v="1"/>
    <x v="38"/>
    <x v="0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x v="3046"/>
    <x v="0"/>
    <n v="58"/>
    <b v="1"/>
    <s v="theater/spaces"/>
    <n v="190.84810126582278"/>
    <n v="259.94827586206895"/>
    <x v="1"/>
    <x v="38"/>
    <x v="0"/>
    <x v="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x v="3047"/>
    <x v="0"/>
    <n v="20"/>
    <b v="1"/>
    <s v="theater/spaces"/>
    <n v="149"/>
    <n v="37.25"/>
    <x v="1"/>
    <x v="38"/>
    <x v="0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x v="3048"/>
    <x v="0"/>
    <n v="47"/>
    <b v="1"/>
    <s v="theater/spaces"/>
    <n v="166.4"/>
    <n v="177.02127659574469"/>
    <x v="1"/>
    <x v="38"/>
    <x v="0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x v="3049"/>
    <x v="0"/>
    <n v="54"/>
    <b v="1"/>
    <s v="theater/spaces"/>
    <n v="106.66666666666667"/>
    <n v="74.074074074074076"/>
    <x v="1"/>
    <x v="38"/>
    <x v="0"/>
    <x v="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x v="3050"/>
    <x v="0"/>
    <n v="9"/>
    <b v="1"/>
    <s v="theater/spaces"/>
    <n v="106"/>
    <n v="70.666666666666671"/>
    <x v="1"/>
    <x v="38"/>
    <x v="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x v="3051"/>
    <x v="1"/>
    <n v="35"/>
    <b v="0"/>
    <s v="theater/spaces"/>
    <n v="23.62857142857143"/>
    <n v="23.62857142857143"/>
    <x v="1"/>
    <x v="38"/>
    <x v="0"/>
    <x v="0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x v="3052"/>
    <x v="0"/>
    <n v="2"/>
    <b v="0"/>
    <s v="theater/spaces"/>
    <n v="0.15"/>
    <n v="37.5"/>
    <x v="1"/>
    <x v="38"/>
    <x v="0"/>
    <x v="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x v="3053"/>
    <x v="0"/>
    <n v="3"/>
    <b v="0"/>
    <s v="theater/spaces"/>
    <n v="0.4"/>
    <n v="13.333333333333334"/>
    <x v="1"/>
    <x v="38"/>
    <x v="0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x v="3054"/>
    <x v="0"/>
    <n v="0"/>
    <b v="0"/>
    <s v="theater/spaces"/>
    <n v="0"/>
    <e v="#DIV/0!"/>
    <x v="1"/>
    <x v="38"/>
    <x v="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x v="3055"/>
    <x v="0"/>
    <n v="1"/>
    <b v="0"/>
    <s v="theater/spaces"/>
    <n v="5.0000000000000001E-3"/>
    <n v="1"/>
    <x v="1"/>
    <x v="38"/>
    <x v="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x v="3056"/>
    <x v="0"/>
    <n v="0"/>
    <b v="0"/>
    <s v="theater/spaces"/>
    <n v="0"/>
    <e v="#DIV/0!"/>
    <x v="1"/>
    <x v="38"/>
    <x v="0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x v="3057"/>
    <x v="0"/>
    <n v="0"/>
    <b v="0"/>
    <s v="theater/spaces"/>
    <n v="0"/>
    <e v="#DIV/0!"/>
    <x v="1"/>
    <x v="38"/>
    <x v="0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x v="3058"/>
    <x v="0"/>
    <n v="3"/>
    <b v="0"/>
    <s v="theater/spaces"/>
    <n v="1.6666666666666666E-2"/>
    <n v="1"/>
    <x v="1"/>
    <x v="38"/>
    <x v="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x v="3059"/>
    <x v="0"/>
    <n v="11"/>
    <b v="0"/>
    <s v="theater/spaces"/>
    <n v="3.0066666666666664"/>
    <n v="41"/>
    <x v="1"/>
    <x v="38"/>
    <x v="0"/>
    <x v="0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x v="3060"/>
    <x v="0"/>
    <n v="6"/>
    <b v="0"/>
    <s v="theater/spaces"/>
    <n v="0.15227272727272728"/>
    <n v="55.833333333333336"/>
    <x v="1"/>
    <x v="38"/>
    <x v="0"/>
    <x v="0"/>
  </r>
  <r>
    <n v="3061"/>
    <s v="Help Save Parkway Cinemas!"/>
    <s v="Save a historic Local theater."/>
    <n v="1000000"/>
    <n v="0"/>
    <x v="2"/>
    <x v="0"/>
    <s v="USD"/>
    <n v="1407955748"/>
    <x v="3061"/>
    <x v="0"/>
    <n v="0"/>
    <b v="0"/>
    <s v="theater/spaces"/>
    <n v="0"/>
    <e v="#DIV/0!"/>
    <x v="1"/>
    <x v="38"/>
    <x v="0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x v="3062"/>
    <x v="0"/>
    <n v="67"/>
    <b v="0"/>
    <s v="theater/spaces"/>
    <n v="66.84"/>
    <n v="99.761194029850742"/>
    <x v="1"/>
    <x v="38"/>
    <x v="0"/>
    <x v="0"/>
  </r>
  <r>
    <n v="3063"/>
    <s v="Spec Haus"/>
    <s v="Members of the local Miami music scene are putting together a venue/creative space in Kendall!"/>
    <n v="3000"/>
    <n v="587"/>
    <x v="2"/>
    <x v="0"/>
    <s v="USD"/>
    <n v="1477174138"/>
    <x v="3063"/>
    <x v="0"/>
    <n v="23"/>
    <b v="0"/>
    <s v="theater/spaces"/>
    <n v="19.566666666666666"/>
    <n v="25.521739130434781"/>
    <x v="1"/>
    <x v="38"/>
    <x v="0"/>
    <x v="0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x v="3064"/>
    <x v="0"/>
    <n v="72"/>
    <b v="0"/>
    <s v="theater/spaces"/>
    <n v="11.294666666666666"/>
    <n v="117.65277777777777"/>
    <x v="1"/>
    <x v="38"/>
    <x v="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x v="3065"/>
    <x v="0"/>
    <n v="2"/>
    <b v="0"/>
    <s v="theater/spaces"/>
    <n v="0.04"/>
    <n v="5"/>
    <x v="1"/>
    <x v="38"/>
    <x v="0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x v="3066"/>
    <x v="0"/>
    <n v="15"/>
    <b v="0"/>
    <s v="theater/spaces"/>
    <n v="11.985714285714286"/>
    <n v="2796.6666666666665"/>
    <x v="1"/>
    <x v="38"/>
    <x v="0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x v="3067"/>
    <x v="0"/>
    <n v="1"/>
    <b v="0"/>
    <s v="theater/spaces"/>
    <n v="2.5"/>
    <n v="200"/>
    <x v="1"/>
    <x v="38"/>
    <x v="0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x v="3068"/>
    <x v="0"/>
    <n v="2"/>
    <b v="0"/>
    <s v="theater/spaces"/>
    <n v="6.9999999999999993E-2"/>
    <n v="87.5"/>
    <x v="1"/>
    <x v="38"/>
    <x v="0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x v="3069"/>
    <x v="0"/>
    <n v="7"/>
    <b v="0"/>
    <s v="theater/spaces"/>
    <n v="14.099999999999998"/>
    <n v="20.142857142857142"/>
    <x v="1"/>
    <x v="38"/>
    <x v="0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x v="3070"/>
    <x v="0"/>
    <n v="16"/>
    <b v="0"/>
    <s v="theater/spaces"/>
    <n v="3.34"/>
    <n v="20.875"/>
    <x v="1"/>
    <x v="38"/>
    <x v="0"/>
    <x v="0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x v="3071"/>
    <x v="0"/>
    <n v="117"/>
    <b v="0"/>
    <s v="theater/spaces"/>
    <n v="59.774999999999999"/>
    <n v="61.307692307692307"/>
    <x v="1"/>
    <x v="38"/>
    <x v="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x v="3072"/>
    <x v="0"/>
    <n v="2"/>
    <b v="0"/>
    <s v="theater/spaces"/>
    <n v="1.6666666666666666E-2"/>
    <n v="1"/>
    <x v="1"/>
    <x v="38"/>
    <x v="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x v="3073"/>
    <x v="0"/>
    <n v="7"/>
    <b v="0"/>
    <s v="theater/spaces"/>
    <n v="2.3035714285714284E-2"/>
    <n v="92.142857142857139"/>
    <x v="1"/>
    <x v="38"/>
    <x v="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x v="3074"/>
    <x v="0"/>
    <n v="3"/>
    <b v="0"/>
    <s v="theater/spaces"/>
    <n v="8.8000000000000009E-2"/>
    <n v="7.333333333333333"/>
    <x v="1"/>
    <x v="38"/>
    <x v="0"/>
    <x v="0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x v="3075"/>
    <x v="0"/>
    <n v="20"/>
    <b v="0"/>
    <s v="theater/spaces"/>
    <n v="8.64"/>
    <n v="64.8"/>
    <x v="1"/>
    <x v="38"/>
    <x v="0"/>
    <x v="0"/>
  </r>
  <r>
    <n v="3076"/>
    <s v="10,000 Hours"/>
    <s v="Helping female comedians get in their 10,000 Hours of practice!"/>
    <n v="10000"/>
    <n v="1506"/>
    <x v="2"/>
    <x v="0"/>
    <s v="USD"/>
    <n v="1444405123"/>
    <x v="3076"/>
    <x v="0"/>
    <n v="50"/>
    <b v="0"/>
    <s v="theater/spaces"/>
    <n v="15.06"/>
    <n v="30.12"/>
    <x v="1"/>
    <x v="38"/>
    <x v="0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x v="3077"/>
    <x v="0"/>
    <n v="2"/>
    <b v="0"/>
    <s v="theater/spaces"/>
    <n v="0.47727272727272729"/>
    <n v="52.5"/>
    <x v="1"/>
    <x v="38"/>
    <x v="0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x v="3078"/>
    <x v="0"/>
    <n v="3"/>
    <b v="0"/>
    <s v="theater/spaces"/>
    <n v="0.11833333333333333"/>
    <n v="23.666666666666668"/>
    <x v="1"/>
    <x v="38"/>
    <x v="0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x v="3079"/>
    <x v="0"/>
    <n v="27"/>
    <b v="0"/>
    <s v="theater/spaces"/>
    <n v="0.8417399858735245"/>
    <n v="415.77777777777777"/>
    <x v="1"/>
    <x v="38"/>
    <x v="0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x v="3080"/>
    <x v="0"/>
    <n v="7"/>
    <b v="0"/>
    <s v="theater/spaces"/>
    <n v="1.8799999999999997E-2"/>
    <n v="53.714285714285715"/>
    <x v="1"/>
    <x v="38"/>
    <x v="0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x v="3081"/>
    <x v="0"/>
    <n v="5"/>
    <b v="0"/>
    <s v="theater/spaces"/>
    <n v="0.21029999999999999"/>
    <n v="420.6"/>
    <x v="1"/>
    <x v="38"/>
    <x v="0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x v="3082"/>
    <x v="0"/>
    <n v="0"/>
    <b v="0"/>
    <s v="theater/spaces"/>
    <n v="0"/>
    <e v="#DIV/0!"/>
    <x v="1"/>
    <x v="38"/>
    <x v="0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x v="3083"/>
    <x v="0"/>
    <n v="3"/>
    <b v="0"/>
    <s v="theater/spaces"/>
    <n v="0.27999999999999997"/>
    <n v="18.666666666666668"/>
    <x v="1"/>
    <x v="38"/>
    <x v="0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x v="3084"/>
    <x v="0"/>
    <n v="6"/>
    <b v="0"/>
    <s v="theater/spaces"/>
    <n v="11.57920670115792"/>
    <n v="78.333333333333329"/>
    <x v="1"/>
    <x v="38"/>
    <x v="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x v="3085"/>
    <x v="0"/>
    <n v="9"/>
    <b v="0"/>
    <s v="theater/spaces"/>
    <n v="2.44"/>
    <n v="67.777777777777771"/>
    <x v="1"/>
    <x v="38"/>
    <x v="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x v="3086"/>
    <x v="0"/>
    <n v="3"/>
    <b v="0"/>
    <s v="theater/spaces"/>
    <n v="0.25"/>
    <n v="16.666666666666668"/>
    <x v="1"/>
    <x v="38"/>
    <x v="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x v="3087"/>
    <x v="0"/>
    <n v="2"/>
    <b v="0"/>
    <s v="theater/spaces"/>
    <n v="0.625"/>
    <n v="62.5"/>
    <x v="1"/>
    <x v="38"/>
    <x v="0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x v="3088"/>
    <x v="0"/>
    <n v="3"/>
    <b v="0"/>
    <s v="theater/spaces"/>
    <n v="0.19384615384615383"/>
    <n v="42"/>
    <x v="1"/>
    <x v="38"/>
    <x v="0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x v="3089"/>
    <x v="0"/>
    <n v="45"/>
    <b v="0"/>
    <s v="theater/spaces"/>
    <n v="23.416"/>
    <n v="130.0888888888889"/>
    <x v="1"/>
    <x v="38"/>
    <x v="0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x v="3090"/>
    <x v="0"/>
    <n v="9"/>
    <b v="0"/>
    <s v="theater/spaces"/>
    <n v="5.0808888888888886"/>
    <n v="1270.2222222222222"/>
    <x v="1"/>
    <x v="38"/>
    <x v="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x v="3091"/>
    <x v="0"/>
    <n v="9"/>
    <b v="0"/>
    <s v="theater/spaces"/>
    <n v="15.920000000000002"/>
    <n v="88.444444444444443"/>
    <x v="1"/>
    <x v="38"/>
    <x v="0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x v="3092"/>
    <x v="0"/>
    <n v="21"/>
    <b v="0"/>
    <s v="theater/spaces"/>
    <n v="1.1831900000000002"/>
    <n v="56.342380952380957"/>
    <x v="1"/>
    <x v="38"/>
    <x v="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x v="3093"/>
    <x v="0"/>
    <n v="17"/>
    <b v="0"/>
    <s v="theater/spaces"/>
    <n v="22.75"/>
    <n v="53.529411764705884"/>
    <x v="1"/>
    <x v="38"/>
    <x v="0"/>
    <x v="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x v="3094"/>
    <x v="0"/>
    <n v="1"/>
    <b v="0"/>
    <s v="theater/spaces"/>
    <n v="2.5000000000000001E-2"/>
    <n v="25"/>
    <x v="1"/>
    <x v="38"/>
    <x v="0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x v="3095"/>
    <x v="0"/>
    <n v="1"/>
    <b v="0"/>
    <s v="theater/spaces"/>
    <n v="0.33512064343163539"/>
    <n v="50"/>
    <x v="1"/>
    <x v="38"/>
    <x v="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x v="3096"/>
    <x v="0"/>
    <n v="14"/>
    <b v="0"/>
    <s v="theater/spaces"/>
    <n v="3.9750000000000001"/>
    <n v="56.785714285714285"/>
    <x v="1"/>
    <x v="38"/>
    <x v="0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x v="3097"/>
    <x v="0"/>
    <n v="42"/>
    <b v="0"/>
    <s v="theater/spaces"/>
    <n v="17.150000000000002"/>
    <n v="40.833333333333336"/>
    <x v="1"/>
    <x v="38"/>
    <x v="0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x v="3098"/>
    <x v="0"/>
    <n v="27"/>
    <b v="0"/>
    <s v="theater/spaces"/>
    <n v="3.6080041046690612"/>
    <n v="65.111111111111114"/>
    <x v="1"/>
    <x v="38"/>
    <x v="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x v="3099"/>
    <x v="0"/>
    <n v="5"/>
    <b v="0"/>
    <s v="theater/spaces"/>
    <n v="13.900000000000002"/>
    <n v="55.6"/>
    <x v="1"/>
    <x v="38"/>
    <x v="0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x v="3100"/>
    <x v="0"/>
    <n v="13"/>
    <b v="0"/>
    <s v="theater/spaces"/>
    <n v="15.225"/>
    <n v="140.53846153846155"/>
    <x v="1"/>
    <x v="38"/>
    <x v="0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x v="3101"/>
    <x v="0"/>
    <n v="12"/>
    <b v="0"/>
    <s v="theater/spaces"/>
    <n v="12"/>
    <n v="25"/>
    <x v="1"/>
    <x v="38"/>
    <x v="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x v="3102"/>
    <x v="0"/>
    <n v="90"/>
    <b v="0"/>
    <s v="theater/spaces"/>
    <n v="39.112499999999997"/>
    <n v="69.533333333333331"/>
    <x v="1"/>
    <x v="38"/>
    <x v="0"/>
    <x v="0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x v="3103"/>
    <x v="0"/>
    <n v="2"/>
    <b v="0"/>
    <s v="theater/spaces"/>
    <n v="0.26829268292682928"/>
    <n v="5.5"/>
    <x v="1"/>
    <x v="38"/>
    <x v="0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x v="3104"/>
    <x v="0"/>
    <n v="5"/>
    <b v="0"/>
    <s v="theater/spaces"/>
    <n v="29.625"/>
    <n v="237"/>
    <x v="1"/>
    <x v="38"/>
    <x v="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x v="3105"/>
    <x v="0"/>
    <n v="31"/>
    <b v="0"/>
    <s v="theater/spaces"/>
    <n v="42.360992301112063"/>
    <n v="79.870967741935488"/>
    <x v="1"/>
    <x v="38"/>
    <x v="0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x v="3106"/>
    <x v="0"/>
    <n v="4"/>
    <b v="0"/>
    <s v="theater/spaces"/>
    <n v="4.1000000000000005"/>
    <n v="10.25"/>
    <x v="1"/>
    <x v="38"/>
    <x v="0"/>
    <x v="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x v="3107"/>
    <x v="0"/>
    <n v="29"/>
    <b v="0"/>
    <s v="theater/spaces"/>
    <n v="19.762499999999999"/>
    <n v="272.58620689655174"/>
    <x v="1"/>
    <x v="38"/>
    <x v="0"/>
    <x v="0"/>
  </r>
  <r>
    <n v="3108"/>
    <s v="Funding a home for our Children's Theater"/>
    <s v="We need a permanent home for the theater!"/>
    <n v="50000"/>
    <n v="26"/>
    <x v="2"/>
    <x v="0"/>
    <s v="USD"/>
    <n v="1430234394"/>
    <x v="3108"/>
    <x v="0"/>
    <n v="2"/>
    <b v="0"/>
    <s v="theater/spaces"/>
    <n v="5.1999999999999998E-2"/>
    <n v="13"/>
    <x v="1"/>
    <x v="38"/>
    <x v="0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x v="3109"/>
    <x v="0"/>
    <n v="114"/>
    <b v="0"/>
    <s v="theater/spaces"/>
    <n v="25.030188679245285"/>
    <n v="58.184210526315788"/>
    <x v="1"/>
    <x v="38"/>
    <x v="0"/>
    <x v="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x v="3110"/>
    <x v="0"/>
    <n v="1"/>
    <b v="0"/>
    <s v="theater/spaces"/>
    <n v="0.04"/>
    <n v="10"/>
    <x v="1"/>
    <x v="38"/>
    <x v="0"/>
    <x v="0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x v="3111"/>
    <x v="0"/>
    <n v="76"/>
    <b v="0"/>
    <s v="theater/spaces"/>
    <n v="26.640000000000004"/>
    <n v="70.10526315789474"/>
    <x v="1"/>
    <x v="38"/>
    <x v="0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x v="3112"/>
    <x v="0"/>
    <n v="9"/>
    <b v="0"/>
    <s v="theater/spaces"/>
    <n v="4.7363636363636363"/>
    <n v="57.888888888888886"/>
    <x v="1"/>
    <x v="38"/>
    <x v="0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x v="3113"/>
    <x v="0"/>
    <n v="37"/>
    <b v="0"/>
    <s v="theater/spaces"/>
    <n v="4.2435339894712749"/>
    <n v="125.27027027027027"/>
    <x v="1"/>
    <x v="38"/>
    <x v="0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x v="3114"/>
    <x v="0"/>
    <n v="0"/>
    <b v="0"/>
    <s v="theater/spaces"/>
    <n v="0"/>
    <e v="#DIV/0!"/>
    <x v="1"/>
    <x v="38"/>
    <x v="0"/>
    <x v="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x v="3115"/>
    <x v="0"/>
    <n v="1"/>
    <b v="0"/>
    <s v="theater/spaces"/>
    <n v="3"/>
    <n v="300"/>
    <x v="1"/>
    <x v="38"/>
    <x v="0"/>
    <x v="0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x v="3116"/>
    <x v="0"/>
    <n v="10"/>
    <b v="0"/>
    <s v="theater/spaces"/>
    <n v="57.333333333333336"/>
    <n v="43"/>
    <x v="1"/>
    <x v="38"/>
    <x v="0"/>
    <x v="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x v="3117"/>
    <x v="0"/>
    <n v="1"/>
    <b v="0"/>
    <s v="theater/spaces"/>
    <n v="0.1"/>
    <n v="1"/>
    <x v="1"/>
    <x v="38"/>
    <x v="0"/>
    <x v="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x v="3118"/>
    <x v="0"/>
    <n v="2"/>
    <b v="0"/>
    <s v="theater/spaces"/>
    <n v="0.31"/>
    <n v="775"/>
    <x v="1"/>
    <x v="38"/>
    <x v="0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x v="3119"/>
    <x v="0"/>
    <n v="1"/>
    <b v="0"/>
    <s v="theater/spaces"/>
    <n v="0.05"/>
    <n v="5"/>
    <x v="1"/>
    <x v="38"/>
    <x v="0"/>
    <x v="0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x v="3120"/>
    <x v="0"/>
    <n v="10"/>
    <b v="0"/>
    <s v="theater/spaces"/>
    <n v="9.8461538461538465E-3"/>
    <n v="12.8"/>
    <x v="1"/>
    <x v="38"/>
    <x v="0"/>
    <x v="0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x v="3121"/>
    <x v="0"/>
    <n v="1"/>
    <b v="0"/>
    <s v="theater/spaces"/>
    <n v="0.66666666666666674"/>
    <n v="10"/>
    <x v="1"/>
    <x v="38"/>
    <x v="0"/>
    <x v="0"/>
  </r>
  <r>
    <n v="3122"/>
    <s v="be back soon (Canceled)"/>
    <s v="cancelled until further notice"/>
    <n v="199"/>
    <n v="116"/>
    <x v="1"/>
    <x v="0"/>
    <s v="USD"/>
    <n v="1478733732"/>
    <x v="3122"/>
    <x v="0"/>
    <n v="2"/>
    <b v="0"/>
    <s v="theater/spaces"/>
    <n v="58.291457286432156"/>
    <n v="58"/>
    <x v="1"/>
    <x v="38"/>
    <x v="0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x v="3123"/>
    <x v="0"/>
    <n v="348"/>
    <b v="0"/>
    <s v="theater/spaces"/>
    <n v="68.153599999999997"/>
    <n v="244.80459770114942"/>
    <x v="1"/>
    <x v="38"/>
    <x v="0"/>
    <x v="0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x v="3124"/>
    <x v="0"/>
    <n v="4"/>
    <b v="0"/>
    <s v="theater/spaces"/>
    <n v="3.2499999999999999E-3"/>
    <n v="6.5"/>
    <x v="1"/>
    <x v="38"/>
    <x v="0"/>
    <x v="0"/>
  </r>
  <r>
    <n v="3125"/>
    <s v="N/A (Canceled)"/>
    <s v="N/A"/>
    <n v="1500000"/>
    <n v="0"/>
    <x v="1"/>
    <x v="0"/>
    <s v="USD"/>
    <n v="1452142672"/>
    <x v="3125"/>
    <x v="0"/>
    <n v="0"/>
    <b v="0"/>
    <s v="theater/spaces"/>
    <n v="0"/>
    <e v="#DIV/0!"/>
    <x v="1"/>
    <x v="38"/>
    <x v="0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x v="3126"/>
    <x v="0"/>
    <n v="17"/>
    <b v="0"/>
    <s v="theater/spaces"/>
    <n v="4.16"/>
    <n v="61.176470588235297"/>
    <x v="1"/>
    <x v="38"/>
    <x v="0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x v="3127"/>
    <x v="0"/>
    <n v="0"/>
    <b v="0"/>
    <s v="theater/spaces"/>
    <n v="0"/>
    <e v="#DIV/0!"/>
    <x v="1"/>
    <x v="38"/>
    <x v="0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x v="3128"/>
    <x v="0"/>
    <n v="117"/>
    <b v="0"/>
    <s v="theater/plays"/>
    <n v="108.60666666666667"/>
    <n v="139.23931623931625"/>
    <x v="1"/>
    <x v="6"/>
    <x v="0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x v="3129"/>
    <x v="0"/>
    <n v="1"/>
    <b v="0"/>
    <s v="theater/plays"/>
    <n v="0.8"/>
    <n v="10"/>
    <x v="1"/>
    <x v="6"/>
    <x v="0"/>
    <x v="0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x v="3130"/>
    <x v="0"/>
    <n v="4"/>
    <b v="0"/>
    <s v="theater/plays"/>
    <n v="3.75"/>
    <n v="93.75"/>
    <x v="1"/>
    <x v="6"/>
    <x v="0"/>
    <x v="0"/>
  </r>
  <r>
    <n v="3131"/>
    <s v="SNAKE EYES"/>
    <s v="A Staged Reading of &quot;Snake Eyes,&quot; a new play by Alex Rafala"/>
    <n v="4100"/>
    <n v="645"/>
    <x v="3"/>
    <x v="0"/>
    <s v="USD"/>
    <n v="1491656045"/>
    <x v="3131"/>
    <x v="0"/>
    <n v="12"/>
    <b v="0"/>
    <s v="theater/plays"/>
    <n v="15.731707317073171"/>
    <n v="53.75"/>
    <x v="1"/>
    <x v="6"/>
    <x v="0"/>
    <x v="0"/>
  </r>
  <r>
    <n v="3132"/>
    <s v="A Bite of a Snake Play"/>
    <s v="Smells Like Money, Drips Like Honey, Taste Like Mocha, Better Run AWAY"/>
    <n v="30000"/>
    <n v="10"/>
    <x v="3"/>
    <x v="0"/>
    <s v="USD"/>
    <n v="1492759460"/>
    <x v="3132"/>
    <x v="0"/>
    <n v="1"/>
    <b v="0"/>
    <s v="theater/plays"/>
    <n v="3.3333333333333333E-2"/>
    <n v="10"/>
    <x v="1"/>
    <x v="6"/>
    <x v="0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x v="3133"/>
    <x v="0"/>
    <n v="16"/>
    <b v="0"/>
    <s v="theater/plays"/>
    <n v="108"/>
    <n v="33.75"/>
    <x v="1"/>
    <x v="6"/>
    <x v="0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x v="3134"/>
    <x v="0"/>
    <n v="12"/>
    <b v="0"/>
    <s v="theater/plays"/>
    <n v="22.5"/>
    <n v="18.75"/>
    <x v="1"/>
    <x v="6"/>
    <x v="0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x v="3135"/>
    <x v="0"/>
    <n v="7"/>
    <b v="0"/>
    <s v="theater/plays"/>
    <n v="20.849420849420849"/>
    <n v="23.142857142857142"/>
    <x v="1"/>
    <x v="6"/>
    <x v="0"/>
    <x v="0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x v="3136"/>
    <x v="0"/>
    <n v="22"/>
    <b v="0"/>
    <s v="theater/plays"/>
    <n v="127.8"/>
    <n v="29.045454545454547"/>
    <x v="1"/>
    <x v="6"/>
    <x v="0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x v="3137"/>
    <x v="0"/>
    <n v="1"/>
    <b v="0"/>
    <s v="theater/plays"/>
    <n v="3.3333333333333335"/>
    <n v="50"/>
    <x v="1"/>
    <x v="6"/>
    <x v="0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x v="3138"/>
    <x v="0"/>
    <n v="0"/>
    <b v="0"/>
    <s v="theater/plays"/>
    <n v="0"/>
    <e v="#DIV/0!"/>
    <x v="1"/>
    <x v="6"/>
    <x v="0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x v="3139"/>
    <x v="0"/>
    <n v="6"/>
    <b v="0"/>
    <s v="theater/plays"/>
    <n v="5.4"/>
    <n v="450"/>
    <x v="1"/>
    <x v="6"/>
    <x v="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x v="3140"/>
    <x v="0"/>
    <n v="4"/>
    <b v="0"/>
    <s v="theater/plays"/>
    <n v="0.96"/>
    <n v="24"/>
    <x v="1"/>
    <x v="6"/>
    <x v="0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x v="3141"/>
    <x v="0"/>
    <n v="8"/>
    <b v="0"/>
    <s v="theater/plays"/>
    <n v="51.6"/>
    <n v="32.25"/>
    <x v="1"/>
    <x v="6"/>
    <x v="0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x v="3142"/>
    <x v="0"/>
    <n v="3"/>
    <b v="0"/>
    <s v="theater/plays"/>
    <n v="1.6363636363636365"/>
    <n v="15"/>
    <x v="1"/>
    <x v="6"/>
    <x v="0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x v="3143"/>
    <x v="0"/>
    <n v="0"/>
    <b v="0"/>
    <s v="theater/plays"/>
    <n v="0"/>
    <e v="#DIV/0!"/>
    <x v="1"/>
    <x v="6"/>
    <x v="0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x v="3144"/>
    <x v="0"/>
    <n v="30"/>
    <b v="0"/>
    <s v="theater/plays"/>
    <n v="75.400000000000006"/>
    <n v="251.33333333333334"/>
    <x v="1"/>
    <x v="6"/>
    <x v="0"/>
    <x v="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x v="3145"/>
    <x v="0"/>
    <n v="0"/>
    <b v="0"/>
    <s v="theater/plays"/>
    <n v="0"/>
    <e v="#DIV/0!"/>
    <x v="1"/>
    <x v="6"/>
    <x v="0"/>
    <x v="0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x v="3146"/>
    <x v="0"/>
    <n v="12"/>
    <b v="0"/>
    <s v="theater/plays"/>
    <n v="10.5"/>
    <n v="437.5"/>
    <x v="1"/>
    <x v="6"/>
    <x v="0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x v="3147"/>
    <x v="1"/>
    <n v="213"/>
    <b v="1"/>
    <s v="theater/plays"/>
    <n v="117.52499999999999"/>
    <n v="110.35211267605634"/>
    <x v="1"/>
    <x v="6"/>
    <x v="0"/>
    <x v="0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x v="3148"/>
    <x v="1"/>
    <n v="57"/>
    <b v="1"/>
    <s v="theater/plays"/>
    <n v="131.16666666666669"/>
    <n v="41.421052631578945"/>
    <x v="1"/>
    <x v="6"/>
    <x v="0"/>
    <x v="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x v="3149"/>
    <x v="1"/>
    <n v="25"/>
    <b v="1"/>
    <s v="theater/plays"/>
    <n v="104"/>
    <n v="52"/>
    <x v="1"/>
    <x v="6"/>
    <x v="0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x v="3150"/>
    <x v="1"/>
    <n v="104"/>
    <b v="1"/>
    <s v="theater/plays"/>
    <n v="101"/>
    <n v="33.990384615384613"/>
    <x v="1"/>
    <x v="6"/>
    <x v="0"/>
    <x v="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x v="3151"/>
    <x v="1"/>
    <n v="34"/>
    <b v="1"/>
    <s v="theater/plays"/>
    <n v="100.4"/>
    <n v="103.35294117647059"/>
    <x v="1"/>
    <x v="6"/>
    <x v="0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x v="3152"/>
    <x v="1"/>
    <n v="67"/>
    <b v="1"/>
    <s v="theater/plays"/>
    <n v="105.95454545454545"/>
    <n v="34.791044776119406"/>
    <x v="1"/>
    <x v="6"/>
    <x v="0"/>
    <x v="0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x v="3153"/>
    <x v="1"/>
    <n v="241"/>
    <b v="1"/>
    <s v="theater/plays"/>
    <n v="335.58333333333337"/>
    <n v="41.773858921161825"/>
    <x v="1"/>
    <x v="6"/>
    <x v="0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x v="3154"/>
    <x v="1"/>
    <n v="123"/>
    <b v="1"/>
    <s v="theater/plays"/>
    <n v="112.92857142857142"/>
    <n v="64.268292682926827"/>
    <x v="1"/>
    <x v="6"/>
    <x v="0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x v="3155"/>
    <x v="1"/>
    <n v="302"/>
    <b v="1"/>
    <s v="theater/plays"/>
    <n v="188.50460000000001"/>
    <n v="31.209370860927152"/>
    <x v="1"/>
    <x v="6"/>
    <x v="0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x v="3156"/>
    <x v="1"/>
    <n v="89"/>
    <b v="1"/>
    <s v="theater/plays"/>
    <n v="101.81818181818181"/>
    <n v="62.921348314606739"/>
    <x v="1"/>
    <x v="6"/>
    <x v="0"/>
    <x v="0"/>
  </r>
  <r>
    <n v="3157"/>
    <s v="Summer FourPlay"/>
    <s v="Four Directors.  Four One Acts.  Four Genres.  For You."/>
    <n v="4000"/>
    <n v="4040"/>
    <x v="0"/>
    <x v="0"/>
    <s v="USD"/>
    <n v="1405746000"/>
    <x v="3157"/>
    <x v="1"/>
    <n v="41"/>
    <b v="1"/>
    <s v="theater/plays"/>
    <n v="101"/>
    <n v="98.536585365853654"/>
    <x v="1"/>
    <x v="6"/>
    <x v="0"/>
    <x v="0"/>
  </r>
  <r>
    <n v="3158"/>
    <s v="Nursery Crimes"/>
    <s v="A 40s crime-noir play using nursery rhyme characters."/>
    <n v="5000"/>
    <n v="5700"/>
    <x v="0"/>
    <x v="0"/>
    <s v="USD"/>
    <n v="1374523752"/>
    <x v="3158"/>
    <x v="1"/>
    <n v="69"/>
    <b v="1"/>
    <s v="theater/plays"/>
    <n v="113.99999999999999"/>
    <n v="82.608695652173907"/>
    <x v="1"/>
    <x v="6"/>
    <x v="0"/>
    <x v="0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x v="3159"/>
    <x v="1"/>
    <n v="52"/>
    <b v="1"/>
    <s v="theater/plays"/>
    <n v="133.48133333333334"/>
    <n v="38.504230769230773"/>
    <x v="1"/>
    <x v="6"/>
    <x v="0"/>
    <x v="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x v="3160"/>
    <x v="1"/>
    <n v="57"/>
    <b v="1"/>
    <s v="theater/plays"/>
    <n v="101.53333333333335"/>
    <n v="80.15789473684211"/>
    <x v="1"/>
    <x v="6"/>
    <x v="0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x v="3161"/>
    <x v="1"/>
    <n v="74"/>
    <b v="1"/>
    <s v="theater/plays"/>
    <n v="105.1"/>
    <n v="28.405405405405407"/>
    <x v="1"/>
    <x v="6"/>
    <x v="0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x v="3162"/>
    <x v="1"/>
    <n v="63"/>
    <b v="1"/>
    <s v="theater/plays"/>
    <n v="127.15"/>
    <n v="80.730158730158735"/>
    <x v="1"/>
    <x v="6"/>
    <x v="0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x v="3163"/>
    <x v="1"/>
    <n v="72"/>
    <b v="1"/>
    <s v="theater/plays"/>
    <n v="111.15384615384616"/>
    <n v="200.69444444444446"/>
    <x v="1"/>
    <x v="6"/>
    <x v="0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x v="3164"/>
    <x v="1"/>
    <n v="71"/>
    <b v="1"/>
    <s v="theater/plays"/>
    <n v="106.76"/>
    <n v="37.591549295774648"/>
    <x v="1"/>
    <x v="6"/>
    <x v="0"/>
    <x v="0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x v="3165"/>
    <x v="1"/>
    <n v="21"/>
    <b v="1"/>
    <s v="theater/plays"/>
    <n v="162.66666666666666"/>
    <n v="58.095238095238095"/>
    <x v="1"/>
    <x v="6"/>
    <x v="0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x v="3166"/>
    <x v="1"/>
    <n v="930"/>
    <b v="1"/>
    <s v="theater/plays"/>
    <n v="160.22808571428573"/>
    <n v="60.300892473118282"/>
    <x v="1"/>
    <x v="6"/>
    <x v="0"/>
    <x v="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x v="3167"/>
    <x v="1"/>
    <n v="55"/>
    <b v="1"/>
    <s v="theater/plays"/>
    <n v="116.16666666666666"/>
    <n v="63.363636363636367"/>
    <x v="1"/>
    <x v="6"/>
    <x v="0"/>
    <x v="0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x v="3168"/>
    <x v="1"/>
    <n v="61"/>
    <b v="1"/>
    <s v="theater/plays"/>
    <n v="124.2"/>
    <n v="50.901639344262293"/>
    <x v="1"/>
    <x v="6"/>
    <x v="0"/>
    <x v="0"/>
  </r>
  <r>
    <n v="3169"/>
    <s v="The Window"/>
    <s v="We're bringing The Window to the Cherry Lane Theater in January 2014."/>
    <n v="8000"/>
    <n v="8241"/>
    <x v="0"/>
    <x v="0"/>
    <s v="USD"/>
    <n v="1386910740"/>
    <x v="3169"/>
    <x v="1"/>
    <n v="82"/>
    <b v="1"/>
    <s v="theater/plays"/>
    <n v="103.01249999999999"/>
    <n v="100.5"/>
    <x v="1"/>
    <x v="6"/>
    <x v="0"/>
    <x v="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x v="3170"/>
    <x v="1"/>
    <n v="71"/>
    <b v="1"/>
    <s v="theater/plays"/>
    <n v="112.25"/>
    <n v="31.619718309859156"/>
    <x v="1"/>
    <x v="6"/>
    <x v="0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x v="3171"/>
    <x v="1"/>
    <n v="117"/>
    <b v="1"/>
    <s v="theater/plays"/>
    <n v="108.8142857142857"/>
    <n v="65.102564102564102"/>
    <x v="1"/>
    <x v="6"/>
    <x v="0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x v="3172"/>
    <x v="1"/>
    <n v="29"/>
    <b v="1"/>
    <s v="theater/plays"/>
    <n v="114.99999999999999"/>
    <n v="79.310344827586206"/>
    <x v="1"/>
    <x v="6"/>
    <x v="0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x v="3173"/>
    <x v="1"/>
    <n v="74"/>
    <b v="1"/>
    <s v="theater/plays"/>
    <n v="103"/>
    <n v="139.18918918918919"/>
    <x v="1"/>
    <x v="6"/>
    <x v="0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x v="3174"/>
    <x v="1"/>
    <n v="23"/>
    <b v="1"/>
    <s v="theater/plays"/>
    <n v="101.13333333333334"/>
    <n v="131.91304347826087"/>
    <x v="1"/>
    <x v="6"/>
    <x v="0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x v="3175"/>
    <x v="1"/>
    <n v="60"/>
    <b v="1"/>
    <s v="theater/plays"/>
    <n v="109.55999999999999"/>
    <n v="91.3"/>
    <x v="1"/>
    <x v="6"/>
    <x v="0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x v="3176"/>
    <x v="1"/>
    <n v="55"/>
    <b v="1"/>
    <s v="theater/plays"/>
    <n v="114.8421052631579"/>
    <n v="39.672727272727272"/>
    <x v="1"/>
    <x v="6"/>
    <x v="0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x v="3177"/>
    <x v="1"/>
    <n v="51"/>
    <b v="1"/>
    <s v="theater/plays"/>
    <n v="117.39999999999999"/>
    <n v="57.549019607843135"/>
    <x v="1"/>
    <x v="6"/>
    <x v="0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x v="3178"/>
    <x v="1"/>
    <n v="78"/>
    <b v="1"/>
    <s v="theater/plays"/>
    <n v="171.73333333333335"/>
    <n v="33.025641025641029"/>
    <x v="1"/>
    <x v="6"/>
    <x v="0"/>
    <x v="0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x v="3179"/>
    <x v="1"/>
    <n v="62"/>
    <b v="1"/>
    <s v="theater/plays"/>
    <n v="114.16238095238094"/>
    <n v="77.335806451612896"/>
    <x v="1"/>
    <x v="6"/>
    <x v="0"/>
    <x v="0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x v="3180"/>
    <x v="1"/>
    <n v="45"/>
    <b v="1"/>
    <s v="theater/plays"/>
    <n v="119.75"/>
    <n v="31.933333333333334"/>
    <x v="1"/>
    <x v="6"/>
    <x v="0"/>
    <x v="0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x v="3181"/>
    <x v="1"/>
    <n v="15"/>
    <b v="1"/>
    <s v="theater/plays"/>
    <n v="109.00000000000001"/>
    <n v="36.333333333333336"/>
    <x v="1"/>
    <x v="6"/>
    <x v="0"/>
    <x v="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x v="3182"/>
    <x v="1"/>
    <n v="151"/>
    <b v="1"/>
    <s v="theater/plays"/>
    <n v="100.88571428571429"/>
    <n v="46.768211920529801"/>
    <x v="1"/>
    <x v="6"/>
    <x v="0"/>
    <x v="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x v="3183"/>
    <x v="1"/>
    <n v="68"/>
    <b v="1"/>
    <s v="theater/plays"/>
    <n v="109.00000000000001"/>
    <n v="40.073529411764703"/>
    <x v="1"/>
    <x v="6"/>
    <x v="0"/>
    <x v="0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x v="3184"/>
    <x v="1"/>
    <n v="46"/>
    <b v="1"/>
    <s v="theater/plays"/>
    <n v="107.20930232558139"/>
    <n v="100.21739130434783"/>
    <x v="1"/>
    <x v="6"/>
    <x v="0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x v="3185"/>
    <x v="1"/>
    <n v="24"/>
    <b v="1"/>
    <s v="theater/plays"/>
    <n v="100"/>
    <n v="41.666666666666664"/>
    <x v="1"/>
    <x v="6"/>
    <x v="0"/>
    <x v="0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x v="3186"/>
    <x v="1"/>
    <n v="70"/>
    <b v="1"/>
    <s v="theater/plays"/>
    <n v="102.18750000000001"/>
    <n v="46.714285714285715"/>
    <x v="1"/>
    <x v="6"/>
    <x v="0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x v="3187"/>
    <x v="1"/>
    <n v="244"/>
    <b v="1"/>
    <s v="theater/plays"/>
    <n v="116.29333333333334"/>
    <n v="71.491803278688522"/>
    <x v="1"/>
    <x v="6"/>
    <x v="0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x v="3188"/>
    <x v="0"/>
    <n v="9"/>
    <b v="0"/>
    <s v="theater/musical"/>
    <n v="65"/>
    <n v="14.444444444444445"/>
    <x v="1"/>
    <x v="40"/>
    <x v="0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x v="3189"/>
    <x v="0"/>
    <n v="19"/>
    <b v="0"/>
    <s v="theater/musical"/>
    <n v="12.327272727272726"/>
    <n v="356.84210526315792"/>
    <x v="1"/>
    <x v="40"/>
    <x v="0"/>
    <x v="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x v="3190"/>
    <x v="0"/>
    <n v="0"/>
    <b v="0"/>
    <s v="theater/musical"/>
    <n v="0"/>
    <e v="#DIV/0!"/>
    <x v="1"/>
    <x v="40"/>
    <x v="0"/>
    <x v="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x v="3191"/>
    <x v="0"/>
    <n v="4"/>
    <b v="0"/>
    <s v="theater/musical"/>
    <n v="4.0266666666666664"/>
    <n v="37.75"/>
    <x v="1"/>
    <x v="40"/>
    <x v="0"/>
    <x v="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x v="3192"/>
    <x v="0"/>
    <n v="8"/>
    <b v="0"/>
    <s v="theater/musical"/>
    <n v="1.02"/>
    <n v="12.75"/>
    <x v="1"/>
    <x v="40"/>
    <x v="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x v="3193"/>
    <x v="0"/>
    <n v="24"/>
    <b v="0"/>
    <s v="theater/musical"/>
    <n v="11.74"/>
    <n v="24.458333333333332"/>
    <x v="1"/>
    <x v="40"/>
    <x v="0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x v="3194"/>
    <x v="0"/>
    <n v="0"/>
    <b v="0"/>
    <s v="theater/musical"/>
    <n v="0"/>
    <e v="#DIV/0!"/>
    <x v="1"/>
    <x v="40"/>
    <x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x v="3195"/>
    <x v="0"/>
    <n v="39"/>
    <b v="0"/>
    <s v="theater/musical"/>
    <n v="59.142857142857139"/>
    <n v="53.07692307692308"/>
    <x v="1"/>
    <x v="40"/>
    <x v="0"/>
    <x v="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x v="3196"/>
    <x v="0"/>
    <n v="6"/>
    <b v="0"/>
    <s v="theater/musical"/>
    <n v="0.06"/>
    <n v="300"/>
    <x v="1"/>
    <x v="40"/>
    <x v="0"/>
    <x v="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x v="3197"/>
    <x v="0"/>
    <n v="4"/>
    <b v="0"/>
    <s v="theater/musical"/>
    <n v="11.450000000000001"/>
    <n v="286.25"/>
    <x v="1"/>
    <x v="40"/>
    <x v="0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x v="3198"/>
    <x v="0"/>
    <n v="3"/>
    <b v="0"/>
    <s v="theater/musical"/>
    <n v="0.36666666666666664"/>
    <n v="36.666666666666664"/>
    <x v="1"/>
    <x v="40"/>
    <x v="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x v="3199"/>
    <x v="0"/>
    <n v="53"/>
    <b v="0"/>
    <s v="theater/musical"/>
    <n v="52.16"/>
    <n v="49.20754716981132"/>
    <x v="1"/>
    <x v="40"/>
    <x v="0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x v="3200"/>
    <x v="0"/>
    <n v="1"/>
    <b v="0"/>
    <s v="theater/musical"/>
    <n v="2E-3"/>
    <n v="1"/>
    <x v="1"/>
    <x v="40"/>
    <x v="0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x v="3201"/>
    <x v="0"/>
    <n v="2"/>
    <b v="0"/>
    <s v="theater/musical"/>
    <n v="1.25"/>
    <n v="12.5"/>
    <x v="1"/>
    <x v="40"/>
    <x v="0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x v="3202"/>
    <x v="0"/>
    <n v="25"/>
    <b v="0"/>
    <s v="theater/musical"/>
    <n v="54.52"/>
    <n v="109.04"/>
    <x v="1"/>
    <x v="40"/>
    <x v="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x v="3203"/>
    <x v="0"/>
    <n v="6"/>
    <b v="0"/>
    <s v="theater/musical"/>
    <n v="25"/>
    <n v="41.666666666666664"/>
    <x v="1"/>
    <x v="40"/>
    <x v="0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x v="3204"/>
    <x v="0"/>
    <n v="0"/>
    <b v="0"/>
    <s v="theater/musical"/>
    <n v="0"/>
    <e v="#DIV/0!"/>
    <x v="1"/>
    <x v="40"/>
    <x v="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x v="3205"/>
    <x v="0"/>
    <n v="12"/>
    <b v="0"/>
    <s v="theater/musical"/>
    <n v="3.4125000000000001"/>
    <n v="22.75"/>
    <x v="1"/>
    <x v="40"/>
    <x v="0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x v="3206"/>
    <x v="0"/>
    <n v="0"/>
    <b v="0"/>
    <s v="theater/musical"/>
    <n v="0"/>
    <e v="#DIV/0!"/>
    <x v="1"/>
    <x v="40"/>
    <x v="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x v="3207"/>
    <x v="0"/>
    <n v="36"/>
    <b v="0"/>
    <s v="theater/musical"/>
    <n v="46.36363636363636"/>
    <n v="70.833333333333329"/>
    <x v="1"/>
    <x v="40"/>
    <x v="0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x v="3208"/>
    <x v="1"/>
    <n v="82"/>
    <b v="1"/>
    <s v="theater/plays"/>
    <n v="103.49999999999999"/>
    <n v="63.109756097560975"/>
    <x v="1"/>
    <x v="6"/>
    <x v="0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x v="3209"/>
    <x v="1"/>
    <n v="226"/>
    <b v="1"/>
    <s v="theater/plays"/>
    <n v="119.32315789473684"/>
    <n v="50.157964601769912"/>
    <x v="1"/>
    <x v="6"/>
    <x v="0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x v="3210"/>
    <x v="1"/>
    <n v="60"/>
    <b v="1"/>
    <s v="theater/plays"/>
    <n v="125.76666666666667"/>
    <n v="62.883333333333333"/>
    <x v="1"/>
    <x v="6"/>
    <x v="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x v="3211"/>
    <x v="1"/>
    <n v="322"/>
    <b v="1"/>
    <s v="theater/plays"/>
    <n v="119.74347826086958"/>
    <n v="85.531055900621112"/>
    <x v="1"/>
    <x v="6"/>
    <x v="0"/>
    <x v="0"/>
  </r>
  <r>
    <n v="3212"/>
    <s v="Campo Maldito"/>
    <s v="Help us bring our production of Campo Maldito to New York AND San Francisco!"/>
    <n v="4000"/>
    <n v="5050"/>
    <x v="0"/>
    <x v="0"/>
    <s v="USD"/>
    <n v="1407524751"/>
    <x v="3212"/>
    <x v="1"/>
    <n v="94"/>
    <b v="1"/>
    <s v="theater/plays"/>
    <n v="126.25"/>
    <n v="53.723404255319146"/>
    <x v="1"/>
    <x v="6"/>
    <x v="0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x v="3213"/>
    <x v="1"/>
    <n v="47"/>
    <b v="1"/>
    <s v="theater/plays"/>
    <n v="100.11666666666667"/>
    <n v="127.80851063829788"/>
    <x v="1"/>
    <x v="6"/>
    <x v="0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x v="3214"/>
    <x v="1"/>
    <n v="115"/>
    <b v="1"/>
    <s v="theater/plays"/>
    <n v="102.13333333333334"/>
    <n v="106.57391304347826"/>
    <x v="1"/>
    <x v="6"/>
    <x v="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x v="3215"/>
    <x v="1"/>
    <n v="134"/>
    <b v="1"/>
    <s v="theater/plays"/>
    <n v="100.35142857142858"/>
    <n v="262.11194029850748"/>
    <x v="1"/>
    <x v="6"/>
    <x v="0"/>
    <x v="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x v="3216"/>
    <x v="1"/>
    <n v="35"/>
    <b v="1"/>
    <s v="theater/plays"/>
    <n v="100.05"/>
    <n v="57.171428571428571"/>
    <x v="1"/>
    <x v="6"/>
    <x v="0"/>
    <x v="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x v="3217"/>
    <x v="1"/>
    <n v="104"/>
    <b v="1"/>
    <s v="theater/plays"/>
    <n v="116.02222222222223"/>
    <n v="50.20192307692308"/>
    <x v="1"/>
    <x v="6"/>
    <x v="0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x v="3218"/>
    <x v="1"/>
    <n v="184"/>
    <b v="1"/>
    <s v="theater/plays"/>
    <n v="102.1"/>
    <n v="66.586956521739125"/>
    <x v="1"/>
    <x v="6"/>
    <x v="0"/>
    <x v="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x v="3219"/>
    <x v="1"/>
    <n v="119"/>
    <b v="1"/>
    <s v="theater/plays"/>
    <n v="100.11000000000001"/>
    <n v="168.25210084033614"/>
    <x v="1"/>
    <x v="6"/>
    <x v="0"/>
    <x v="0"/>
  </r>
  <r>
    <n v="3220"/>
    <s v="Burners"/>
    <s v="A sci-fi thriller for the stage opening March 10 in Los Angeles."/>
    <n v="15000"/>
    <n v="15126"/>
    <x v="0"/>
    <x v="0"/>
    <s v="USD"/>
    <n v="1489352400"/>
    <x v="3220"/>
    <x v="1"/>
    <n v="59"/>
    <b v="1"/>
    <s v="theater/plays"/>
    <n v="100.84"/>
    <n v="256.37288135593218"/>
    <x v="1"/>
    <x v="6"/>
    <x v="0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x v="3221"/>
    <x v="1"/>
    <n v="113"/>
    <b v="1"/>
    <s v="theater/plays"/>
    <n v="103.42499999999998"/>
    <n v="36.610619469026545"/>
    <x v="1"/>
    <x v="6"/>
    <x v="0"/>
    <x v="0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x v="3222"/>
    <x v="1"/>
    <n v="84"/>
    <b v="1"/>
    <s v="theater/plays"/>
    <n v="124.8"/>
    <n v="37.142857142857146"/>
    <x v="1"/>
    <x v="6"/>
    <x v="0"/>
    <x v="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x v="3223"/>
    <x v="1"/>
    <n v="74"/>
    <b v="1"/>
    <s v="theater/plays"/>
    <n v="109.51612903225806"/>
    <n v="45.878378378378379"/>
    <x v="1"/>
    <x v="6"/>
    <x v="0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x v="3224"/>
    <x v="1"/>
    <n v="216"/>
    <b v="1"/>
    <s v="theater/plays"/>
    <n v="102.03333333333333"/>
    <n v="141.71296296296296"/>
    <x v="1"/>
    <x v="6"/>
    <x v="0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x v="3225"/>
    <x v="1"/>
    <n v="39"/>
    <b v="1"/>
    <s v="theater/plays"/>
    <n v="102.35000000000001"/>
    <n v="52.487179487179489"/>
    <x v="1"/>
    <x v="6"/>
    <x v="0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x v="3226"/>
    <x v="1"/>
    <n v="21"/>
    <b v="1"/>
    <s v="theater/plays"/>
    <n v="104.16666666666667"/>
    <n v="59.523809523809526"/>
    <x v="1"/>
    <x v="6"/>
    <x v="0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x v="3227"/>
    <x v="0"/>
    <n v="30"/>
    <b v="1"/>
    <s v="theater/plays"/>
    <n v="125"/>
    <n v="50"/>
    <x v="1"/>
    <x v="6"/>
    <x v="0"/>
    <x v="0"/>
  </r>
  <r>
    <n v="3228"/>
    <s v="Hear Me Roar: A Season of Powerful Women"/>
    <s v="A Season of Powerful Women. A Season of Defiance."/>
    <n v="7000"/>
    <n v="7164"/>
    <x v="0"/>
    <x v="0"/>
    <s v="USD"/>
    <n v="1450328340"/>
    <x v="3228"/>
    <x v="1"/>
    <n v="37"/>
    <b v="1"/>
    <s v="theater/plays"/>
    <n v="102.34285714285714"/>
    <n v="193.62162162162161"/>
    <x v="1"/>
    <x v="6"/>
    <x v="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x v="3229"/>
    <x v="1"/>
    <n v="202"/>
    <b v="1"/>
    <s v="theater/plays"/>
    <n v="107.86500000000001"/>
    <n v="106.79702970297029"/>
    <x v="1"/>
    <x v="6"/>
    <x v="0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x v="3230"/>
    <x v="1"/>
    <n v="37"/>
    <b v="1"/>
    <s v="theater/plays"/>
    <n v="109.88461538461539"/>
    <n v="77.21621621621621"/>
    <x v="1"/>
    <x v="6"/>
    <x v="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x v="3231"/>
    <x v="0"/>
    <n v="28"/>
    <b v="1"/>
    <s v="theater/plays"/>
    <n v="161"/>
    <n v="57.5"/>
    <x v="1"/>
    <x v="6"/>
    <x v="0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x v="3232"/>
    <x v="1"/>
    <n v="26"/>
    <b v="1"/>
    <s v="theater/plays"/>
    <n v="131.20000000000002"/>
    <n v="50.46153846153846"/>
    <x v="1"/>
    <x v="6"/>
    <x v="0"/>
    <x v="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x v="3233"/>
    <x v="0"/>
    <n v="61"/>
    <b v="1"/>
    <s v="theater/plays"/>
    <n v="118.8"/>
    <n v="97.377049180327873"/>
    <x v="1"/>
    <x v="6"/>
    <x v="0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x v="3234"/>
    <x v="0"/>
    <n v="115"/>
    <b v="1"/>
    <s v="theater/plays"/>
    <n v="100.39275000000001"/>
    <n v="34.91921739130435"/>
    <x v="1"/>
    <x v="6"/>
    <x v="0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x v="3235"/>
    <x v="1"/>
    <n v="181"/>
    <b v="1"/>
    <s v="theater/plays"/>
    <n v="103.20666666666666"/>
    <n v="85.530386740331494"/>
    <x v="1"/>
    <x v="6"/>
    <x v="0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x v="3236"/>
    <x v="0"/>
    <n v="110"/>
    <b v="1"/>
    <s v="theater/plays"/>
    <n v="100.6"/>
    <n v="182.90909090909091"/>
    <x v="1"/>
    <x v="6"/>
    <x v="0"/>
    <x v="0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x v="3237"/>
    <x v="1"/>
    <n v="269"/>
    <b v="1"/>
    <s v="theater/plays"/>
    <n v="100.78754285714287"/>
    <n v="131.13620817843866"/>
    <x v="1"/>
    <x v="6"/>
    <x v="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x v="3238"/>
    <x v="1"/>
    <n v="79"/>
    <b v="1"/>
    <s v="theater/plays"/>
    <n v="112.32142857142857"/>
    <n v="39.810126582278478"/>
    <x v="1"/>
    <x v="6"/>
    <x v="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x v="3239"/>
    <x v="1"/>
    <n v="104"/>
    <b v="1"/>
    <s v="theater/plays"/>
    <n v="105.91914022517912"/>
    <n v="59.701730769230764"/>
    <x v="1"/>
    <x v="6"/>
    <x v="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x v="3240"/>
    <x v="0"/>
    <n v="34"/>
    <b v="1"/>
    <s v="theater/plays"/>
    <n v="100.56666666666668"/>
    <n v="88.735294117647058"/>
    <x v="1"/>
    <x v="6"/>
    <x v="0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x v="3241"/>
    <x v="1"/>
    <n v="167"/>
    <b v="1"/>
    <s v="theater/plays"/>
    <n v="115.30588235294117"/>
    <n v="58.688622754491021"/>
    <x v="1"/>
    <x v="6"/>
    <x v="0"/>
    <x v="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x v="3242"/>
    <x v="1"/>
    <n v="183"/>
    <b v="1"/>
    <s v="theater/plays"/>
    <n v="127.30419999999999"/>
    <n v="69.56513661202186"/>
    <x v="1"/>
    <x v="6"/>
    <x v="0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x v="3243"/>
    <x v="1"/>
    <n v="71"/>
    <b v="1"/>
    <s v="theater/plays"/>
    <n v="102.83750000000001"/>
    <n v="115.87323943661971"/>
    <x v="1"/>
    <x v="6"/>
    <x v="0"/>
    <x v="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x v="3244"/>
    <x v="0"/>
    <n v="69"/>
    <b v="1"/>
    <s v="theater/plays"/>
    <n v="102.9375"/>
    <n v="23.869565217391305"/>
    <x v="1"/>
    <x v="6"/>
    <x v="0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x v="3245"/>
    <x v="0"/>
    <n v="270"/>
    <b v="1"/>
    <s v="theater/plays"/>
    <n v="104.3047619047619"/>
    <n v="81.125925925925927"/>
    <x v="1"/>
    <x v="6"/>
    <x v="0"/>
    <x v="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x v="3246"/>
    <x v="1"/>
    <n v="193"/>
    <b v="1"/>
    <s v="theater/plays"/>
    <n v="111.22000000000001"/>
    <n v="57.626943005181346"/>
    <x v="1"/>
    <x v="6"/>
    <x v="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x v="3247"/>
    <x v="1"/>
    <n v="57"/>
    <b v="1"/>
    <s v="theater/plays"/>
    <n v="105.86"/>
    <n v="46.429824561403507"/>
    <x v="1"/>
    <x v="6"/>
    <x v="0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x v="3248"/>
    <x v="1"/>
    <n v="200"/>
    <b v="1"/>
    <s v="theater/plays"/>
    <n v="100.79166666666666"/>
    <n v="60.475000000000001"/>
    <x v="1"/>
    <x v="6"/>
    <x v="0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x v="3249"/>
    <x v="1"/>
    <n v="88"/>
    <b v="1"/>
    <s v="theater/plays"/>
    <n v="104.92727272727274"/>
    <n v="65.579545454545453"/>
    <x v="1"/>
    <x v="6"/>
    <x v="0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x v="3250"/>
    <x v="1"/>
    <n v="213"/>
    <b v="1"/>
    <s v="theater/plays"/>
    <n v="101.55199999999999"/>
    <n v="119.1924882629108"/>
    <x v="1"/>
    <x v="6"/>
    <x v="0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x v="3251"/>
    <x v="1"/>
    <n v="20"/>
    <b v="1"/>
    <s v="theater/plays"/>
    <n v="110.73333333333333"/>
    <n v="83.05"/>
    <x v="1"/>
    <x v="6"/>
    <x v="0"/>
    <x v="0"/>
  </r>
  <r>
    <n v="3252"/>
    <s v="Modern Love"/>
    <s v="How do we navigate the boundaries between friendship, sexual intimacy and obsessive desire?"/>
    <n v="2250"/>
    <n v="2876"/>
    <x v="0"/>
    <x v="1"/>
    <s v="GBP"/>
    <n v="1473247240"/>
    <x v="3252"/>
    <x v="1"/>
    <n v="50"/>
    <b v="1"/>
    <s v="theater/plays"/>
    <n v="127.82222222222221"/>
    <n v="57.52"/>
    <x v="1"/>
    <x v="6"/>
    <x v="0"/>
    <x v="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x v="3253"/>
    <x v="1"/>
    <n v="115"/>
    <b v="1"/>
    <s v="theater/plays"/>
    <n v="101.82500000000002"/>
    <n v="177.08695652173913"/>
    <x v="1"/>
    <x v="6"/>
    <x v="0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x v="3254"/>
    <x v="1"/>
    <n v="186"/>
    <b v="1"/>
    <s v="theater/plays"/>
    <n v="101.25769230769231"/>
    <n v="70.771505376344081"/>
    <x v="1"/>
    <x v="6"/>
    <x v="0"/>
    <x v="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x v="3255"/>
    <x v="1"/>
    <n v="18"/>
    <b v="1"/>
    <s v="theater/plays"/>
    <n v="175"/>
    <n v="29.166666666666668"/>
    <x v="1"/>
    <x v="6"/>
    <x v="0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x v="3256"/>
    <x v="1"/>
    <n v="176"/>
    <b v="1"/>
    <s v="theater/plays"/>
    <n v="128.06"/>
    <n v="72.76136363636364"/>
    <x v="1"/>
    <x v="6"/>
    <x v="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x v="3257"/>
    <x v="0"/>
    <n v="41"/>
    <b v="1"/>
    <s v="theater/plays"/>
    <n v="106.29949999999999"/>
    <n v="51.853414634146333"/>
    <x v="1"/>
    <x v="6"/>
    <x v="0"/>
    <x v="0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x v="3258"/>
    <x v="1"/>
    <n v="75"/>
    <b v="1"/>
    <s v="theater/plays"/>
    <n v="105.21428571428571"/>
    <n v="98.2"/>
    <x v="1"/>
    <x v="6"/>
    <x v="0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x v="3259"/>
    <x v="1"/>
    <n v="97"/>
    <b v="1"/>
    <s v="theater/plays"/>
    <n v="106.16782608695652"/>
    <n v="251.7381443298969"/>
    <x v="1"/>
    <x v="6"/>
    <x v="0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x v="3260"/>
    <x v="1"/>
    <n v="73"/>
    <b v="1"/>
    <s v="theater/plays"/>
    <n v="109.24000000000001"/>
    <n v="74.821917808219183"/>
    <x v="1"/>
    <x v="6"/>
    <x v="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x v="3261"/>
    <x v="1"/>
    <n v="49"/>
    <b v="1"/>
    <s v="theater/plays"/>
    <n v="100.45454545454547"/>
    <n v="67.65306122448979"/>
    <x v="1"/>
    <x v="6"/>
    <x v="0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x v="3262"/>
    <x v="1"/>
    <n v="134"/>
    <b v="1"/>
    <s v="theater/plays"/>
    <n v="103.04098360655738"/>
    <n v="93.81343283582089"/>
    <x v="1"/>
    <x v="6"/>
    <x v="0"/>
    <x v="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x v="3263"/>
    <x v="1"/>
    <n v="68"/>
    <b v="1"/>
    <s v="theater/plays"/>
    <n v="112.1664"/>
    <n v="41.237647058823526"/>
    <x v="1"/>
    <x v="6"/>
    <x v="0"/>
    <x v="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x v="3264"/>
    <x v="1"/>
    <n v="49"/>
    <b v="1"/>
    <s v="theater/plays"/>
    <n v="103"/>
    <n v="52.551020408163268"/>
    <x v="1"/>
    <x v="6"/>
    <x v="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x v="3265"/>
    <x v="1"/>
    <n v="63"/>
    <b v="1"/>
    <s v="theater/plays"/>
    <n v="164"/>
    <n v="70.285714285714292"/>
    <x v="1"/>
    <x v="6"/>
    <x v="0"/>
    <x v="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x v="3266"/>
    <x v="1"/>
    <n v="163"/>
    <b v="1"/>
    <s v="theater/plays"/>
    <n v="131.28333333333333"/>
    <n v="48.325153374233132"/>
    <x v="1"/>
    <x v="6"/>
    <x v="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x v="3267"/>
    <x v="1"/>
    <n v="288"/>
    <b v="1"/>
    <s v="theater/plays"/>
    <n v="102.1"/>
    <n v="53.177083333333336"/>
    <x v="1"/>
    <x v="6"/>
    <x v="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x v="3268"/>
    <x v="1"/>
    <n v="42"/>
    <b v="1"/>
    <s v="theater/plays"/>
    <n v="128"/>
    <n v="60.952380952380949"/>
    <x v="1"/>
    <x v="6"/>
    <x v="0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x v="3269"/>
    <x v="1"/>
    <n v="70"/>
    <b v="1"/>
    <s v="theater/plays"/>
    <n v="101.49999999999999"/>
    <n v="116"/>
    <x v="1"/>
    <x v="6"/>
    <x v="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x v="3270"/>
    <x v="1"/>
    <n v="30"/>
    <b v="1"/>
    <s v="theater/plays"/>
    <n v="101.66666666666666"/>
    <n v="61"/>
    <x v="1"/>
    <x v="6"/>
    <x v="0"/>
    <x v="0"/>
  </r>
  <r>
    <n v="3271"/>
    <s v="Saxon Court at Southwark Playhouse"/>
    <s v="A razor sharp satire to darken your Christmas."/>
    <n v="1500"/>
    <n v="1950"/>
    <x v="0"/>
    <x v="1"/>
    <s v="GBP"/>
    <n v="1414927775"/>
    <x v="3271"/>
    <x v="1"/>
    <n v="51"/>
    <b v="1"/>
    <s v="theater/plays"/>
    <n v="130"/>
    <n v="38.235294117647058"/>
    <x v="1"/>
    <x v="6"/>
    <x v="0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x v="3272"/>
    <x v="1"/>
    <n v="145"/>
    <b v="1"/>
    <s v="theater/plays"/>
    <n v="154.43"/>
    <n v="106.50344827586207"/>
    <x v="1"/>
    <x v="6"/>
    <x v="0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x v="3273"/>
    <x v="1"/>
    <n v="21"/>
    <b v="1"/>
    <s v="theater/plays"/>
    <n v="107.4"/>
    <n v="204.57142857142858"/>
    <x v="1"/>
    <x v="6"/>
    <x v="0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x v="3274"/>
    <x v="1"/>
    <n v="286"/>
    <b v="1"/>
    <s v="theater/plays"/>
    <n v="101.32258064516128"/>
    <n v="54.912587412587413"/>
    <x v="1"/>
    <x v="6"/>
    <x v="0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x v="3275"/>
    <x v="1"/>
    <n v="12"/>
    <b v="1"/>
    <s v="theater/plays"/>
    <n v="100.27777777777777"/>
    <n v="150.41666666666666"/>
    <x v="1"/>
    <x v="6"/>
    <x v="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x v="3276"/>
    <x v="1"/>
    <n v="100"/>
    <b v="1"/>
    <s v="theater/plays"/>
    <n v="116.84444444444443"/>
    <n v="52.58"/>
    <x v="1"/>
    <x v="6"/>
    <x v="0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x v="3277"/>
    <x v="1"/>
    <n v="100"/>
    <b v="1"/>
    <s v="theater/plays"/>
    <n v="108.60000000000001"/>
    <n v="54.3"/>
    <x v="1"/>
    <x v="6"/>
    <x v="0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x v="3278"/>
    <x v="1"/>
    <n v="34"/>
    <b v="1"/>
    <s v="theater/plays"/>
    <n v="103.4"/>
    <n v="76.029411764705884"/>
    <x v="1"/>
    <x v="6"/>
    <x v="0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x v="3279"/>
    <x v="0"/>
    <n v="63"/>
    <b v="1"/>
    <s v="theater/plays"/>
    <n v="114.27586206896552"/>
    <n v="105.2063492063492"/>
    <x v="1"/>
    <x v="6"/>
    <x v="0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x v="3280"/>
    <x v="0"/>
    <n v="30"/>
    <b v="1"/>
    <s v="theater/plays"/>
    <n v="103"/>
    <n v="68.666666666666671"/>
    <x v="1"/>
    <x v="6"/>
    <x v="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x v="3281"/>
    <x v="0"/>
    <n v="47"/>
    <b v="1"/>
    <s v="theater/plays"/>
    <n v="121.6"/>
    <n v="129.36170212765958"/>
    <x v="1"/>
    <x v="6"/>
    <x v="0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x v="3282"/>
    <x v="0"/>
    <n v="237"/>
    <b v="1"/>
    <s v="theater/plays"/>
    <n v="102.6467741935484"/>
    <n v="134.26371308016877"/>
    <x v="1"/>
    <x v="6"/>
    <x v="0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x v="3283"/>
    <x v="0"/>
    <n v="47"/>
    <b v="1"/>
    <s v="theater/plays"/>
    <n v="104.75000000000001"/>
    <n v="17.829787234042552"/>
    <x v="1"/>
    <x v="6"/>
    <x v="0"/>
    <x v="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x v="3284"/>
    <x v="0"/>
    <n v="15"/>
    <b v="1"/>
    <s v="theater/plays"/>
    <n v="101.6"/>
    <n v="203.2"/>
    <x v="1"/>
    <x v="6"/>
    <x v="0"/>
    <x v="0"/>
  </r>
  <r>
    <n v="3285"/>
    <s v="By Morning"/>
    <s v="A new play by Matthew Gasda"/>
    <n v="4999"/>
    <n v="5604"/>
    <x v="0"/>
    <x v="0"/>
    <s v="USD"/>
    <n v="1488258000"/>
    <x v="3285"/>
    <x v="0"/>
    <n v="81"/>
    <b v="1"/>
    <s v="theater/plays"/>
    <n v="112.10242048409683"/>
    <n v="69.18518518518519"/>
    <x v="1"/>
    <x v="6"/>
    <x v="0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x v="3286"/>
    <x v="0"/>
    <n v="122"/>
    <b v="1"/>
    <s v="theater/plays"/>
    <n v="101.76666666666667"/>
    <n v="125.12295081967213"/>
    <x v="1"/>
    <x v="6"/>
    <x v="0"/>
    <x v="0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x v="3287"/>
    <x v="0"/>
    <n v="34"/>
    <b v="1"/>
    <s v="theater/plays"/>
    <n v="100"/>
    <n v="73.529411764705884"/>
    <x v="1"/>
    <x v="6"/>
    <x v="0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x v="3288"/>
    <x v="0"/>
    <n v="207"/>
    <b v="1"/>
    <s v="theater/plays"/>
    <n v="100.26489999999998"/>
    <n v="48.437149758454105"/>
    <x v="1"/>
    <x v="6"/>
    <x v="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x v="3289"/>
    <x v="0"/>
    <n v="25"/>
    <b v="1"/>
    <s v="theater/plays"/>
    <n v="133.04200000000003"/>
    <n v="26.608400000000003"/>
    <x v="1"/>
    <x v="6"/>
    <x v="0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x v="3290"/>
    <x v="0"/>
    <n v="72"/>
    <b v="1"/>
    <s v="theater/plays"/>
    <n v="121.2"/>
    <n v="33.666666666666664"/>
    <x v="1"/>
    <x v="6"/>
    <x v="0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x v="3291"/>
    <x v="0"/>
    <n v="14"/>
    <b v="1"/>
    <s v="theater/plays"/>
    <n v="113.99999999999999"/>
    <n v="40.714285714285715"/>
    <x v="1"/>
    <x v="6"/>
    <x v="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x v="3292"/>
    <x v="0"/>
    <n v="15"/>
    <b v="1"/>
    <s v="theater/plays"/>
    <n v="286.13861386138615"/>
    <n v="19.266666666666666"/>
    <x v="1"/>
    <x v="6"/>
    <x v="0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x v="3293"/>
    <x v="0"/>
    <n v="91"/>
    <b v="1"/>
    <s v="theater/plays"/>
    <n v="170.44444444444446"/>
    <n v="84.285714285714292"/>
    <x v="1"/>
    <x v="6"/>
    <x v="0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x v="3294"/>
    <x v="0"/>
    <n v="24"/>
    <b v="1"/>
    <s v="theater/plays"/>
    <n v="118.33333333333333"/>
    <n v="29.583333333333332"/>
    <x v="1"/>
    <x v="6"/>
    <x v="0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x v="3295"/>
    <x v="0"/>
    <n v="27"/>
    <b v="1"/>
    <s v="theater/plays"/>
    <n v="102.85857142857142"/>
    <n v="26.667037037037037"/>
    <x v="1"/>
    <x v="6"/>
    <x v="0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x v="3296"/>
    <x v="0"/>
    <n v="47"/>
    <b v="1"/>
    <s v="theater/plays"/>
    <n v="144.06666666666666"/>
    <n v="45.978723404255319"/>
    <x v="1"/>
    <x v="6"/>
    <x v="0"/>
    <x v="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x v="3297"/>
    <x v="0"/>
    <n v="44"/>
    <b v="1"/>
    <s v="theater/plays"/>
    <n v="100.07272727272726"/>
    <n v="125.09090909090909"/>
    <x v="1"/>
    <x v="6"/>
    <x v="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x v="3298"/>
    <x v="0"/>
    <n v="72"/>
    <b v="1"/>
    <s v="theater/plays"/>
    <n v="101.73"/>
    <n v="141.29166666666666"/>
    <x v="1"/>
    <x v="6"/>
    <x v="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x v="3299"/>
    <x v="0"/>
    <n v="63"/>
    <b v="1"/>
    <s v="theater/plays"/>
    <n v="116.19999999999999"/>
    <n v="55.333333333333336"/>
    <x v="1"/>
    <x v="6"/>
    <x v="0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x v="3300"/>
    <x v="0"/>
    <n v="88"/>
    <b v="1"/>
    <s v="theater/plays"/>
    <n v="136.16666666666666"/>
    <n v="46.420454545454547"/>
    <x v="1"/>
    <x v="6"/>
    <x v="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x v="3301"/>
    <x v="0"/>
    <n v="70"/>
    <b v="1"/>
    <s v="theater/plays"/>
    <n v="133.46666666666667"/>
    <n v="57.2"/>
    <x v="1"/>
    <x v="6"/>
    <x v="0"/>
    <x v="0"/>
  </r>
  <r>
    <n v="3302"/>
    <s v="El muro de BorÃ­s KiÃ©n"/>
    <s v="FilosofÃ­a de los anÃ³nimos"/>
    <n v="8400"/>
    <n v="8685"/>
    <x v="0"/>
    <x v="3"/>
    <s v="EUR"/>
    <n v="1481099176"/>
    <x v="3302"/>
    <x v="0"/>
    <n v="50"/>
    <b v="1"/>
    <s v="theater/plays"/>
    <n v="103.39285714285715"/>
    <n v="173.7"/>
    <x v="1"/>
    <x v="6"/>
    <x v="0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x v="3303"/>
    <x v="0"/>
    <n v="35"/>
    <b v="1"/>
    <s v="theater/plays"/>
    <n v="115.88888888888889"/>
    <n v="59.6"/>
    <x v="1"/>
    <x v="6"/>
    <x v="0"/>
    <x v="0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x v="3304"/>
    <x v="0"/>
    <n v="175"/>
    <b v="1"/>
    <s v="theater/plays"/>
    <n v="104.51666666666665"/>
    <n v="89.585714285714289"/>
    <x v="1"/>
    <x v="6"/>
    <x v="0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x v="3305"/>
    <x v="0"/>
    <n v="20"/>
    <b v="1"/>
    <s v="theater/plays"/>
    <n v="102.02500000000001"/>
    <n v="204.05"/>
    <x v="1"/>
    <x v="6"/>
    <x v="0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x v="3306"/>
    <x v="0"/>
    <n v="54"/>
    <b v="1"/>
    <s v="theater/plays"/>
    <n v="175.33333333333334"/>
    <n v="48.703703703703702"/>
    <x v="1"/>
    <x v="6"/>
    <x v="0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x v="3307"/>
    <x v="0"/>
    <n v="20"/>
    <b v="1"/>
    <s v="theater/plays"/>
    <n v="106.67999999999999"/>
    <n v="53.339999999999996"/>
    <x v="1"/>
    <x v="6"/>
    <x v="0"/>
    <x v="0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x v="3308"/>
    <x v="0"/>
    <n v="57"/>
    <b v="1"/>
    <s v="theater/plays"/>
    <n v="122.28571428571429"/>
    <n v="75.087719298245617"/>
    <x v="1"/>
    <x v="6"/>
    <x v="0"/>
    <x v="0"/>
  </r>
  <r>
    <n v="3309"/>
    <s v="Collision Course"/>
    <s v="Two unlikely friends, a garage, tinned beans &amp; the end of the world."/>
    <n v="350"/>
    <n v="558"/>
    <x v="0"/>
    <x v="1"/>
    <s v="GBP"/>
    <n v="1476632178"/>
    <x v="3309"/>
    <x v="0"/>
    <n v="31"/>
    <b v="1"/>
    <s v="theater/plays"/>
    <n v="159.42857142857144"/>
    <n v="18"/>
    <x v="1"/>
    <x v="6"/>
    <x v="0"/>
    <x v="0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x v="3310"/>
    <x v="0"/>
    <n v="31"/>
    <b v="1"/>
    <s v="theater/plays"/>
    <n v="100.07692307692308"/>
    <n v="209.83870967741936"/>
    <x v="1"/>
    <x v="6"/>
    <x v="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x v="3311"/>
    <x v="0"/>
    <n v="45"/>
    <b v="1"/>
    <s v="theater/plays"/>
    <n v="109.84"/>
    <n v="61.022222222222226"/>
    <x v="1"/>
    <x v="6"/>
    <x v="0"/>
    <x v="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x v="3312"/>
    <x v="0"/>
    <n v="41"/>
    <b v="1"/>
    <s v="theater/plays"/>
    <n v="100.03999999999999"/>
    <n v="61"/>
    <x v="1"/>
    <x v="6"/>
    <x v="0"/>
    <x v="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x v="3313"/>
    <x v="0"/>
    <n v="29"/>
    <b v="1"/>
    <s v="theater/plays"/>
    <n v="116.05000000000001"/>
    <n v="80.034482758620683"/>
    <x v="1"/>
    <x v="6"/>
    <x v="0"/>
    <x v="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x v="3314"/>
    <x v="0"/>
    <n v="58"/>
    <b v="1"/>
    <s v="theater/plays"/>
    <n v="210.75"/>
    <n v="29.068965517241381"/>
    <x v="1"/>
    <x v="6"/>
    <x v="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x v="3315"/>
    <x v="0"/>
    <n v="89"/>
    <b v="1"/>
    <s v="theater/plays"/>
    <n v="110.00000000000001"/>
    <n v="49.438202247191015"/>
    <x v="1"/>
    <x v="6"/>
    <x v="0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x v="3316"/>
    <x v="0"/>
    <n v="125"/>
    <b v="1"/>
    <s v="theater/plays"/>
    <n v="100.08673425918037"/>
    <n v="93.977440000000001"/>
    <x v="1"/>
    <x v="6"/>
    <x v="0"/>
    <x v="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x v="3317"/>
    <x v="0"/>
    <n v="18"/>
    <b v="1"/>
    <s v="theater/plays"/>
    <n v="106.19047619047619"/>
    <n v="61.944444444444443"/>
    <x v="1"/>
    <x v="6"/>
    <x v="0"/>
    <x v="0"/>
  </r>
  <r>
    <n v="3318"/>
    <s v="ROOMIES - Atlantic Canada Tour 2016-17"/>
    <s v="Help us strengthen and inspire disability arts in Atlantic Canada"/>
    <n v="2000"/>
    <n v="2512"/>
    <x v="0"/>
    <x v="5"/>
    <s v="CAD"/>
    <n v="1460341800"/>
    <x v="3318"/>
    <x v="0"/>
    <n v="32"/>
    <b v="1"/>
    <s v="theater/plays"/>
    <n v="125.6"/>
    <n v="78.5"/>
    <x v="1"/>
    <x v="6"/>
    <x v="0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x v="3319"/>
    <x v="0"/>
    <n v="16"/>
    <b v="1"/>
    <s v="theater/plays"/>
    <n v="108"/>
    <n v="33.75"/>
    <x v="1"/>
    <x v="6"/>
    <x v="0"/>
    <x v="0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x v="3320"/>
    <x v="0"/>
    <n v="38"/>
    <b v="1"/>
    <s v="theater/plays"/>
    <n v="101"/>
    <n v="66.44736842105263"/>
    <x v="1"/>
    <x v="6"/>
    <x v="0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x v="3321"/>
    <x v="0"/>
    <n v="15"/>
    <b v="1"/>
    <s v="theater/plays"/>
    <n v="107.4"/>
    <n v="35.799999999999997"/>
    <x v="1"/>
    <x v="6"/>
    <x v="0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x v="3322"/>
    <x v="0"/>
    <n v="23"/>
    <b v="1"/>
    <s v="theater/plays"/>
    <n v="101.51515151515152"/>
    <n v="145.65217391304347"/>
    <x v="1"/>
    <x v="6"/>
    <x v="0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x v="3323"/>
    <x v="0"/>
    <n v="49"/>
    <b v="1"/>
    <s v="theater/plays"/>
    <n v="125.89999999999999"/>
    <n v="25.693877551020407"/>
    <x v="1"/>
    <x v="6"/>
    <x v="0"/>
    <x v="0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x v="3324"/>
    <x v="0"/>
    <n v="10"/>
    <b v="1"/>
    <s v="theater/plays"/>
    <n v="101.66666666666666"/>
    <n v="152.5"/>
    <x v="1"/>
    <x v="6"/>
    <x v="0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x v="3325"/>
    <x v="0"/>
    <n v="15"/>
    <b v="1"/>
    <s v="theater/plays"/>
    <n v="112.5"/>
    <n v="30"/>
    <x v="1"/>
    <x v="6"/>
    <x v="0"/>
    <x v="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x v="3326"/>
    <x v="0"/>
    <n v="57"/>
    <b v="1"/>
    <s v="theater/plays"/>
    <n v="101.375"/>
    <n v="142.28070175438597"/>
    <x v="1"/>
    <x v="6"/>
    <x v="0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x v="3327"/>
    <x v="0"/>
    <n v="33"/>
    <b v="1"/>
    <s v="theater/plays"/>
    <n v="101.25"/>
    <n v="24.545454545454547"/>
    <x v="1"/>
    <x v="6"/>
    <x v="0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x v="3328"/>
    <x v="0"/>
    <n v="9"/>
    <b v="1"/>
    <s v="theater/plays"/>
    <n v="146.38888888888889"/>
    <n v="292.77777777777777"/>
    <x v="1"/>
    <x v="6"/>
    <x v="0"/>
    <x v="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x v="3329"/>
    <x v="0"/>
    <n v="26"/>
    <b v="1"/>
    <s v="theater/plays"/>
    <n v="116.8"/>
    <n v="44.92307692307692"/>
    <x v="1"/>
    <x v="6"/>
    <x v="0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x v="3330"/>
    <x v="0"/>
    <n v="69"/>
    <b v="1"/>
    <s v="theater/plays"/>
    <n v="106.26666666666667"/>
    <n v="23.10144927536232"/>
    <x v="1"/>
    <x v="6"/>
    <x v="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x v="3331"/>
    <x v="0"/>
    <n v="65"/>
    <b v="1"/>
    <s v="theater/plays"/>
    <n v="104.52"/>
    <n v="80.400000000000006"/>
    <x v="1"/>
    <x v="6"/>
    <x v="0"/>
    <x v="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x v="3332"/>
    <x v="0"/>
    <n v="83"/>
    <b v="1"/>
    <s v="theater/plays"/>
    <n v="100"/>
    <n v="72.289156626506028"/>
    <x v="1"/>
    <x v="6"/>
    <x v="0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x v="3333"/>
    <x v="0"/>
    <n v="111"/>
    <b v="1"/>
    <s v="theater/plays"/>
    <n v="104.57142857142858"/>
    <n v="32.972972972972975"/>
    <x v="1"/>
    <x v="6"/>
    <x v="0"/>
    <x v="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x v="3334"/>
    <x v="0"/>
    <n v="46"/>
    <b v="1"/>
    <s v="theater/plays"/>
    <n v="138.62051149573753"/>
    <n v="116.65217391304348"/>
    <x v="1"/>
    <x v="6"/>
    <x v="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x v="3335"/>
    <x v="0"/>
    <n v="63"/>
    <b v="1"/>
    <s v="theater/plays"/>
    <n v="100.32000000000001"/>
    <n v="79.61904761904762"/>
    <x v="1"/>
    <x v="6"/>
    <x v="0"/>
    <x v="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x v="3336"/>
    <x v="0"/>
    <n v="9"/>
    <b v="1"/>
    <s v="theater/plays"/>
    <n v="100"/>
    <n v="27.777777777777779"/>
    <x v="1"/>
    <x v="6"/>
    <x v="0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x v="3337"/>
    <x v="0"/>
    <n v="34"/>
    <b v="1"/>
    <s v="theater/plays"/>
    <n v="110.2"/>
    <n v="81.029411764705884"/>
    <x v="1"/>
    <x v="6"/>
    <x v="0"/>
    <x v="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x v="3338"/>
    <x v="0"/>
    <n v="112"/>
    <b v="1"/>
    <s v="theater/plays"/>
    <n v="102.18"/>
    <n v="136.84821428571428"/>
    <x v="1"/>
    <x v="6"/>
    <x v="0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x v="3339"/>
    <x v="0"/>
    <n v="47"/>
    <b v="1"/>
    <s v="theater/plays"/>
    <n v="104.35000000000001"/>
    <n v="177.61702127659575"/>
    <x v="1"/>
    <x v="6"/>
    <x v="0"/>
    <x v="0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x v="3340"/>
    <x v="0"/>
    <n v="38"/>
    <b v="1"/>
    <s v="theater/plays"/>
    <n v="138.16666666666666"/>
    <n v="109.07894736842105"/>
    <x v="1"/>
    <x v="6"/>
    <x v="0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x v="3341"/>
    <x v="0"/>
    <n v="28"/>
    <b v="1"/>
    <s v="theater/plays"/>
    <n v="100"/>
    <n v="119.64285714285714"/>
    <x v="1"/>
    <x v="6"/>
    <x v="0"/>
    <x v="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x v="3342"/>
    <x v="0"/>
    <n v="78"/>
    <b v="1"/>
    <s v="theater/plays"/>
    <n v="101.66666666666666"/>
    <n v="78.205128205128204"/>
    <x v="1"/>
    <x v="6"/>
    <x v="0"/>
    <x v="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x v="3343"/>
    <x v="0"/>
    <n v="23"/>
    <b v="1"/>
    <s v="theater/plays"/>
    <n v="171.42857142857142"/>
    <n v="52.173913043478258"/>
    <x v="1"/>
    <x v="6"/>
    <x v="0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x v="3344"/>
    <x v="0"/>
    <n v="40"/>
    <b v="1"/>
    <s v="theater/plays"/>
    <n v="101.44444444444444"/>
    <n v="114.125"/>
    <x v="1"/>
    <x v="6"/>
    <x v="0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x v="3345"/>
    <x v="0"/>
    <n v="13"/>
    <b v="1"/>
    <s v="theater/plays"/>
    <n v="130"/>
    <n v="50"/>
    <x v="1"/>
    <x v="6"/>
    <x v="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x v="3346"/>
    <x v="0"/>
    <n v="18"/>
    <b v="1"/>
    <s v="theater/plays"/>
    <n v="110.00000000000001"/>
    <n v="91.666666666666671"/>
    <x v="1"/>
    <x v="6"/>
    <x v="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x v="3347"/>
    <x v="0"/>
    <n v="22"/>
    <b v="1"/>
    <s v="theater/plays"/>
    <n v="119.44999999999999"/>
    <n v="108.59090909090909"/>
    <x v="1"/>
    <x v="6"/>
    <x v="0"/>
    <x v="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x v="3348"/>
    <x v="0"/>
    <n v="79"/>
    <b v="1"/>
    <s v="theater/plays"/>
    <n v="100.2909090909091"/>
    <n v="69.822784810126578"/>
    <x v="1"/>
    <x v="6"/>
    <x v="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x v="3349"/>
    <x v="0"/>
    <n v="14"/>
    <b v="1"/>
    <s v="theater/plays"/>
    <n v="153.4"/>
    <n v="109.57142857142857"/>
    <x v="1"/>
    <x v="6"/>
    <x v="0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x v="3350"/>
    <x v="0"/>
    <n v="51"/>
    <b v="1"/>
    <s v="theater/plays"/>
    <n v="104.42857142857143"/>
    <n v="71.666666666666671"/>
    <x v="1"/>
    <x v="6"/>
    <x v="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x v="3351"/>
    <x v="0"/>
    <n v="54"/>
    <b v="1"/>
    <s v="theater/plays"/>
    <n v="101.1"/>
    <n v="93.611111111111114"/>
    <x v="1"/>
    <x v="6"/>
    <x v="0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x v="3352"/>
    <x v="0"/>
    <n v="70"/>
    <b v="1"/>
    <s v="theater/plays"/>
    <n v="107.52"/>
    <n v="76.8"/>
    <x v="1"/>
    <x v="6"/>
    <x v="0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x v="3353"/>
    <x v="0"/>
    <n v="44"/>
    <b v="1"/>
    <s v="theater/plays"/>
    <n v="315"/>
    <n v="35.795454545454547"/>
    <x v="1"/>
    <x v="6"/>
    <x v="0"/>
    <x v="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x v="3354"/>
    <x v="0"/>
    <n v="55"/>
    <b v="1"/>
    <s v="theater/plays"/>
    <n v="101.93333333333334"/>
    <n v="55.6"/>
    <x v="1"/>
    <x v="6"/>
    <x v="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x v="3355"/>
    <x v="0"/>
    <n v="15"/>
    <b v="1"/>
    <s v="theater/plays"/>
    <n v="126.28571428571429"/>
    <n v="147.33333333333334"/>
    <x v="1"/>
    <x v="6"/>
    <x v="0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x v="3356"/>
    <x v="0"/>
    <n v="27"/>
    <b v="1"/>
    <s v="theater/plays"/>
    <n v="101.4"/>
    <n v="56.333333333333336"/>
    <x v="1"/>
    <x v="6"/>
    <x v="0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x v="3357"/>
    <x v="0"/>
    <n v="21"/>
    <b v="1"/>
    <s v="theater/plays"/>
    <n v="101"/>
    <n v="96.19047619047619"/>
    <x v="1"/>
    <x v="6"/>
    <x v="0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x v="3358"/>
    <x v="0"/>
    <n v="162"/>
    <b v="1"/>
    <s v="theater/plays"/>
    <n v="102.99000000000001"/>
    <n v="63.574074074074076"/>
    <x v="1"/>
    <x v="6"/>
    <x v="0"/>
    <x v="0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x v="3359"/>
    <x v="0"/>
    <n v="23"/>
    <b v="1"/>
    <s v="theater/plays"/>
    <n v="106.25"/>
    <n v="184.78260869565219"/>
    <x v="1"/>
    <x v="6"/>
    <x v="0"/>
    <x v="0"/>
  </r>
  <r>
    <n v="3360"/>
    <s v="Pretty Butch"/>
    <s v="World Premiere, an M1 Singapore Fringe Festival 2017 commission."/>
    <n v="9000"/>
    <n v="9124"/>
    <x v="0"/>
    <x v="20"/>
    <s v="SGD"/>
    <n v="1481731140"/>
    <x v="3360"/>
    <x v="0"/>
    <n v="72"/>
    <b v="1"/>
    <s v="theater/plays"/>
    <n v="101.37777777777779"/>
    <n v="126.72222222222223"/>
    <x v="1"/>
    <x v="6"/>
    <x v="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x v="3361"/>
    <x v="0"/>
    <n v="68"/>
    <b v="1"/>
    <s v="theater/plays"/>
    <n v="113.46000000000001"/>
    <n v="83.42647058823529"/>
    <x v="1"/>
    <x v="6"/>
    <x v="0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x v="3362"/>
    <x v="0"/>
    <n v="20"/>
    <b v="1"/>
    <s v="theater/plays"/>
    <n v="218.00000000000003"/>
    <n v="54.5"/>
    <x v="1"/>
    <x v="6"/>
    <x v="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x v="3363"/>
    <x v="0"/>
    <n v="26"/>
    <b v="1"/>
    <s v="theater/plays"/>
    <n v="101.41935483870968"/>
    <n v="302.30769230769232"/>
    <x v="1"/>
    <x v="6"/>
    <x v="0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x v="3364"/>
    <x v="0"/>
    <n v="72"/>
    <b v="1"/>
    <s v="theater/plays"/>
    <n v="105.93333333333332"/>
    <n v="44.138888888888886"/>
    <x v="1"/>
    <x v="6"/>
    <x v="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x v="3365"/>
    <x v="0"/>
    <n v="3"/>
    <b v="1"/>
    <s v="theater/plays"/>
    <n v="104"/>
    <n v="866.66666666666663"/>
    <x v="1"/>
    <x v="6"/>
    <x v="0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x v="3366"/>
    <x v="0"/>
    <n v="18"/>
    <b v="1"/>
    <s v="theater/plays"/>
    <n v="221"/>
    <n v="61.388888888888886"/>
    <x v="1"/>
    <x v="6"/>
    <x v="0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x v="3367"/>
    <x v="0"/>
    <n v="30"/>
    <b v="1"/>
    <s v="theater/plays"/>
    <n v="118.66666666666667"/>
    <n v="29.666666666666668"/>
    <x v="1"/>
    <x v="6"/>
    <x v="0"/>
    <x v="0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x v="3368"/>
    <x v="0"/>
    <n v="23"/>
    <b v="1"/>
    <s v="theater/plays"/>
    <n v="104.60000000000001"/>
    <n v="45.478260869565219"/>
    <x v="1"/>
    <x v="6"/>
    <x v="0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x v="3369"/>
    <x v="0"/>
    <n v="54"/>
    <b v="1"/>
    <s v="theater/plays"/>
    <n v="103.89999999999999"/>
    <n v="96.203703703703709"/>
    <x v="1"/>
    <x v="6"/>
    <x v="0"/>
    <x v="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x v="3370"/>
    <x v="0"/>
    <n v="26"/>
    <b v="1"/>
    <s v="theater/plays"/>
    <n v="117.73333333333333"/>
    <n v="67.92307692307692"/>
    <x v="1"/>
    <x v="6"/>
    <x v="0"/>
    <x v="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x v="3371"/>
    <x v="0"/>
    <n v="9"/>
    <b v="1"/>
    <s v="theater/plays"/>
    <n v="138.5"/>
    <n v="30.777777777777779"/>
    <x v="1"/>
    <x v="6"/>
    <x v="0"/>
    <x v="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x v="3372"/>
    <x v="0"/>
    <n v="27"/>
    <b v="1"/>
    <s v="theater/plays"/>
    <n v="103.49999999999999"/>
    <n v="38.333333333333336"/>
    <x v="1"/>
    <x v="6"/>
    <x v="0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x v="3373"/>
    <x v="0"/>
    <n v="30"/>
    <b v="1"/>
    <s v="theater/plays"/>
    <n v="100.25"/>
    <n v="66.833333333333329"/>
    <x v="1"/>
    <x v="6"/>
    <x v="0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x v="3374"/>
    <x v="0"/>
    <n v="52"/>
    <b v="1"/>
    <s v="theater/plays"/>
    <n v="106.57142857142856"/>
    <n v="71.730769230769226"/>
    <x v="1"/>
    <x v="6"/>
    <x v="0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x v="3375"/>
    <x v="0"/>
    <n v="17"/>
    <b v="1"/>
    <s v="theater/plays"/>
    <n v="100"/>
    <n v="176.47058823529412"/>
    <x v="1"/>
    <x v="6"/>
    <x v="0"/>
    <x v="0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x v="3376"/>
    <x v="0"/>
    <n v="19"/>
    <b v="1"/>
    <s v="theater/plays"/>
    <n v="100.01249999999999"/>
    <n v="421.10526315789474"/>
    <x v="1"/>
    <x v="6"/>
    <x v="0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x v="3377"/>
    <x v="0"/>
    <n v="77"/>
    <b v="1"/>
    <s v="theater/plays"/>
    <n v="101.05"/>
    <n v="104.98701298701299"/>
    <x v="1"/>
    <x v="6"/>
    <x v="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x v="3378"/>
    <x v="0"/>
    <n v="21"/>
    <b v="1"/>
    <s v="theater/plays"/>
    <n v="107.63636363636364"/>
    <n v="28.19047619047619"/>
    <x v="1"/>
    <x v="6"/>
    <x v="0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x v="3379"/>
    <x v="0"/>
    <n v="38"/>
    <b v="1"/>
    <s v="theater/plays"/>
    <n v="103.64999999999999"/>
    <n v="54.55263157894737"/>
    <x v="1"/>
    <x v="6"/>
    <x v="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x v="3380"/>
    <x v="0"/>
    <n v="28"/>
    <b v="1"/>
    <s v="theater/plays"/>
    <n v="104.43333333333334"/>
    <n v="111.89285714285714"/>
    <x v="1"/>
    <x v="6"/>
    <x v="0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x v="3381"/>
    <x v="0"/>
    <n v="48"/>
    <b v="1"/>
    <s v="theater/plays"/>
    <n v="102.25"/>
    <n v="85.208333333333329"/>
    <x v="1"/>
    <x v="6"/>
    <x v="0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x v="3382"/>
    <x v="0"/>
    <n v="46"/>
    <b v="1"/>
    <s v="theater/plays"/>
    <n v="100.74285714285713"/>
    <n v="76.652173913043484"/>
    <x v="1"/>
    <x v="6"/>
    <x v="0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x v="3383"/>
    <x v="0"/>
    <n v="30"/>
    <b v="1"/>
    <s v="theater/plays"/>
    <n v="111.71428571428572"/>
    <n v="65.166666666666671"/>
    <x v="1"/>
    <x v="6"/>
    <x v="0"/>
    <x v="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x v="3384"/>
    <x v="0"/>
    <n v="64"/>
    <b v="1"/>
    <s v="theater/plays"/>
    <n v="100.01100000000001"/>
    <n v="93.760312499999998"/>
    <x v="1"/>
    <x v="6"/>
    <x v="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x v="3385"/>
    <x v="0"/>
    <n v="15"/>
    <b v="1"/>
    <s v="theater/plays"/>
    <n v="100"/>
    <n v="133.33333333333334"/>
    <x v="1"/>
    <x v="6"/>
    <x v="0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x v="3386"/>
    <x v="0"/>
    <n v="41"/>
    <b v="1"/>
    <s v="theater/plays"/>
    <n v="105"/>
    <n v="51.219512195121951"/>
    <x v="1"/>
    <x v="6"/>
    <x v="0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x v="3387"/>
    <x v="0"/>
    <n v="35"/>
    <b v="1"/>
    <s v="theater/plays"/>
    <n v="116.86666666666667"/>
    <n v="100.17142857142858"/>
    <x v="1"/>
    <x v="6"/>
    <x v="0"/>
    <x v="0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x v="3388"/>
    <x v="0"/>
    <n v="45"/>
    <b v="1"/>
    <s v="theater/plays"/>
    <n v="103.8"/>
    <n v="34.6"/>
    <x v="1"/>
    <x v="6"/>
    <x v="0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x v="3389"/>
    <x v="0"/>
    <n v="62"/>
    <b v="1"/>
    <s v="theater/plays"/>
    <n v="114.5"/>
    <n v="184.67741935483872"/>
    <x v="1"/>
    <x v="6"/>
    <x v="0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x v="3390"/>
    <x v="0"/>
    <n v="22"/>
    <b v="1"/>
    <s v="theater/plays"/>
    <n v="102.4"/>
    <n v="69.818181818181813"/>
    <x v="1"/>
    <x v="6"/>
    <x v="0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x v="3391"/>
    <x v="0"/>
    <n v="18"/>
    <b v="1"/>
    <s v="theater/plays"/>
    <n v="223"/>
    <n v="61.944444444444443"/>
    <x v="1"/>
    <x v="6"/>
    <x v="0"/>
    <x v="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x v="3392"/>
    <x v="0"/>
    <n v="12"/>
    <b v="1"/>
    <s v="theater/plays"/>
    <n v="100"/>
    <n v="41.666666666666664"/>
    <x v="1"/>
    <x v="6"/>
    <x v="0"/>
    <x v="0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x v="3393"/>
    <x v="0"/>
    <n v="44"/>
    <b v="1"/>
    <s v="theater/plays"/>
    <n v="105.80000000000001"/>
    <n v="36.06818181818182"/>
    <x v="1"/>
    <x v="6"/>
    <x v="0"/>
    <x v="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x v="3394"/>
    <x v="0"/>
    <n v="27"/>
    <b v="1"/>
    <s v="theater/plays"/>
    <n v="142.36363636363635"/>
    <n v="29"/>
    <x v="1"/>
    <x v="6"/>
    <x v="0"/>
    <x v="0"/>
  </r>
  <r>
    <n v="3395"/>
    <s v="MIRAMAR"/>
    <s v="Miramar is a a darkly funny play exploring what it is we call â€˜homeâ€™."/>
    <n v="500"/>
    <n v="920"/>
    <x v="0"/>
    <x v="1"/>
    <s v="GBP"/>
    <n v="1433009400"/>
    <x v="3395"/>
    <x v="0"/>
    <n v="38"/>
    <b v="1"/>
    <s v="theater/plays"/>
    <n v="184"/>
    <n v="24.210526315789473"/>
    <x v="1"/>
    <x v="6"/>
    <x v="0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x v="3396"/>
    <x v="0"/>
    <n v="28"/>
    <b v="1"/>
    <s v="theater/plays"/>
    <n v="104.33333333333333"/>
    <n v="55.892857142857146"/>
    <x v="1"/>
    <x v="6"/>
    <x v="0"/>
    <x v="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x v="3397"/>
    <x v="0"/>
    <n v="24"/>
    <b v="1"/>
    <s v="theater/plays"/>
    <n v="112.00000000000001"/>
    <n v="11.666666666666666"/>
    <x v="1"/>
    <x v="6"/>
    <x v="0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x v="3398"/>
    <x v="0"/>
    <n v="65"/>
    <b v="1"/>
    <s v="theater/plays"/>
    <n v="111.07499999999999"/>
    <n v="68.353846153846149"/>
    <x v="1"/>
    <x v="6"/>
    <x v="0"/>
    <x v="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x v="3399"/>
    <x v="0"/>
    <n v="46"/>
    <b v="1"/>
    <s v="theater/plays"/>
    <n v="103.75000000000001"/>
    <n v="27.065217391304348"/>
    <x v="1"/>
    <x v="6"/>
    <x v="0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x v="3400"/>
    <x v="0"/>
    <n v="85"/>
    <b v="1"/>
    <s v="theater/plays"/>
    <n v="100.41"/>
    <n v="118.12941176470588"/>
    <x v="1"/>
    <x v="6"/>
    <x v="0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x v="3401"/>
    <x v="0"/>
    <n v="66"/>
    <b v="1"/>
    <s v="theater/plays"/>
    <n v="101.86206896551724"/>
    <n v="44.757575757575758"/>
    <x v="1"/>
    <x v="6"/>
    <x v="0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x v="3402"/>
    <x v="0"/>
    <n v="165"/>
    <b v="1"/>
    <s v="theater/plays"/>
    <n v="109.76666666666665"/>
    <n v="99.787878787878782"/>
    <x v="1"/>
    <x v="6"/>
    <x v="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x v="3403"/>
    <x v="0"/>
    <n v="17"/>
    <b v="1"/>
    <s v="theater/plays"/>
    <n v="100"/>
    <n v="117.64705882352941"/>
    <x v="1"/>
    <x v="6"/>
    <x v="0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x v="3404"/>
    <x v="0"/>
    <n v="3"/>
    <b v="1"/>
    <s v="theater/plays"/>
    <n v="122"/>
    <n v="203.33333333333334"/>
    <x v="1"/>
    <x v="6"/>
    <x v="0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x v="3405"/>
    <x v="0"/>
    <n v="17"/>
    <b v="1"/>
    <s v="theater/plays"/>
    <n v="137.57142857142856"/>
    <n v="28.323529411764707"/>
    <x v="1"/>
    <x v="6"/>
    <x v="0"/>
    <x v="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x v="3406"/>
    <x v="0"/>
    <n v="91"/>
    <b v="1"/>
    <s v="theater/plays"/>
    <n v="100.31000000000002"/>
    <n v="110.23076923076923"/>
    <x v="1"/>
    <x v="6"/>
    <x v="0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x v="3407"/>
    <x v="0"/>
    <n v="67"/>
    <b v="1"/>
    <s v="theater/plays"/>
    <n v="107.1"/>
    <n v="31.970149253731343"/>
    <x v="1"/>
    <x v="6"/>
    <x v="0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x v="3408"/>
    <x v="0"/>
    <n v="18"/>
    <b v="1"/>
    <s v="theater/plays"/>
    <n v="211"/>
    <n v="58.611111111111114"/>
    <x v="1"/>
    <x v="6"/>
    <x v="0"/>
    <x v="0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x v="3409"/>
    <x v="0"/>
    <n v="21"/>
    <b v="1"/>
    <s v="theater/plays"/>
    <n v="123.6"/>
    <n v="29.428571428571427"/>
    <x v="1"/>
    <x v="6"/>
    <x v="0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x v="3410"/>
    <x v="0"/>
    <n v="40"/>
    <b v="1"/>
    <s v="theater/plays"/>
    <n v="108.5"/>
    <n v="81.375"/>
    <x v="1"/>
    <x v="6"/>
    <x v="0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x v="3411"/>
    <x v="0"/>
    <n v="78"/>
    <b v="1"/>
    <s v="theater/plays"/>
    <n v="103.56666666666668"/>
    <n v="199.16666666666666"/>
    <x v="1"/>
    <x v="6"/>
    <x v="0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x v="3412"/>
    <x v="0"/>
    <n v="26"/>
    <b v="1"/>
    <s v="theater/plays"/>
    <n v="100"/>
    <n v="115.38461538461539"/>
    <x v="1"/>
    <x v="6"/>
    <x v="0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x v="3413"/>
    <x v="0"/>
    <n v="14"/>
    <b v="1"/>
    <s v="theater/plays"/>
    <n v="130"/>
    <n v="46.428571428571431"/>
    <x v="1"/>
    <x v="6"/>
    <x v="0"/>
    <x v="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x v="3414"/>
    <x v="0"/>
    <n v="44"/>
    <b v="1"/>
    <s v="theater/plays"/>
    <n v="103.49999999999999"/>
    <n v="70.568181818181813"/>
    <x v="1"/>
    <x v="6"/>
    <x v="0"/>
    <x v="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x v="3415"/>
    <x v="0"/>
    <n v="9"/>
    <b v="1"/>
    <s v="theater/plays"/>
    <n v="100"/>
    <n v="22.222222222222221"/>
    <x v="1"/>
    <x v="6"/>
    <x v="0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x v="3416"/>
    <x v="0"/>
    <n v="30"/>
    <b v="1"/>
    <s v="theater/plays"/>
    <n v="119.6"/>
    <n v="159.46666666666667"/>
    <x v="1"/>
    <x v="6"/>
    <x v="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x v="3417"/>
    <x v="0"/>
    <n v="45"/>
    <b v="1"/>
    <s v="theater/plays"/>
    <n v="100.00058823529412"/>
    <n v="37.777999999999999"/>
    <x v="1"/>
    <x v="6"/>
    <x v="0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x v="3418"/>
    <x v="0"/>
    <n v="56"/>
    <b v="1"/>
    <s v="theater/plays"/>
    <n v="100.875"/>
    <n v="72.053571428571431"/>
    <x v="1"/>
    <x v="6"/>
    <x v="0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x v="3419"/>
    <x v="0"/>
    <n v="46"/>
    <b v="1"/>
    <s v="theater/plays"/>
    <n v="106.54545454545455"/>
    <n v="63.695652173913047"/>
    <x v="1"/>
    <x v="6"/>
    <x v="0"/>
    <x v="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x v="3420"/>
    <x v="0"/>
    <n v="34"/>
    <b v="1"/>
    <s v="theater/plays"/>
    <n v="138"/>
    <n v="28.411764705882351"/>
    <x v="1"/>
    <x v="6"/>
    <x v="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x v="3421"/>
    <x v="0"/>
    <n v="98"/>
    <b v="1"/>
    <s v="theater/plays"/>
    <n v="101.15"/>
    <n v="103.21428571428571"/>
    <x v="1"/>
    <x v="6"/>
    <x v="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x v="3422"/>
    <x v="0"/>
    <n v="46"/>
    <b v="1"/>
    <s v="theater/plays"/>
    <n v="109.1"/>
    <n v="71.152173913043484"/>
    <x v="1"/>
    <x v="6"/>
    <x v="0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x v="3423"/>
    <x v="0"/>
    <n v="10"/>
    <b v="1"/>
    <s v="theater/plays"/>
    <n v="140"/>
    <n v="35"/>
    <x v="1"/>
    <x v="6"/>
    <x v="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x v="3424"/>
    <x v="0"/>
    <n v="76"/>
    <b v="1"/>
    <s v="theater/plays"/>
    <n v="103.58333333333334"/>
    <n v="81.776315789473685"/>
    <x v="1"/>
    <x v="6"/>
    <x v="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x v="3425"/>
    <x v="0"/>
    <n v="104"/>
    <b v="1"/>
    <s v="theater/plays"/>
    <n v="102.97033333333331"/>
    <n v="297.02980769230766"/>
    <x v="1"/>
    <x v="6"/>
    <x v="0"/>
    <x v="0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x v="3426"/>
    <x v="0"/>
    <n v="87"/>
    <b v="1"/>
    <s v="theater/plays"/>
    <n v="108.13333333333333"/>
    <n v="46.609195402298852"/>
    <x v="1"/>
    <x v="6"/>
    <x v="0"/>
    <x v="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x v="3427"/>
    <x v="0"/>
    <n v="29"/>
    <b v="1"/>
    <s v="theater/plays"/>
    <n v="100"/>
    <n v="51.724137931034484"/>
    <x v="1"/>
    <x v="6"/>
    <x v="0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x v="3428"/>
    <x v="0"/>
    <n v="51"/>
    <b v="1"/>
    <s v="theater/plays"/>
    <n v="102.75000000000001"/>
    <n v="40.294117647058826"/>
    <x v="1"/>
    <x v="6"/>
    <x v="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x v="3429"/>
    <x v="0"/>
    <n v="12"/>
    <b v="1"/>
    <s v="theater/plays"/>
    <n v="130"/>
    <n v="16.25"/>
    <x v="1"/>
    <x v="6"/>
    <x v="0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x v="3430"/>
    <x v="0"/>
    <n v="72"/>
    <b v="1"/>
    <s v="theater/plays"/>
    <n v="108.54949999999999"/>
    <n v="30.152638888888887"/>
    <x v="1"/>
    <x v="6"/>
    <x v="0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x v="3431"/>
    <x v="0"/>
    <n v="21"/>
    <b v="1"/>
    <s v="theater/plays"/>
    <n v="100"/>
    <n v="95.238095238095241"/>
    <x v="1"/>
    <x v="6"/>
    <x v="0"/>
    <x v="0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x v="3432"/>
    <x v="0"/>
    <n v="42"/>
    <b v="1"/>
    <s v="theater/plays"/>
    <n v="109.65"/>
    <n v="52.214285714285715"/>
    <x v="1"/>
    <x v="6"/>
    <x v="0"/>
    <x v="0"/>
  </r>
  <r>
    <n v="3433"/>
    <s v="The Dybbuk"/>
    <s v="death&amp;pretzels presents their first Chicago based project:_x000a_The Dybbuk by S. Ansky"/>
    <n v="9500"/>
    <n v="9525"/>
    <x v="0"/>
    <x v="0"/>
    <s v="USD"/>
    <n v="1402974000"/>
    <x v="3433"/>
    <x v="0"/>
    <n v="71"/>
    <b v="1"/>
    <s v="theater/plays"/>
    <n v="100.26315789473684"/>
    <n v="134.1549295774648"/>
    <x v="1"/>
    <x v="6"/>
    <x v="0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x v="3434"/>
    <x v="0"/>
    <n v="168"/>
    <b v="1"/>
    <s v="theater/plays"/>
    <n v="105.55000000000001"/>
    <n v="62.827380952380949"/>
    <x v="1"/>
    <x v="6"/>
    <x v="0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x v="3435"/>
    <x v="0"/>
    <n v="19"/>
    <b v="1"/>
    <s v="theater/plays"/>
    <n v="112.00000000000001"/>
    <n v="58.94736842105263"/>
    <x v="1"/>
    <x v="6"/>
    <x v="0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x v="3436"/>
    <x v="0"/>
    <n v="37"/>
    <b v="1"/>
    <s v="theater/plays"/>
    <n v="105.89999999999999"/>
    <n v="143.1081081081081"/>
    <x v="1"/>
    <x v="6"/>
    <x v="0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x v="3437"/>
    <x v="0"/>
    <n v="36"/>
    <b v="1"/>
    <s v="theater/plays"/>
    <n v="101"/>
    <n v="84.166666666666671"/>
    <x v="1"/>
    <x v="6"/>
    <x v="0"/>
    <x v="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x v="3438"/>
    <x v="0"/>
    <n v="14"/>
    <b v="1"/>
    <s v="theater/plays"/>
    <n v="104.2"/>
    <n v="186.07142857142858"/>
    <x v="1"/>
    <x v="6"/>
    <x v="0"/>
    <x v="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x v="3439"/>
    <x v="0"/>
    <n v="18"/>
    <b v="1"/>
    <s v="theater/plays"/>
    <n v="134.67833333333334"/>
    <n v="89.785555555555561"/>
    <x v="1"/>
    <x v="6"/>
    <x v="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x v="3440"/>
    <x v="0"/>
    <n v="82"/>
    <b v="1"/>
    <s v="theater/plays"/>
    <n v="105.2184"/>
    <n v="64.157560975609755"/>
    <x v="1"/>
    <x v="6"/>
    <x v="0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x v="3441"/>
    <x v="0"/>
    <n v="43"/>
    <b v="1"/>
    <s v="theater/plays"/>
    <n v="102.60000000000001"/>
    <n v="59.651162790697676"/>
    <x v="1"/>
    <x v="6"/>
    <x v="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x v="3442"/>
    <x v="0"/>
    <n v="8"/>
    <b v="1"/>
    <s v="theater/plays"/>
    <n v="100"/>
    <n v="31.25"/>
    <x v="1"/>
    <x v="6"/>
    <x v="0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x v="3443"/>
    <x v="0"/>
    <n v="45"/>
    <b v="1"/>
    <s v="theater/plays"/>
    <n v="185.5"/>
    <n v="41.222222222222221"/>
    <x v="1"/>
    <x v="6"/>
    <x v="0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x v="3444"/>
    <x v="0"/>
    <n v="20"/>
    <b v="1"/>
    <s v="theater/plays"/>
    <n v="289"/>
    <n v="43.35"/>
    <x v="1"/>
    <x v="6"/>
    <x v="0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x v="3445"/>
    <x v="0"/>
    <n v="31"/>
    <b v="1"/>
    <s v="theater/plays"/>
    <n v="100"/>
    <n v="64.516129032258064"/>
    <x v="1"/>
    <x v="6"/>
    <x v="0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x v="3446"/>
    <x v="0"/>
    <n v="25"/>
    <b v="1"/>
    <s v="theater/plays"/>
    <n v="108.2"/>
    <n v="43.28"/>
    <x v="1"/>
    <x v="6"/>
    <x v="0"/>
    <x v="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x v="3447"/>
    <x v="0"/>
    <n v="14"/>
    <b v="1"/>
    <s v="theater/plays"/>
    <n v="107.80000000000001"/>
    <n v="77"/>
    <x v="1"/>
    <x v="6"/>
    <x v="0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x v="3448"/>
    <x v="0"/>
    <n v="45"/>
    <b v="1"/>
    <s v="theater/plays"/>
    <n v="109.76190476190477"/>
    <n v="51.222222222222221"/>
    <x v="1"/>
    <x v="6"/>
    <x v="0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x v="3449"/>
    <x v="0"/>
    <n v="20"/>
    <b v="1"/>
    <s v="theater/plays"/>
    <n v="170.625"/>
    <n v="68.25"/>
    <x v="1"/>
    <x v="6"/>
    <x v="0"/>
    <x v="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x v="3450"/>
    <x v="0"/>
    <n v="39"/>
    <b v="1"/>
    <s v="theater/plays"/>
    <n v="152"/>
    <n v="19.487179487179485"/>
    <x v="1"/>
    <x v="6"/>
    <x v="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x v="3451"/>
    <x v="0"/>
    <n v="16"/>
    <b v="1"/>
    <s v="theater/plays"/>
    <n v="101.23076923076924"/>
    <n v="41.125"/>
    <x v="1"/>
    <x v="6"/>
    <x v="0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x v="3452"/>
    <x v="0"/>
    <n v="37"/>
    <b v="1"/>
    <s v="theater/plays"/>
    <n v="153.19999999999999"/>
    <n v="41.405405405405403"/>
    <x v="1"/>
    <x v="6"/>
    <x v="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x v="3453"/>
    <x v="0"/>
    <n v="14"/>
    <b v="1"/>
    <s v="theater/plays"/>
    <n v="128.33333333333334"/>
    <n v="27.5"/>
    <x v="1"/>
    <x v="6"/>
    <x v="0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x v="3454"/>
    <x v="0"/>
    <n v="21"/>
    <b v="1"/>
    <s v="theater/plays"/>
    <n v="100.71428571428571"/>
    <n v="33.571428571428569"/>
    <x v="1"/>
    <x v="6"/>
    <x v="0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x v="3455"/>
    <x v="0"/>
    <n v="69"/>
    <b v="1"/>
    <s v="theater/plays"/>
    <n v="100.64999999999999"/>
    <n v="145.86956521739131"/>
    <x v="1"/>
    <x v="6"/>
    <x v="0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x v="3456"/>
    <x v="0"/>
    <n v="16"/>
    <b v="1"/>
    <s v="theater/plays"/>
    <n v="191.3"/>
    <n v="358.6875"/>
    <x v="1"/>
    <x v="6"/>
    <x v="0"/>
    <x v="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x v="3457"/>
    <x v="0"/>
    <n v="55"/>
    <b v="1"/>
    <s v="theater/plays"/>
    <n v="140.19999999999999"/>
    <n v="50.981818181818184"/>
    <x v="1"/>
    <x v="6"/>
    <x v="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x v="3458"/>
    <x v="0"/>
    <n v="27"/>
    <b v="1"/>
    <s v="theater/plays"/>
    <n v="124.33537832310839"/>
    <n v="45.037037037037038"/>
    <x v="1"/>
    <x v="6"/>
    <x v="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x v="3459"/>
    <x v="0"/>
    <n v="36"/>
    <b v="1"/>
    <s v="theater/plays"/>
    <n v="126.2"/>
    <n v="17.527777777777779"/>
    <x v="1"/>
    <x v="6"/>
    <x v="0"/>
    <x v="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x v="3460"/>
    <x v="0"/>
    <n v="19"/>
    <b v="1"/>
    <s v="theater/plays"/>
    <n v="190"/>
    <n v="50"/>
    <x v="1"/>
    <x v="6"/>
    <x v="0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x v="3461"/>
    <x v="0"/>
    <n v="12"/>
    <b v="1"/>
    <s v="theater/plays"/>
    <n v="139"/>
    <n v="57.916666666666664"/>
    <x v="1"/>
    <x v="6"/>
    <x v="0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x v="3462"/>
    <x v="0"/>
    <n v="17"/>
    <b v="1"/>
    <s v="theater/plays"/>
    <n v="202"/>
    <n v="29.705882352941178"/>
    <x v="1"/>
    <x v="6"/>
    <x v="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x v="3463"/>
    <x v="0"/>
    <n v="114"/>
    <b v="1"/>
    <s v="theater/plays"/>
    <n v="103.38000000000001"/>
    <n v="90.684210526315795"/>
    <x v="1"/>
    <x v="6"/>
    <x v="0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x v="3464"/>
    <x v="0"/>
    <n v="93"/>
    <b v="1"/>
    <s v="theater/plays"/>
    <n v="102.3236"/>
    <n v="55.012688172043013"/>
    <x v="1"/>
    <x v="6"/>
    <x v="0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x v="3465"/>
    <x v="0"/>
    <n v="36"/>
    <b v="1"/>
    <s v="theater/plays"/>
    <n v="103"/>
    <n v="57.222222222222221"/>
    <x v="1"/>
    <x v="6"/>
    <x v="0"/>
    <x v="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x v="3466"/>
    <x v="0"/>
    <n v="61"/>
    <b v="1"/>
    <s v="theater/plays"/>
    <n v="127.14285714285714"/>
    <n v="72.950819672131146"/>
    <x v="1"/>
    <x v="6"/>
    <x v="0"/>
    <x v="0"/>
  </r>
  <r>
    <n v="3467"/>
    <s v="Venus in Fur, Los Angeles."/>
    <s v="Venus in Fur, By David Ives."/>
    <n v="3000"/>
    <n v="3030"/>
    <x v="0"/>
    <x v="0"/>
    <s v="USD"/>
    <n v="1426864032"/>
    <x v="3467"/>
    <x v="0"/>
    <n v="47"/>
    <b v="1"/>
    <s v="theater/plays"/>
    <n v="101"/>
    <n v="64.468085106382972"/>
    <x v="1"/>
    <x v="6"/>
    <x v="0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x v="3468"/>
    <x v="0"/>
    <n v="17"/>
    <b v="1"/>
    <s v="theater/plays"/>
    <n v="121.78"/>
    <n v="716.35294117647061"/>
    <x v="1"/>
    <x v="6"/>
    <x v="0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x v="3469"/>
    <x v="0"/>
    <n v="63"/>
    <b v="1"/>
    <s v="theater/plays"/>
    <n v="113.39285714285714"/>
    <n v="50.396825396825399"/>
    <x v="1"/>
    <x v="6"/>
    <x v="0"/>
    <x v="0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x v="3470"/>
    <x v="0"/>
    <n v="9"/>
    <b v="1"/>
    <s v="theater/plays"/>
    <n v="150"/>
    <n v="41.666666666666664"/>
    <x v="1"/>
    <x v="6"/>
    <x v="0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x v="3471"/>
    <x v="0"/>
    <n v="30"/>
    <b v="1"/>
    <s v="theater/plays"/>
    <n v="214.6"/>
    <n v="35.766666666666666"/>
    <x v="1"/>
    <x v="6"/>
    <x v="0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x v="3472"/>
    <x v="0"/>
    <n v="23"/>
    <b v="1"/>
    <s v="theater/plays"/>
    <n v="102.05"/>
    <n v="88.739130434782609"/>
    <x v="1"/>
    <x v="6"/>
    <x v="0"/>
    <x v="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x v="3473"/>
    <x v="0"/>
    <n v="33"/>
    <b v="1"/>
    <s v="theater/plays"/>
    <n v="100"/>
    <n v="148.4848484848485"/>
    <x v="1"/>
    <x v="6"/>
    <x v="0"/>
    <x v="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x v="3474"/>
    <x v="0"/>
    <n v="39"/>
    <b v="1"/>
    <s v="theater/plays"/>
    <n v="101"/>
    <n v="51.794871794871796"/>
    <x v="1"/>
    <x v="6"/>
    <x v="0"/>
    <x v="0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x v="3475"/>
    <x v="0"/>
    <n v="17"/>
    <b v="1"/>
    <s v="theater/plays"/>
    <n v="113.33333333333333"/>
    <n v="20"/>
    <x v="1"/>
    <x v="6"/>
    <x v="0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x v="3476"/>
    <x v="0"/>
    <n v="6"/>
    <b v="1"/>
    <s v="theater/plays"/>
    <n v="104"/>
    <n v="52"/>
    <x v="1"/>
    <x v="6"/>
    <x v="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x v="3477"/>
    <x v="0"/>
    <n v="39"/>
    <b v="1"/>
    <s v="theater/plays"/>
    <n v="115.33333333333333"/>
    <n v="53.230769230769234"/>
    <x v="1"/>
    <x v="6"/>
    <x v="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x v="3478"/>
    <x v="0"/>
    <n v="57"/>
    <b v="1"/>
    <s v="theater/plays"/>
    <n v="112.85000000000001"/>
    <n v="39.596491228070178"/>
    <x v="1"/>
    <x v="6"/>
    <x v="0"/>
    <x v="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x v="3479"/>
    <x v="0"/>
    <n v="56"/>
    <b v="1"/>
    <s v="theater/plays"/>
    <n v="127.86666666666666"/>
    <n v="34.25"/>
    <x v="1"/>
    <x v="6"/>
    <x v="0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x v="3480"/>
    <x v="0"/>
    <n v="13"/>
    <b v="1"/>
    <s v="theater/plays"/>
    <n v="142.66666666666669"/>
    <n v="164.61538461538461"/>
    <x v="1"/>
    <x v="6"/>
    <x v="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x v="3481"/>
    <x v="0"/>
    <n v="95"/>
    <b v="1"/>
    <s v="theater/plays"/>
    <n v="118.8"/>
    <n v="125.05263157894737"/>
    <x v="1"/>
    <x v="6"/>
    <x v="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x v="3482"/>
    <x v="0"/>
    <n v="80"/>
    <b v="1"/>
    <s v="theater/plays"/>
    <n v="138.33333333333334"/>
    <n v="51.875"/>
    <x v="1"/>
    <x v="6"/>
    <x v="0"/>
    <x v="0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x v="3483"/>
    <x v="0"/>
    <n v="133"/>
    <b v="1"/>
    <s v="theater/plays"/>
    <n v="159.9402985074627"/>
    <n v="40.285714285714285"/>
    <x v="1"/>
    <x v="6"/>
    <x v="0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x v="3484"/>
    <x v="0"/>
    <n v="44"/>
    <b v="1"/>
    <s v="theater/plays"/>
    <n v="114.24000000000001"/>
    <n v="64.909090909090907"/>
    <x v="1"/>
    <x v="6"/>
    <x v="0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x v="3485"/>
    <x v="0"/>
    <n v="30"/>
    <b v="1"/>
    <s v="theater/plays"/>
    <n v="100.60606060606061"/>
    <n v="55.333333333333336"/>
    <x v="1"/>
    <x v="6"/>
    <x v="0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x v="3486"/>
    <x v="0"/>
    <n v="56"/>
    <b v="1"/>
    <s v="theater/plays"/>
    <n v="155.20000000000002"/>
    <n v="83.142857142857139"/>
    <x v="1"/>
    <x v="6"/>
    <x v="0"/>
    <x v="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x v="3487"/>
    <x v="0"/>
    <n v="66"/>
    <b v="1"/>
    <s v="theater/plays"/>
    <n v="127.75000000000001"/>
    <n v="38.712121212121211"/>
    <x v="1"/>
    <x v="6"/>
    <x v="0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x v="3488"/>
    <x v="0"/>
    <n v="29"/>
    <b v="1"/>
    <s v="theater/plays"/>
    <n v="121.2"/>
    <n v="125.37931034482759"/>
    <x v="1"/>
    <x v="6"/>
    <x v="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x v="3489"/>
    <x v="0"/>
    <n v="72"/>
    <b v="1"/>
    <s v="theater/plays"/>
    <n v="112.7"/>
    <n v="78.263888888888886"/>
    <x v="1"/>
    <x v="6"/>
    <x v="0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x v="3490"/>
    <x v="0"/>
    <n v="27"/>
    <b v="1"/>
    <s v="theater/plays"/>
    <n v="127.49999999999999"/>
    <n v="47.222222222222221"/>
    <x v="1"/>
    <x v="6"/>
    <x v="0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x v="3491"/>
    <x v="0"/>
    <n v="10"/>
    <b v="1"/>
    <s v="theater/plays"/>
    <n v="158.20000000000002"/>
    <n v="79.099999999999994"/>
    <x v="1"/>
    <x v="6"/>
    <x v="0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x v="3492"/>
    <x v="0"/>
    <n v="35"/>
    <b v="1"/>
    <s v="theater/plays"/>
    <n v="105.26894736842105"/>
    <n v="114.29199999999999"/>
    <x v="1"/>
    <x v="6"/>
    <x v="0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x v="3493"/>
    <x v="0"/>
    <n v="29"/>
    <b v="1"/>
    <s v="theater/plays"/>
    <n v="100"/>
    <n v="51.724137931034484"/>
    <x v="1"/>
    <x v="6"/>
    <x v="0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x v="3494"/>
    <x v="0"/>
    <n v="13"/>
    <b v="1"/>
    <s v="theater/plays"/>
    <n v="100"/>
    <n v="30.76923076923077"/>
    <x v="1"/>
    <x v="6"/>
    <x v="0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x v="3495"/>
    <x v="0"/>
    <n v="72"/>
    <b v="1"/>
    <s v="theater/plays"/>
    <n v="106.86"/>
    <n v="74.208333333333329"/>
    <x v="1"/>
    <x v="6"/>
    <x v="0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x v="3496"/>
    <x v="0"/>
    <n v="78"/>
    <b v="1"/>
    <s v="theater/plays"/>
    <n v="124.4"/>
    <n v="47.846153846153847"/>
    <x v="1"/>
    <x v="6"/>
    <x v="0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x v="3497"/>
    <x v="0"/>
    <n v="49"/>
    <b v="1"/>
    <s v="theater/plays"/>
    <n v="108.70406189555126"/>
    <n v="34.408163265306122"/>
    <x v="1"/>
    <x v="6"/>
    <x v="0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x v="3498"/>
    <x v="0"/>
    <n v="42"/>
    <b v="1"/>
    <s v="theater/plays"/>
    <n v="102.42424242424242"/>
    <n v="40.238095238095241"/>
    <x v="1"/>
    <x v="6"/>
    <x v="0"/>
    <x v="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x v="3499"/>
    <x v="0"/>
    <n v="35"/>
    <b v="1"/>
    <s v="theater/plays"/>
    <n v="105.5"/>
    <n v="60.285714285714285"/>
    <x v="1"/>
    <x v="6"/>
    <x v="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x v="3500"/>
    <x v="0"/>
    <n v="42"/>
    <b v="1"/>
    <s v="theater/plays"/>
    <n v="106.3"/>
    <n v="25.30952380952381"/>
    <x v="1"/>
    <x v="6"/>
    <x v="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x v="3501"/>
    <x v="0"/>
    <n v="42"/>
    <b v="1"/>
    <s v="theater/plays"/>
    <n v="100.66666666666666"/>
    <n v="35.952380952380949"/>
    <x v="1"/>
    <x v="6"/>
    <x v="0"/>
    <x v="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x v="3502"/>
    <x v="0"/>
    <n v="31"/>
    <b v="1"/>
    <s v="theater/plays"/>
    <n v="105.4"/>
    <n v="136"/>
    <x v="1"/>
    <x v="6"/>
    <x v="0"/>
    <x v="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x v="3503"/>
    <x v="0"/>
    <n v="38"/>
    <b v="1"/>
    <s v="theater/plays"/>
    <n v="107.55999999999999"/>
    <n v="70.763157894736835"/>
    <x v="1"/>
    <x v="6"/>
    <x v="0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x v="3504"/>
    <x v="0"/>
    <n v="8"/>
    <b v="1"/>
    <s v="theater/plays"/>
    <n v="100"/>
    <n v="125"/>
    <x v="1"/>
    <x v="6"/>
    <x v="0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x v="3505"/>
    <x v="0"/>
    <n v="39"/>
    <b v="1"/>
    <s v="theater/plays"/>
    <n v="103.76"/>
    <n v="66.512820512820511"/>
    <x v="1"/>
    <x v="6"/>
    <x v="0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x v="3506"/>
    <x v="0"/>
    <n v="29"/>
    <b v="1"/>
    <s v="theater/plays"/>
    <n v="101.49999999999999"/>
    <n v="105"/>
    <x v="1"/>
    <x v="6"/>
    <x v="0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x v="3507"/>
    <x v="0"/>
    <n v="72"/>
    <b v="1"/>
    <s v="theater/plays"/>
    <n v="104.4"/>
    <n v="145"/>
    <x v="1"/>
    <x v="6"/>
    <x v="0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x v="3508"/>
    <x v="0"/>
    <n v="15"/>
    <b v="1"/>
    <s v="theater/plays"/>
    <n v="180"/>
    <n v="12"/>
    <x v="1"/>
    <x v="6"/>
    <x v="0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x v="3509"/>
    <x v="0"/>
    <n v="33"/>
    <b v="1"/>
    <s v="theater/plays"/>
    <n v="106.33333333333333"/>
    <n v="96.666666666666671"/>
    <x v="1"/>
    <x v="6"/>
    <x v="0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x v="3510"/>
    <x v="0"/>
    <n v="15"/>
    <b v="1"/>
    <s v="theater/plays"/>
    <n v="100.55555555555556"/>
    <n v="60.333333333333336"/>
    <x v="1"/>
    <x v="6"/>
    <x v="0"/>
    <x v="0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x v="3511"/>
    <x v="0"/>
    <n v="19"/>
    <b v="1"/>
    <s v="theater/plays"/>
    <n v="101.2"/>
    <n v="79.89473684210526"/>
    <x v="1"/>
    <x v="6"/>
    <x v="0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x v="3512"/>
    <x v="0"/>
    <n v="17"/>
    <b v="1"/>
    <s v="theater/plays"/>
    <n v="100"/>
    <n v="58.823529411764703"/>
    <x v="1"/>
    <x v="6"/>
    <x v="0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x v="3513"/>
    <x v="0"/>
    <n v="44"/>
    <b v="1"/>
    <s v="theater/plays"/>
    <n v="118.39285714285714"/>
    <n v="75.340909090909093"/>
    <x v="1"/>
    <x v="6"/>
    <x v="0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x v="3514"/>
    <x v="0"/>
    <n v="10"/>
    <b v="1"/>
    <s v="theater/plays"/>
    <n v="110.00000000000001"/>
    <n v="55"/>
    <x v="1"/>
    <x v="6"/>
    <x v="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x v="3515"/>
    <x v="0"/>
    <n v="46"/>
    <b v="1"/>
    <s v="theater/plays"/>
    <n v="102.66666666666666"/>
    <n v="66.956521739130437"/>
    <x v="1"/>
    <x v="6"/>
    <x v="0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x v="3516"/>
    <x v="0"/>
    <n v="11"/>
    <b v="1"/>
    <s v="theater/plays"/>
    <n v="100"/>
    <n v="227.27272727272728"/>
    <x v="1"/>
    <x v="6"/>
    <x v="0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x v="3517"/>
    <x v="0"/>
    <n v="13"/>
    <b v="1"/>
    <s v="theater/plays"/>
    <n v="100"/>
    <n v="307.69230769230768"/>
    <x v="1"/>
    <x v="6"/>
    <x v="0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x v="3518"/>
    <x v="0"/>
    <n v="33"/>
    <b v="1"/>
    <s v="theater/plays"/>
    <n v="110.04599999999999"/>
    <n v="50.020909090909093"/>
    <x v="1"/>
    <x v="6"/>
    <x v="0"/>
    <x v="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x v="3519"/>
    <x v="0"/>
    <n v="28"/>
    <b v="1"/>
    <s v="theater/plays"/>
    <n v="101.35000000000001"/>
    <n v="72.392857142857139"/>
    <x v="1"/>
    <x v="6"/>
    <x v="0"/>
    <x v="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x v="3520"/>
    <x v="0"/>
    <n v="21"/>
    <b v="1"/>
    <s v="theater/plays"/>
    <n v="100.75"/>
    <n v="95.952380952380949"/>
    <x v="1"/>
    <x v="6"/>
    <x v="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x v="3521"/>
    <x v="0"/>
    <n v="13"/>
    <b v="1"/>
    <s v="theater/plays"/>
    <n v="169.42857142857144"/>
    <n v="45.615384615384613"/>
    <x v="1"/>
    <x v="6"/>
    <x v="0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x v="3522"/>
    <x v="0"/>
    <n v="34"/>
    <b v="1"/>
    <s v="theater/plays"/>
    <n v="100"/>
    <n v="41.029411764705884"/>
    <x v="1"/>
    <x v="6"/>
    <x v="0"/>
    <x v="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x v="3523"/>
    <x v="0"/>
    <n v="80"/>
    <b v="1"/>
    <s v="theater/plays"/>
    <n v="113.65"/>
    <n v="56.825000000000003"/>
    <x v="1"/>
    <x v="6"/>
    <x v="0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x v="3524"/>
    <x v="0"/>
    <n v="74"/>
    <b v="1"/>
    <s v="theater/plays"/>
    <n v="101.56"/>
    <n v="137.24324324324326"/>
    <x v="1"/>
    <x v="6"/>
    <x v="0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x v="3525"/>
    <x v="0"/>
    <n v="7"/>
    <b v="1"/>
    <s v="theater/plays"/>
    <n v="106"/>
    <n v="75.714285714285708"/>
    <x v="1"/>
    <x v="6"/>
    <x v="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x v="3526"/>
    <x v="0"/>
    <n v="34"/>
    <b v="1"/>
    <s v="theater/plays"/>
    <n v="102"/>
    <n v="99"/>
    <x v="1"/>
    <x v="6"/>
    <x v="0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x v="3527"/>
    <x v="0"/>
    <n v="86"/>
    <b v="1"/>
    <s v="theater/plays"/>
    <n v="116.91666666666667"/>
    <n v="81.569767441860463"/>
    <x v="1"/>
    <x v="6"/>
    <x v="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x v="3528"/>
    <x v="0"/>
    <n v="37"/>
    <b v="1"/>
    <s v="theater/plays"/>
    <n v="101.15151515151514"/>
    <n v="45.108108108108105"/>
    <x v="1"/>
    <x v="6"/>
    <x v="0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x v="3529"/>
    <x v="0"/>
    <n v="18"/>
    <b v="1"/>
    <s v="theater/plays"/>
    <n v="132"/>
    <n v="36.666666666666664"/>
    <x v="1"/>
    <x v="6"/>
    <x v="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x v="3530"/>
    <x v="0"/>
    <n v="22"/>
    <b v="1"/>
    <s v="theater/plays"/>
    <n v="100"/>
    <n v="125"/>
    <x v="1"/>
    <x v="6"/>
    <x v="0"/>
    <x v="0"/>
  </r>
  <r>
    <n v="3531"/>
    <s v="The Reinvention of Lily Johnson"/>
    <s v="A political comedy for a crazy election year"/>
    <n v="1000"/>
    <n v="1280"/>
    <x v="0"/>
    <x v="0"/>
    <s v="USD"/>
    <n v="1467301334"/>
    <x v="3531"/>
    <x v="0"/>
    <n v="26"/>
    <b v="1"/>
    <s v="theater/plays"/>
    <n v="128"/>
    <n v="49.230769230769234"/>
    <x v="1"/>
    <x v="6"/>
    <x v="0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x v="3532"/>
    <x v="0"/>
    <n v="27"/>
    <b v="1"/>
    <s v="theater/plays"/>
    <n v="118.95833333333334"/>
    <n v="42.296296296296298"/>
    <x v="1"/>
    <x v="6"/>
    <x v="0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x v="3533"/>
    <x v="0"/>
    <n v="8"/>
    <b v="1"/>
    <s v="theater/plays"/>
    <n v="126.2"/>
    <n v="78.875"/>
    <x v="1"/>
    <x v="6"/>
    <x v="0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x v="3534"/>
    <x v="0"/>
    <n v="204"/>
    <b v="1"/>
    <s v="theater/plays"/>
    <n v="156.20000000000002"/>
    <n v="38.284313725490193"/>
    <x v="1"/>
    <x v="6"/>
    <x v="0"/>
    <x v="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x v="3535"/>
    <x v="0"/>
    <n v="46"/>
    <b v="1"/>
    <s v="theater/plays"/>
    <n v="103.15"/>
    <n v="44.847826086956523"/>
    <x v="1"/>
    <x v="6"/>
    <x v="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x v="3536"/>
    <x v="0"/>
    <n v="17"/>
    <b v="1"/>
    <s v="theater/plays"/>
    <n v="153.33333333333334"/>
    <n v="13.529411764705882"/>
    <x v="1"/>
    <x v="6"/>
    <x v="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x v="3537"/>
    <x v="0"/>
    <n v="28"/>
    <b v="1"/>
    <s v="theater/plays"/>
    <n v="180.44444444444446"/>
    <n v="43.5"/>
    <x v="1"/>
    <x v="6"/>
    <x v="0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x v="3538"/>
    <x v="0"/>
    <n v="83"/>
    <b v="1"/>
    <s v="theater/plays"/>
    <n v="128.44999999999999"/>
    <n v="30.951807228915662"/>
    <x v="1"/>
    <x v="6"/>
    <x v="0"/>
    <x v="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x v="3539"/>
    <x v="0"/>
    <n v="13"/>
    <b v="1"/>
    <s v="theater/plays"/>
    <n v="119.66666666666667"/>
    <n v="55.230769230769234"/>
    <x v="1"/>
    <x v="6"/>
    <x v="0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x v="3540"/>
    <x v="0"/>
    <n v="8"/>
    <b v="1"/>
    <s v="theater/plays"/>
    <n v="123"/>
    <n v="46.125"/>
    <x v="1"/>
    <x v="6"/>
    <x v="0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x v="3541"/>
    <x v="0"/>
    <n v="32"/>
    <b v="1"/>
    <s v="theater/plays"/>
    <n v="105"/>
    <n v="39.375"/>
    <x v="1"/>
    <x v="6"/>
    <x v="0"/>
    <x v="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x v="3542"/>
    <x v="0"/>
    <n v="85"/>
    <b v="1"/>
    <s v="theater/plays"/>
    <n v="102.23636363636363"/>
    <n v="66.152941176470591"/>
    <x v="1"/>
    <x v="6"/>
    <x v="0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x v="3543"/>
    <x v="0"/>
    <n v="29"/>
    <b v="1"/>
    <s v="theater/plays"/>
    <n v="104.66666666666666"/>
    <n v="54.137931034482762"/>
    <x v="1"/>
    <x v="6"/>
    <x v="0"/>
    <x v="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x v="3544"/>
    <x v="0"/>
    <n v="24"/>
    <b v="1"/>
    <s v="theater/plays"/>
    <n v="100"/>
    <n v="104.16666666666667"/>
    <x v="1"/>
    <x v="6"/>
    <x v="0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x v="3545"/>
    <x v="0"/>
    <n v="8"/>
    <b v="1"/>
    <s v="theater/plays"/>
    <n v="100.4"/>
    <n v="31.375"/>
    <x v="1"/>
    <x v="6"/>
    <x v="0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x v="3546"/>
    <x v="0"/>
    <n v="19"/>
    <b v="1"/>
    <s v="theater/plays"/>
    <n v="102.27272727272727"/>
    <n v="59.210526315789473"/>
    <x v="1"/>
    <x v="6"/>
    <x v="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x v="3547"/>
    <x v="0"/>
    <n v="336"/>
    <b v="1"/>
    <s v="theater/plays"/>
    <n v="114.40928571428573"/>
    <n v="119.17633928571429"/>
    <x v="1"/>
    <x v="6"/>
    <x v="0"/>
    <x v="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x v="3548"/>
    <x v="0"/>
    <n v="13"/>
    <b v="1"/>
    <s v="theater/plays"/>
    <n v="101.9047619047619"/>
    <n v="164.61538461538461"/>
    <x v="1"/>
    <x v="6"/>
    <x v="0"/>
    <x v="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x v="3549"/>
    <x v="0"/>
    <n v="42"/>
    <b v="1"/>
    <s v="theater/plays"/>
    <n v="102"/>
    <n v="24.285714285714285"/>
    <x v="1"/>
    <x v="6"/>
    <x v="0"/>
    <x v="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x v="3550"/>
    <x v="0"/>
    <n v="64"/>
    <b v="1"/>
    <s v="theater/plays"/>
    <n v="104.80000000000001"/>
    <n v="40.9375"/>
    <x v="1"/>
    <x v="6"/>
    <x v="0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x v="3551"/>
    <x v="0"/>
    <n v="25"/>
    <b v="1"/>
    <s v="theater/plays"/>
    <n v="101.83333333333333"/>
    <n v="61.1"/>
    <x v="1"/>
    <x v="6"/>
    <x v="0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x v="3552"/>
    <x v="0"/>
    <n v="20"/>
    <b v="1"/>
    <s v="theater/plays"/>
    <n v="100"/>
    <n v="38.65"/>
    <x v="1"/>
    <x v="6"/>
    <x v="0"/>
    <x v="0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x v="3553"/>
    <x v="0"/>
    <n v="104"/>
    <b v="1"/>
    <s v="theater/plays"/>
    <n v="106.27272727272728"/>
    <n v="56.20192307692308"/>
    <x v="1"/>
    <x v="6"/>
    <x v="0"/>
    <x v="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x v="3554"/>
    <x v="0"/>
    <n v="53"/>
    <b v="1"/>
    <s v="theater/plays"/>
    <n v="113.42219999999999"/>
    <n v="107.00207547169811"/>
    <x v="1"/>
    <x v="6"/>
    <x v="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x v="3555"/>
    <x v="0"/>
    <n v="14"/>
    <b v="1"/>
    <s v="theater/plays"/>
    <n v="100"/>
    <n v="171.42857142857142"/>
    <x v="1"/>
    <x v="6"/>
    <x v="0"/>
    <x v="0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x v="3556"/>
    <x v="0"/>
    <n v="20"/>
    <b v="1"/>
    <s v="theater/plays"/>
    <n v="100.45454545454547"/>
    <n v="110.5"/>
    <x v="1"/>
    <x v="6"/>
    <x v="0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x v="3557"/>
    <x v="0"/>
    <n v="558"/>
    <b v="1"/>
    <s v="theater/plays"/>
    <n v="100.03599999999999"/>
    <n v="179.27598566308242"/>
    <x v="1"/>
    <x v="6"/>
    <x v="0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x v="3558"/>
    <x v="0"/>
    <n v="22"/>
    <b v="1"/>
    <s v="theater/plays"/>
    <n v="144"/>
    <n v="22.90909090909091"/>
    <x v="1"/>
    <x v="6"/>
    <x v="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x v="3559"/>
    <x v="0"/>
    <n v="24"/>
    <b v="1"/>
    <s v="theater/plays"/>
    <n v="103.49999999999999"/>
    <n v="43.125"/>
    <x v="1"/>
    <x v="6"/>
    <x v="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x v="3560"/>
    <x v="0"/>
    <n v="74"/>
    <b v="1"/>
    <s v="theater/plays"/>
    <n v="108.43750000000001"/>
    <n v="46.891891891891895"/>
    <x v="1"/>
    <x v="6"/>
    <x v="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x v="3561"/>
    <x v="0"/>
    <n v="54"/>
    <b v="1"/>
    <s v="theater/plays"/>
    <n v="102.4"/>
    <n v="47.407407407407405"/>
    <x v="1"/>
    <x v="6"/>
    <x v="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x v="3562"/>
    <x v="0"/>
    <n v="31"/>
    <b v="1"/>
    <s v="theater/plays"/>
    <n v="148.88888888888889"/>
    <n v="15.129032258064516"/>
    <x v="1"/>
    <x v="6"/>
    <x v="0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x v="3563"/>
    <x v="0"/>
    <n v="25"/>
    <b v="1"/>
    <s v="theater/plays"/>
    <n v="105.49000000000002"/>
    <n v="21.098000000000003"/>
    <x v="1"/>
    <x v="6"/>
    <x v="0"/>
    <x v="0"/>
  </r>
  <r>
    <n v="3564"/>
    <s v="The Pillowman Aberdeen"/>
    <s v="Multi Award-Winng play THE PILLOWMAN coming to the Arts Centre Theatre, Aberdeen"/>
    <n v="1000"/>
    <n v="1005"/>
    <x v="0"/>
    <x v="1"/>
    <s v="GBP"/>
    <n v="1444060800"/>
    <x v="3564"/>
    <x v="0"/>
    <n v="17"/>
    <b v="1"/>
    <s v="theater/plays"/>
    <n v="100.49999999999999"/>
    <n v="59.117647058823529"/>
    <x v="1"/>
    <x v="6"/>
    <x v="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x v="3565"/>
    <x v="0"/>
    <n v="12"/>
    <b v="1"/>
    <s v="theater/plays"/>
    <n v="130.55555555555557"/>
    <n v="97.916666666666671"/>
    <x v="1"/>
    <x v="6"/>
    <x v="0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x v="3566"/>
    <x v="0"/>
    <n v="38"/>
    <b v="1"/>
    <s v="theater/plays"/>
    <n v="104.75000000000001"/>
    <n v="55.131578947368418"/>
    <x v="1"/>
    <x v="6"/>
    <x v="0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x v="3567"/>
    <x v="0"/>
    <n v="41"/>
    <b v="1"/>
    <s v="theater/plays"/>
    <n v="108.80000000000001"/>
    <n v="26.536585365853657"/>
    <x v="1"/>
    <x v="6"/>
    <x v="0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x v="3568"/>
    <x v="0"/>
    <n v="19"/>
    <b v="1"/>
    <s v="theater/plays"/>
    <n v="111.00000000000001"/>
    <n v="58.421052631578945"/>
    <x v="1"/>
    <x v="6"/>
    <x v="0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x v="3569"/>
    <x v="0"/>
    <n v="41"/>
    <b v="1"/>
    <s v="theater/plays"/>
    <n v="100.47999999999999"/>
    <n v="122.53658536585365"/>
    <x v="1"/>
    <x v="6"/>
    <x v="0"/>
    <x v="0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x v="3570"/>
    <x v="0"/>
    <n v="26"/>
    <b v="1"/>
    <s v="theater/plays"/>
    <n v="114.35"/>
    <n v="87.961538461538467"/>
    <x v="1"/>
    <x v="6"/>
    <x v="0"/>
    <x v="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x v="3571"/>
    <x v="0"/>
    <n v="25"/>
    <b v="1"/>
    <s v="theater/plays"/>
    <n v="122.06666666666666"/>
    <n v="73.239999999999995"/>
    <x v="1"/>
    <x v="6"/>
    <x v="0"/>
    <x v="0"/>
  </r>
  <r>
    <n v="3572"/>
    <s v="Monster"/>
    <s v="A darkly comic one woman show by Abram Rooney as part of The Camden Fringe 2015."/>
    <n v="500"/>
    <n v="500"/>
    <x v="0"/>
    <x v="1"/>
    <s v="GBP"/>
    <n v="1434894082"/>
    <x v="3572"/>
    <x v="0"/>
    <n v="9"/>
    <b v="1"/>
    <s v="theater/plays"/>
    <n v="100"/>
    <n v="55.555555555555557"/>
    <x v="1"/>
    <x v="6"/>
    <x v="0"/>
    <x v="0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x v="3573"/>
    <x v="0"/>
    <n v="78"/>
    <b v="1"/>
    <s v="theater/plays"/>
    <n v="102.8"/>
    <n v="39.53846153846154"/>
    <x v="1"/>
    <x v="6"/>
    <x v="0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x v="3574"/>
    <x v="0"/>
    <n v="45"/>
    <b v="1"/>
    <s v="theater/plays"/>
    <n v="106.12068965517241"/>
    <n v="136.77777777777777"/>
    <x v="1"/>
    <x v="6"/>
    <x v="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x v="3575"/>
    <x v="0"/>
    <n v="102"/>
    <b v="1"/>
    <s v="theater/plays"/>
    <n v="101.33000000000001"/>
    <n v="99.343137254901961"/>
    <x v="1"/>
    <x v="6"/>
    <x v="0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x v="3576"/>
    <x v="0"/>
    <n v="5"/>
    <b v="1"/>
    <s v="theater/plays"/>
    <n v="100"/>
    <n v="20"/>
    <x v="1"/>
    <x v="6"/>
    <x v="0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x v="3577"/>
    <x v="0"/>
    <n v="27"/>
    <b v="1"/>
    <s v="theater/plays"/>
    <n v="130"/>
    <n v="28.888888888888889"/>
    <x v="1"/>
    <x v="6"/>
    <x v="0"/>
    <x v="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x v="3578"/>
    <x v="0"/>
    <n v="37"/>
    <b v="1"/>
    <s v="theater/plays"/>
    <n v="100.01333333333334"/>
    <n v="40.545945945945945"/>
    <x v="1"/>
    <x v="6"/>
    <x v="0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x v="3579"/>
    <x v="0"/>
    <n v="14"/>
    <b v="1"/>
    <s v="theater/plays"/>
    <n v="100"/>
    <n v="35.714285714285715"/>
    <x v="1"/>
    <x v="6"/>
    <x v="0"/>
    <x v="0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x v="3580"/>
    <x v="0"/>
    <n v="27"/>
    <b v="1"/>
    <s v="theater/plays"/>
    <n v="113.88888888888889"/>
    <n v="37.962962962962962"/>
    <x v="1"/>
    <x v="6"/>
    <x v="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x v="3581"/>
    <x v="0"/>
    <n v="45"/>
    <b v="1"/>
    <s v="theater/plays"/>
    <n v="100"/>
    <n v="33.333333333333336"/>
    <x v="1"/>
    <x v="6"/>
    <x v="0"/>
    <x v="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x v="3582"/>
    <x v="0"/>
    <n v="49"/>
    <b v="1"/>
    <s v="theater/plays"/>
    <n v="287"/>
    <n v="58.571428571428569"/>
    <x v="1"/>
    <x v="6"/>
    <x v="0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x v="3583"/>
    <x v="0"/>
    <n v="24"/>
    <b v="1"/>
    <s v="theater/plays"/>
    <n v="108.5"/>
    <n v="135.625"/>
    <x v="1"/>
    <x v="6"/>
    <x v="0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x v="3584"/>
    <x v="0"/>
    <n v="112"/>
    <b v="1"/>
    <s v="theater/plays"/>
    <n v="115.5"/>
    <n v="30.9375"/>
    <x v="1"/>
    <x v="6"/>
    <x v="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x v="3585"/>
    <x v="0"/>
    <n v="23"/>
    <b v="1"/>
    <s v="theater/plays"/>
    <n v="119.11764705882352"/>
    <n v="176.08695652173913"/>
    <x v="1"/>
    <x v="6"/>
    <x v="0"/>
    <x v="0"/>
  </r>
  <r>
    <n v="3586"/>
    <s v="Actors &amp; Musicians who are Blind or Autistic"/>
    <s v="See Theatre In A New Light"/>
    <n v="7500"/>
    <n v="8207"/>
    <x v="0"/>
    <x v="0"/>
    <s v="USD"/>
    <n v="1474649070"/>
    <x v="3586"/>
    <x v="0"/>
    <n v="54"/>
    <b v="1"/>
    <s v="theater/plays"/>
    <n v="109.42666666666668"/>
    <n v="151.9814814814815"/>
    <x v="1"/>
    <x v="6"/>
    <x v="0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x v="3587"/>
    <x v="0"/>
    <n v="28"/>
    <b v="1"/>
    <s v="theater/plays"/>
    <n v="126.6"/>
    <n v="22.607142857142858"/>
    <x v="1"/>
    <x v="6"/>
    <x v="0"/>
    <x v="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x v="3588"/>
    <x v="0"/>
    <n v="11"/>
    <b v="1"/>
    <s v="theater/plays"/>
    <n v="100.49999999999999"/>
    <n v="18.272727272727273"/>
    <x v="1"/>
    <x v="6"/>
    <x v="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x v="3589"/>
    <x v="0"/>
    <n v="62"/>
    <b v="1"/>
    <s v="theater/plays"/>
    <n v="127.49999999999999"/>
    <n v="82.258064516129039"/>
    <x v="1"/>
    <x v="6"/>
    <x v="0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x v="3590"/>
    <x v="0"/>
    <n v="73"/>
    <b v="1"/>
    <s v="theater/plays"/>
    <n v="100.05999999999999"/>
    <n v="68.534246575342465"/>
    <x v="1"/>
    <x v="6"/>
    <x v="0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x v="3591"/>
    <x v="0"/>
    <n v="18"/>
    <b v="1"/>
    <s v="theater/plays"/>
    <n v="175"/>
    <n v="68.055555555555557"/>
    <x v="1"/>
    <x v="6"/>
    <x v="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x v="3592"/>
    <x v="0"/>
    <n v="35"/>
    <b v="1"/>
    <s v="theater/plays"/>
    <n v="127.25"/>
    <n v="72.714285714285708"/>
    <x v="1"/>
    <x v="6"/>
    <x v="0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x v="3593"/>
    <x v="0"/>
    <n v="43"/>
    <b v="1"/>
    <s v="theater/plays"/>
    <n v="110.63333333333334"/>
    <n v="77.186046511627907"/>
    <x v="1"/>
    <x v="6"/>
    <x v="0"/>
    <x v="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x v="3594"/>
    <x v="0"/>
    <n v="36"/>
    <b v="1"/>
    <s v="theater/plays"/>
    <n v="125.93749999999999"/>
    <n v="55.972222222222221"/>
    <x v="1"/>
    <x v="6"/>
    <x v="0"/>
    <x v="0"/>
  </r>
  <r>
    <n v="3595"/>
    <s v="The Flu Season"/>
    <s v="A new theatre company staging Will Eno's The Flu Season in Seattle"/>
    <n v="2600"/>
    <n v="3081"/>
    <x v="0"/>
    <x v="0"/>
    <s v="USD"/>
    <n v="1426229940"/>
    <x v="3595"/>
    <x v="0"/>
    <n v="62"/>
    <b v="1"/>
    <s v="theater/plays"/>
    <n v="118.5"/>
    <n v="49.693548387096776"/>
    <x v="1"/>
    <x v="6"/>
    <x v="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x v="3596"/>
    <x v="0"/>
    <n v="15"/>
    <b v="1"/>
    <s v="theater/plays"/>
    <n v="107.72727272727273"/>
    <n v="79"/>
    <x v="1"/>
    <x v="6"/>
    <x v="0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x v="3597"/>
    <x v="0"/>
    <n v="33"/>
    <b v="1"/>
    <s v="theater/plays"/>
    <n v="102.60000000000001"/>
    <n v="77.727272727272734"/>
    <x v="1"/>
    <x v="6"/>
    <x v="0"/>
    <x v="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x v="3598"/>
    <x v="0"/>
    <n v="27"/>
    <b v="1"/>
    <s v="theater/plays"/>
    <n v="110.1"/>
    <n v="40.777777777777779"/>
    <x v="1"/>
    <x v="6"/>
    <x v="0"/>
    <x v="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x v="3599"/>
    <x v="0"/>
    <n v="17"/>
    <b v="1"/>
    <s v="theater/plays"/>
    <n v="202"/>
    <n v="59.411764705882355"/>
    <x v="1"/>
    <x v="6"/>
    <x v="0"/>
    <x v="0"/>
  </r>
  <r>
    <n v="3600"/>
    <s v="Pariah"/>
    <s v="The First Play From The Man Who Brought You The Black James Bond!"/>
    <n v="10"/>
    <n v="13"/>
    <x v="0"/>
    <x v="0"/>
    <s v="USD"/>
    <n v="1476390164"/>
    <x v="3600"/>
    <x v="0"/>
    <n v="4"/>
    <b v="1"/>
    <s v="theater/plays"/>
    <n v="130"/>
    <n v="3.25"/>
    <x v="1"/>
    <x v="6"/>
    <x v="0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x v="3601"/>
    <x v="0"/>
    <n v="53"/>
    <b v="1"/>
    <s v="theater/plays"/>
    <n v="104.35000000000001"/>
    <n v="39.377358490566039"/>
    <x v="1"/>
    <x v="6"/>
    <x v="0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x v="3602"/>
    <x v="0"/>
    <n v="49"/>
    <b v="1"/>
    <s v="theater/plays"/>
    <n v="100.05"/>
    <n v="81.673469387755105"/>
    <x v="1"/>
    <x v="6"/>
    <x v="0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x v="3603"/>
    <x v="0"/>
    <n v="57"/>
    <b v="1"/>
    <s v="theater/plays"/>
    <n v="170.66666666666669"/>
    <n v="44.912280701754383"/>
    <x v="1"/>
    <x v="6"/>
    <x v="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x v="3604"/>
    <x v="0"/>
    <n v="69"/>
    <b v="1"/>
    <s v="theater/plays"/>
    <n v="112.83333333333334"/>
    <n v="49.05797101449275"/>
    <x v="1"/>
    <x v="6"/>
    <x v="0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x v="3605"/>
    <x v="0"/>
    <n v="15"/>
    <b v="1"/>
    <s v="theater/plays"/>
    <n v="184"/>
    <n v="30.666666666666668"/>
    <x v="1"/>
    <x v="6"/>
    <x v="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x v="3606"/>
    <x v="0"/>
    <n v="64"/>
    <b v="1"/>
    <s v="theater/plays"/>
    <n v="130.26666666666665"/>
    <n v="61.0625"/>
    <x v="1"/>
    <x v="6"/>
    <x v="0"/>
    <x v="0"/>
  </r>
  <r>
    <n v="3607"/>
    <s v="E15 at The Pleasance and CPT"/>
    <s v="'E15' is a verbatim project that looks at the story of the Focus E15 Campaign"/>
    <n v="550"/>
    <n v="580"/>
    <x v="0"/>
    <x v="1"/>
    <s v="GBP"/>
    <n v="1450137600"/>
    <x v="3607"/>
    <x v="0"/>
    <n v="20"/>
    <b v="1"/>
    <s v="theater/plays"/>
    <n v="105.45454545454544"/>
    <n v="29"/>
    <x v="1"/>
    <x v="6"/>
    <x v="0"/>
    <x v="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x v="3608"/>
    <x v="0"/>
    <n v="27"/>
    <b v="1"/>
    <s v="theater/plays"/>
    <n v="100"/>
    <n v="29.62962962962963"/>
    <x v="1"/>
    <x v="6"/>
    <x v="0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x v="3609"/>
    <x v="0"/>
    <n v="21"/>
    <b v="1"/>
    <s v="theater/plays"/>
    <n v="153.31632653061226"/>
    <n v="143.0952380952381"/>
    <x v="1"/>
    <x v="6"/>
    <x v="0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x v="3610"/>
    <x v="0"/>
    <n v="31"/>
    <b v="1"/>
    <s v="theater/plays"/>
    <n v="162.30000000000001"/>
    <n v="52.354838709677416"/>
    <x v="1"/>
    <x v="6"/>
    <x v="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x v="3611"/>
    <x v="0"/>
    <n v="51"/>
    <b v="1"/>
    <s v="theater/plays"/>
    <n v="136"/>
    <n v="66.666666666666671"/>
    <x v="1"/>
    <x v="6"/>
    <x v="0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x v="3612"/>
    <x v="0"/>
    <n v="57"/>
    <b v="1"/>
    <s v="theater/plays"/>
    <n v="144.4"/>
    <n v="126.66666666666667"/>
    <x v="1"/>
    <x v="6"/>
    <x v="0"/>
    <x v="0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x v="3613"/>
    <x v="0"/>
    <n v="20"/>
    <b v="1"/>
    <s v="theater/plays"/>
    <n v="100"/>
    <n v="62.5"/>
    <x v="1"/>
    <x v="6"/>
    <x v="0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x v="3614"/>
    <x v="0"/>
    <n v="71"/>
    <b v="1"/>
    <s v="theater/plays"/>
    <n v="100.8"/>
    <n v="35.492957746478872"/>
    <x v="1"/>
    <x v="6"/>
    <x v="0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x v="3615"/>
    <x v="0"/>
    <n v="72"/>
    <b v="1"/>
    <s v="theater/plays"/>
    <n v="106.80000000000001"/>
    <n v="37.083333333333336"/>
    <x v="1"/>
    <x v="6"/>
    <x v="0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x v="3616"/>
    <x v="0"/>
    <n v="45"/>
    <b v="1"/>
    <s v="theater/plays"/>
    <n v="124.8"/>
    <n v="69.333333333333329"/>
    <x v="1"/>
    <x v="6"/>
    <x v="0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x v="3617"/>
    <x v="0"/>
    <n v="51"/>
    <b v="1"/>
    <s v="theater/plays"/>
    <n v="118.91891891891892"/>
    <n v="17.254901960784313"/>
    <x v="1"/>
    <x v="6"/>
    <x v="0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x v="3618"/>
    <x v="0"/>
    <n v="56"/>
    <b v="1"/>
    <s v="theater/plays"/>
    <n v="101"/>
    <n v="36.071428571428569"/>
    <x v="1"/>
    <x v="6"/>
    <x v="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x v="3619"/>
    <x v="0"/>
    <n v="17"/>
    <b v="1"/>
    <s v="theater/plays"/>
    <n v="112.99999999999999"/>
    <n v="66.470588235294116"/>
    <x v="1"/>
    <x v="6"/>
    <x v="0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x v="3620"/>
    <x v="0"/>
    <n v="197"/>
    <b v="1"/>
    <s v="theater/plays"/>
    <n v="105.19047619047619"/>
    <n v="56.065989847715734"/>
    <x v="1"/>
    <x v="6"/>
    <x v="0"/>
    <x v="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x v="3621"/>
    <x v="0"/>
    <n v="70"/>
    <b v="1"/>
    <s v="theater/plays"/>
    <n v="109.73333333333332"/>
    <n v="47.028571428571432"/>
    <x v="1"/>
    <x v="6"/>
    <x v="0"/>
    <x v="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x v="3622"/>
    <x v="0"/>
    <n v="21"/>
    <b v="1"/>
    <s v="theater/plays"/>
    <n v="100.099"/>
    <n v="47.666190476190479"/>
    <x v="1"/>
    <x v="6"/>
    <x v="0"/>
    <x v="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x v="3623"/>
    <x v="0"/>
    <n v="34"/>
    <b v="1"/>
    <s v="theater/plays"/>
    <n v="120"/>
    <n v="88.235294117647058"/>
    <x v="1"/>
    <x v="6"/>
    <x v="0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x v="3624"/>
    <x v="0"/>
    <n v="39"/>
    <b v="1"/>
    <s v="theater/plays"/>
    <n v="104.93333333333332"/>
    <n v="80.717948717948715"/>
    <x v="1"/>
    <x v="6"/>
    <x v="0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x v="3625"/>
    <x v="0"/>
    <n v="78"/>
    <b v="1"/>
    <s v="theater/plays"/>
    <n v="102.66666666666666"/>
    <n v="39.487179487179489"/>
    <x v="1"/>
    <x v="6"/>
    <x v="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x v="3626"/>
    <x v="0"/>
    <n v="48"/>
    <b v="1"/>
    <s v="theater/plays"/>
    <n v="101.82500000000002"/>
    <n v="84.854166666666671"/>
    <x v="1"/>
    <x v="6"/>
    <x v="0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x v="3627"/>
    <x v="0"/>
    <n v="29"/>
    <b v="1"/>
    <s v="theater/plays"/>
    <n v="100"/>
    <n v="68.965517241379317"/>
    <x v="1"/>
    <x v="6"/>
    <x v="0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x v="3628"/>
    <x v="0"/>
    <n v="0"/>
    <b v="0"/>
    <s v="theater/musical"/>
    <n v="0"/>
    <e v="#DIV/0!"/>
    <x v="1"/>
    <x v="40"/>
    <x v="0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x v="3629"/>
    <x v="0"/>
    <n v="2"/>
    <b v="0"/>
    <s v="theater/musical"/>
    <n v="1.9999999999999998E-4"/>
    <n v="1"/>
    <x v="1"/>
    <x v="40"/>
    <x v="0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x v="3630"/>
    <x v="0"/>
    <n v="1"/>
    <b v="0"/>
    <s v="theater/musical"/>
    <n v="3.3333333333333333E-2"/>
    <n v="1"/>
    <x v="1"/>
    <x v="40"/>
    <x v="0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x v="3631"/>
    <x v="0"/>
    <n v="59"/>
    <b v="0"/>
    <s v="theater/musical"/>
    <n v="51.023391812865491"/>
    <n v="147.88135593220338"/>
    <x v="1"/>
    <x v="40"/>
    <x v="0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x v="3632"/>
    <x v="0"/>
    <n v="1"/>
    <b v="0"/>
    <s v="theater/musical"/>
    <n v="20"/>
    <n v="100"/>
    <x v="1"/>
    <x v="40"/>
    <x v="0"/>
    <x v="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x v="3633"/>
    <x v="0"/>
    <n v="31"/>
    <b v="0"/>
    <s v="theater/musical"/>
    <n v="35.24"/>
    <n v="56.838709677419352"/>
    <x v="1"/>
    <x v="40"/>
    <x v="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x v="3634"/>
    <x v="0"/>
    <n v="18"/>
    <b v="0"/>
    <s v="theater/musical"/>
    <n v="4.246666666666667"/>
    <n v="176.94444444444446"/>
    <x v="1"/>
    <x v="40"/>
    <x v="0"/>
    <x v="0"/>
  </r>
  <r>
    <n v="3635"/>
    <s v="Mary's Son"/>
    <s v="Mary's Son is a pop opera about Jesus and the hope he brings to all people."/>
    <n v="3500"/>
    <n v="1276"/>
    <x v="2"/>
    <x v="0"/>
    <s v="USD"/>
    <n v="1461186676"/>
    <x v="3635"/>
    <x v="0"/>
    <n v="10"/>
    <b v="0"/>
    <s v="theater/musical"/>
    <n v="36.457142857142856"/>
    <n v="127.6"/>
    <x v="1"/>
    <x v="40"/>
    <x v="0"/>
    <x v="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x v="3636"/>
    <x v="0"/>
    <n v="0"/>
    <b v="0"/>
    <s v="theater/musical"/>
    <n v="0"/>
    <e v="#DIV/0!"/>
    <x v="1"/>
    <x v="40"/>
    <x v="0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x v="3637"/>
    <x v="0"/>
    <n v="14"/>
    <b v="0"/>
    <s v="theater/musical"/>
    <n v="30.866666666666664"/>
    <n v="66.142857142857139"/>
    <x v="1"/>
    <x v="40"/>
    <x v="0"/>
    <x v="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x v="3638"/>
    <x v="0"/>
    <n v="2"/>
    <b v="0"/>
    <s v="theater/musical"/>
    <n v="6.5454545454545459"/>
    <n v="108"/>
    <x v="1"/>
    <x v="40"/>
    <x v="0"/>
    <x v="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x v="3639"/>
    <x v="0"/>
    <n v="1"/>
    <b v="0"/>
    <s v="theater/musical"/>
    <n v="4.0000000000000001E-3"/>
    <n v="1"/>
    <x v="1"/>
    <x v="40"/>
    <x v="0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x v="3640"/>
    <x v="0"/>
    <n v="3"/>
    <b v="0"/>
    <s v="theater/musical"/>
    <n v="5.5"/>
    <n v="18.333333333333332"/>
    <x v="1"/>
    <x v="40"/>
    <x v="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x v="3641"/>
    <x v="0"/>
    <n v="0"/>
    <b v="0"/>
    <s v="theater/musical"/>
    <n v="0"/>
    <e v="#DIV/0!"/>
    <x v="1"/>
    <x v="40"/>
    <x v="0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x v="3642"/>
    <x v="0"/>
    <n v="2"/>
    <b v="0"/>
    <s v="theater/musical"/>
    <n v="2.1428571428571428"/>
    <n v="7.5"/>
    <x v="1"/>
    <x v="40"/>
    <x v="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x v="3643"/>
    <x v="0"/>
    <n v="0"/>
    <b v="0"/>
    <s v="theater/musical"/>
    <n v="0"/>
    <e v="#DIV/0!"/>
    <x v="1"/>
    <x v="40"/>
    <x v="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x v="3644"/>
    <x v="0"/>
    <n v="12"/>
    <b v="0"/>
    <s v="theater/musical"/>
    <n v="16.420000000000002"/>
    <n v="68.416666666666671"/>
    <x v="1"/>
    <x v="40"/>
    <x v="0"/>
    <x v="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x v="3645"/>
    <x v="0"/>
    <n v="1"/>
    <b v="0"/>
    <s v="theater/musical"/>
    <n v="0.1"/>
    <n v="1"/>
    <x v="1"/>
    <x v="40"/>
    <x v="0"/>
    <x v="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x v="3646"/>
    <x v="0"/>
    <n v="8"/>
    <b v="0"/>
    <s v="theater/musical"/>
    <n v="4.8099999999999996"/>
    <n v="60.125"/>
    <x v="1"/>
    <x v="40"/>
    <x v="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x v="3647"/>
    <x v="0"/>
    <n v="2"/>
    <b v="0"/>
    <s v="theater/musical"/>
    <n v="6"/>
    <n v="15"/>
    <x v="1"/>
    <x v="40"/>
    <x v="0"/>
    <x v="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x v="3648"/>
    <x v="0"/>
    <n v="73"/>
    <b v="1"/>
    <s v="theater/plays"/>
    <n v="100.38249999999999"/>
    <n v="550.04109589041093"/>
    <x v="1"/>
    <x v="6"/>
    <x v="0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x v="3649"/>
    <x v="0"/>
    <n v="8"/>
    <b v="1"/>
    <s v="theater/plays"/>
    <n v="104"/>
    <n v="97.5"/>
    <x v="1"/>
    <x v="6"/>
    <x v="0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x v="3650"/>
    <x v="0"/>
    <n v="17"/>
    <b v="1"/>
    <s v="theater/plays"/>
    <n v="100"/>
    <n v="29.411764705882351"/>
    <x v="1"/>
    <x v="6"/>
    <x v="0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x v="3651"/>
    <x v="0"/>
    <n v="9"/>
    <b v="1"/>
    <s v="theater/plays"/>
    <n v="104"/>
    <n v="57.777777777777779"/>
    <x v="1"/>
    <x v="6"/>
    <x v="0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x v="3652"/>
    <x v="0"/>
    <n v="17"/>
    <b v="1"/>
    <s v="theater/plays"/>
    <n v="250.66666666666669"/>
    <n v="44.235294117647058"/>
    <x v="1"/>
    <x v="6"/>
    <x v="0"/>
    <x v="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x v="3653"/>
    <x v="0"/>
    <n v="33"/>
    <b v="1"/>
    <s v="theater/plays"/>
    <n v="100.49999999999999"/>
    <n v="60.909090909090907"/>
    <x v="1"/>
    <x v="6"/>
    <x v="0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x v="3654"/>
    <x v="0"/>
    <n v="38"/>
    <b v="1"/>
    <s v="theater/plays"/>
    <n v="174.4"/>
    <n v="68.84210526315789"/>
    <x v="1"/>
    <x v="6"/>
    <x v="0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x v="3655"/>
    <x v="0"/>
    <n v="79"/>
    <b v="1"/>
    <s v="theater/plays"/>
    <n v="116.26"/>
    <n v="73.582278481012665"/>
    <x v="1"/>
    <x v="6"/>
    <x v="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x v="3656"/>
    <x v="0"/>
    <n v="46"/>
    <b v="1"/>
    <s v="theater/plays"/>
    <n v="105.82000000000001"/>
    <n v="115.02173913043478"/>
    <x v="1"/>
    <x v="6"/>
    <x v="0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x v="3657"/>
    <x v="0"/>
    <n v="20"/>
    <b v="1"/>
    <s v="theater/plays"/>
    <n v="110.75"/>
    <n v="110.75"/>
    <x v="1"/>
    <x v="6"/>
    <x v="0"/>
    <x v="0"/>
  </r>
  <r>
    <n v="3658"/>
    <s v="Mr. Marmalade"/>
    <s v="Life is hard when your own imaginary friend can't make time for you."/>
    <n v="1500"/>
    <n v="1510"/>
    <x v="0"/>
    <x v="0"/>
    <s v="USD"/>
    <n v="1404273540"/>
    <x v="3658"/>
    <x v="0"/>
    <n v="20"/>
    <b v="1"/>
    <s v="theater/plays"/>
    <n v="100.66666666666666"/>
    <n v="75.5"/>
    <x v="1"/>
    <x v="6"/>
    <x v="0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x v="3659"/>
    <x v="0"/>
    <n v="13"/>
    <b v="1"/>
    <s v="theater/plays"/>
    <n v="102.03333333333333"/>
    <n v="235.46153846153845"/>
    <x v="1"/>
    <x v="6"/>
    <x v="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x v="3660"/>
    <x v="0"/>
    <n v="22"/>
    <b v="1"/>
    <s v="theater/plays"/>
    <n v="100"/>
    <n v="11.363636363636363"/>
    <x v="1"/>
    <x v="6"/>
    <x v="0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x v="3661"/>
    <x v="0"/>
    <n v="36"/>
    <b v="1"/>
    <s v="theater/plays"/>
    <n v="111.00000000000001"/>
    <n v="92.5"/>
    <x v="1"/>
    <x v="6"/>
    <x v="0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x v="3662"/>
    <x v="0"/>
    <n v="40"/>
    <b v="1"/>
    <s v="theater/plays"/>
    <n v="101.42500000000001"/>
    <n v="202.85"/>
    <x v="1"/>
    <x v="6"/>
    <x v="0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x v="3663"/>
    <x v="0"/>
    <n v="9"/>
    <b v="1"/>
    <s v="theater/plays"/>
    <n v="104"/>
    <n v="26"/>
    <x v="1"/>
    <x v="6"/>
    <x v="0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x v="3664"/>
    <x v="0"/>
    <n v="19"/>
    <b v="1"/>
    <s v="theater/plays"/>
    <n v="109.375"/>
    <n v="46.05263157894737"/>
    <x v="1"/>
    <x v="6"/>
    <x v="0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x v="3665"/>
    <x v="0"/>
    <n v="14"/>
    <b v="1"/>
    <s v="theater/plays"/>
    <n v="115.16129032258064"/>
    <n v="51"/>
    <x v="1"/>
    <x v="6"/>
    <x v="0"/>
    <x v="0"/>
  </r>
  <r>
    <n v="3666"/>
    <s v="Israel LÃ³pez @ Ojai Playwrights Conference"/>
    <s v="Artistic Internship @ Ojai Playwrights Conference"/>
    <n v="1200"/>
    <n v="1200"/>
    <x v="0"/>
    <x v="0"/>
    <s v="USD"/>
    <n v="1406185200"/>
    <x v="3666"/>
    <x v="0"/>
    <n v="38"/>
    <b v="1"/>
    <s v="theater/plays"/>
    <n v="100"/>
    <n v="31.578947368421051"/>
    <x v="1"/>
    <x v="6"/>
    <x v="0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x v="3667"/>
    <x v="0"/>
    <n v="58"/>
    <b v="1"/>
    <s v="theater/plays"/>
    <n v="103.17033333333335"/>
    <n v="53.363965517241382"/>
    <x v="1"/>
    <x v="6"/>
    <x v="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x v="3668"/>
    <x v="0"/>
    <n v="28"/>
    <b v="1"/>
    <s v="theater/plays"/>
    <n v="103.49999999999999"/>
    <n v="36.964285714285715"/>
    <x v="1"/>
    <x v="6"/>
    <x v="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x v="3669"/>
    <x v="0"/>
    <n v="17"/>
    <b v="1"/>
    <s v="theater/plays"/>
    <n v="138.19999999999999"/>
    <n v="81.294117647058826"/>
    <x v="1"/>
    <x v="6"/>
    <x v="0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x v="3670"/>
    <x v="0"/>
    <n v="12"/>
    <b v="1"/>
    <s v="theater/plays"/>
    <n v="109.54545454545455"/>
    <n v="20.083333333333332"/>
    <x v="1"/>
    <x v="6"/>
    <x v="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x v="3671"/>
    <x v="0"/>
    <n v="40"/>
    <b v="1"/>
    <s v="theater/plays"/>
    <n v="100.85714285714286"/>
    <n v="88.25"/>
    <x v="1"/>
    <x v="6"/>
    <x v="0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x v="3672"/>
    <x v="0"/>
    <n v="57"/>
    <b v="1"/>
    <s v="theater/plays"/>
    <n v="101.53333333333335"/>
    <n v="53.438596491228068"/>
    <x v="1"/>
    <x v="6"/>
    <x v="0"/>
    <x v="0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x v="3673"/>
    <x v="0"/>
    <n v="114"/>
    <b v="1"/>
    <s v="theater/plays"/>
    <n v="113.625"/>
    <n v="39.868421052631582"/>
    <x v="1"/>
    <x v="6"/>
    <x v="0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x v="3674"/>
    <x v="0"/>
    <n v="31"/>
    <b v="1"/>
    <s v="theater/plays"/>
    <n v="100"/>
    <n v="145.16129032258064"/>
    <x v="1"/>
    <x v="6"/>
    <x v="0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x v="3675"/>
    <x v="0"/>
    <n v="3"/>
    <b v="1"/>
    <s v="theater/plays"/>
    <n v="140"/>
    <n v="23.333333333333332"/>
    <x v="1"/>
    <x v="6"/>
    <x v="0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x v="3676"/>
    <x v="0"/>
    <n v="16"/>
    <b v="1"/>
    <s v="theater/plays"/>
    <n v="128.75"/>
    <n v="64.375"/>
    <x v="1"/>
    <x v="6"/>
    <x v="0"/>
    <x v="0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x v="3677"/>
    <x v="0"/>
    <n v="199"/>
    <b v="1"/>
    <s v="theater/plays"/>
    <n v="102.90416666666667"/>
    <n v="62.052763819095475"/>
    <x v="1"/>
    <x v="6"/>
    <x v="0"/>
    <x v="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x v="3678"/>
    <x v="0"/>
    <n v="31"/>
    <b v="1"/>
    <s v="theater/plays"/>
    <n v="102.49999999999999"/>
    <n v="66.129032258064512"/>
    <x v="1"/>
    <x v="6"/>
    <x v="0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x v="3679"/>
    <x v="0"/>
    <n v="30"/>
    <b v="1"/>
    <s v="theater/plays"/>
    <n v="110.1"/>
    <n v="73.400000000000006"/>
    <x v="1"/>
    <x v="6"/>
    <x v="0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x v="3680"/>
    <x v="0"/>
    <n v="34"/>
    <b v="1"/>
    <s v="theater/plays"/>
    <n v="112.76666666666667"/>
    <n v="99.5"/>
    <x v="1"/>
    <x v="6"/>
    <x v="0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x v="3681"/>
    <x v="0"/>
    <n v="18"/>
    <b v="1"/>
    <s v="theater/plays"/>
    <n v="111.9"/>
    <n v="62.166666666666664"/>
    <x v="1"/>
    <x v="6"/>
    <x v="0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x v="3682"/>
    <x v="0"/>
    <n v="67"/>
    <b v="1"/>
    <s v="theater/plays"/>
    <n v="139.19999999999999"/>
    <n v="62.328358208955223"/>
    <x v="1"/>
    <x v="6"/>
    <x v="0"/>
    <x v="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x v="3683"/>
    <x v="0"/>
    <n v="66"/>
    <b v="1"/>
    <s v="theater/plays"/>
    <n v="110.85714285714286"/>
    <n v="58.787878787878789"/>
    <x v="1"/>
    <x v="6"/>
    <x v="0"/>
    <x v="0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x v="3684"/>
    <x v="0"/>
    <n v="23"/>
    <b v="1"/>
    <s v="theater/plays"/>
    <n v="139.06666666666666"/>
    <n v="45.347826086956523"/>
    <x v="1"/>
    <x v="6"/>
    <x v="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x v="3685"/>
    <x v="0"/>
    <n v="126"/>
    <b v="1"/>
    <s v="theater/plays"/>
    <n v="105.69999999999999"/>
    <n v="41.944444444444443"/>
    <x v="1"/>
    <x v="6"/>
    <x v="0"/>
    <x v="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x v="3686"/>
    <x v="0"/>
    <n v="6"/>
    <b v="1"/>
    <s v="theater/plays"/>
    <n v="101.42857142857142"/>
    <n v="59.166666666666664"/>
    <x v="1"/>
    <x v="6"/>
    <x v="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x v="3687"/>
    <x v="0"/>
    <n v="25"/>
    <b v="1"/>
    <s v="theater/plays"/>
    <n v="100.245"/>
    <n v="200.49"/>
    <x v="1"/>
    <x v="6"/>
    <x v="0"/>
    <x v="0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x v="3688"/>
    <x v="0"/>
    <n v="39"/>
    <b v="1"/>
    <s v="theater/plays"/>
    <n v="109.16666666666666"/>
    <n v="83.974358974358978"/>
    <x v="1"/>
    <x v="6"/>
    <x v="0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x v="3689"/>
    <x v="0"/>
    <n v="62"/>
    <b v="1"/>
    <s v="theater/plays"/>
    <n v="118.33333333333333"/>
    <n v="57.258064516129032"/>
    <x v="1"/>
    <x v="6"/>
    <x v="0"/>
    <x v="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x v="3690"/>
    <x v="0"/>
    <n v="31"/>
    <b v="1"/>
    <s v="theater/plays"/>
    <n v="120"/>
    <n v="58.064516129032256"/>
    <x v="1"/>
    <x v="6"/>
    <x v="0"/>
    <x v="0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x v="3691"/>
    <x v="0"/>
    <n v="274"/>
    <b v="1"/>
    <s v="theater/plays"/>
    <n v="127.96000000000001"/>
    <n v="186.80291970802921"/>
    <x v="1"/>
    <x v="6"/>
    <x v="0"/>
    <x v="0"/>
  </r>
  <r>
    <n v="3692"/>
    <s v="An Evening With Durang"/>
    <s v="Help us independently produce two great comedies by Christopher Durang."/>
    <n v="1000"/>
    <n v="1260"/>
    <x v="0"/>
    <x v="0"/>
    <s v="USD"/>
    <n v="1411084800"/>
    <x v="3692"/>
    <x v="0"/>
    <n v="17"/>
    <b v="1"/>
    <s v="theater/plays"/>
    <n v="126"/>
    <n v="74.117647058823536"/>
    <x v="1"/>
    <x v="6"/>
    <x v="0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x v="3693"/>
    <x v="0"/>
    <n v="14"/>
    <b v="1"/>
    <s v="theater/plays"/>
    <n v="129.12912912912913"/>
    <n v="30.714285714285715"/>
    <x v="1"/>
    <x v="6"/>
    <x v="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x v="3694"/>
    <x v="0"/>
    <n v="60"/>
    <b v="1"/>
    <s v="theater/plays"/>
    <n v="107.42857142857143"/>
    <n v="62.666666666666664"/>
    <x v="1"/>
    <x v="6"/>
    <x v="0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x v="3695"/>
    <x v="0"/>
    <n v="33"/>
    <b v="1"/>
    <s v="theater/plays"/>
    <n v="100.125"/>
    <n v="121.36363636363636"/>
    <x v="1"/>
    <x v="6"/>
    <x v="0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x v="3696"/>
    <x v="0"/>
    <n v="78"/>
    <b v="1"/>
    <s v="theater/plays"/>
    <n v="155"/>
    <n v="39.743589743589745"/>
    <x v="1"/>
    <x v="6"/>
    <x v="0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x v="3697"/>
    <x v="0"/>
    <n v="30"/>
    <b v="1"/>
    <s v="theater/plays"/>
    <n v="108"/>
    <n v="72"/>
    <x v="1"/>
    <x v="6"/>
    <x v="0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x v="3698"/>
    <x v="0"/>
    <n v="136"/>
    <b v="1"/>
    <s v="theater/plays"/>
    <n v="110.52"/>
    <n v="40.632352941176471"/>
    <x v="1"/>
    <x v="6"/>
    <x v="0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x v="3699"/>
    <x v="0"/>
    <n v="40"/>
    <b v="1"/>
    <s v="theater/plays"/>
    <n v="100.8"/>
    <n v="63"/>
    <x v="1"/>
    <x v="6"/>
    <x v="0"/>
    <x v="0"/>
  </r>
  <r>
    <n v="3700"/>
    <s v="Generations (Senior Project)"/>
    <s v="Help me produce the play I have written for my senior project!"/>
    <n v="500"/>
    <n v="606"/>
    <x v="0"/>
    <x v="0"/>
    <s v="USD"/>
    <n v="1412092800"/>
    <x v="3700"/>
    <x v="0"/>
    <n v="18"/>
    <b v="1"/>
    <s v="theater/plays"/>
    <n v="121.2"/>
    <n v="33.666666666666664"/>
    <x v="1"/>
    <x v="6"/>
    <x v="0"/>
    <x v="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x v="3701"/>
    <x v="0"/>
    <n v="39"/>
    <b v="1"/>
    <s v="theater/plays"/>
    <n v="100.33333333333334"/>
    <n v="38.589743589743591"/>
    <x v="1"/>
    <x v="6"/>
    <x v="0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x v="3702"/>
    <x v="0"/>
    <n v="21"/>
    <b v="1"/>
    <s v="theater/plays"/>
    <n v="109.16666666666666"/>
    <n v="155.95238095238096"/>
    <x v="1"/>
    <x v="6"/>
    <x v="0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x v="3703"/>
    <x v="0"/>
    <n v="30"/>
    <b v="1"/>
    <s v="theater/plays"/>
    <n v="123.42857142857142"/>
    <n v="43.2"/>
    <x v="1"/>
    <x v="6"/>
    <x v="0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x v="3704"/>
    <x v="0"/>
    <n v="27"/>
    <b v="1"/>
    <s v="theater/plays"/>
    <n v="136.33666666666667"/>
    <n v="15.148518518518518"/>
    <x v="1"/>
    <x v="6"/>
    <x v="0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x v="3705"/>
    <x v="0"/>
    <n v="35"/>
    <b v="1"/>
    <s v="theater/plays"/>
    <n v="103.46657233816768"/>
    <n v="83.571428571428569"/>
    <x v="1"/>
    <x v="6"/>
    <x v="0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x v="3706"/>
    <x v="0"/>
    <n v="13"/>
    <b v="1"/>
    <s v="theater/plays"/>
    <n v="121.33333333333334"/>
    <n v="140"/>
    <x v="1"/>
    <x v="6"/>
    <x v="0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x v="3707"/>
    <x v="0"/>
    <n v="23"/>
    <b v="1"/>
    <s v="theater/plays"/>
    <n v="186"/>
    <n v="80.869565217391298"/>
    <x v="1"/>
    <x v="6"/>
    <x v="0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x v="3708"/>
    <x v="0"/>
    <n v="39"/>
    <b v="1"/>
    <s v="theater/plays"/>
    <n v="300"/>
    <n v="53.846153846153847"/>
    <x v="1"/>
    <x v="6"/>
    <x v="0"/>
    <x v="0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x v="3709"/>
    <x v="0"/>
    <n v="35"/>
    <b v="1"/>
    <s v="theater/plays"/>
    <n v="108.25"/>
    <n v="30.928571428571427"/>
    <x v="1"/>
    <x v="6"/>
    <x v="0"/>
    <x v="0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x v="3710"/>
    <x v="0"/>
    <n v="27"/>
    <b v="1"/>
    <s v="theater/plays"/>
    <n v="141.15384615384616"/>
    <n v="67.962962962962962"/>
    <x v="1"/>
    <x v="6"/>
    <x v="0"/>
    <x v="0"/>
  </r>
  <r>
    <n v="3711"/>
    <s v="The Youth Shakespeare Project 2014"/>
    <s v="Two teachers and twenty kids bring one of Shakespeare's plays to life!"/>
    <n v="500"/>
    <n v="570"/>
    <x v="0"/>
    <x v="0"/>
    <s v="USD"/>
    <n v="1402848000"/>
    <x v="3711"/>
    <x v="0"/>
    <n v="21"/>
    <b v="1"/>
    <s v="theater/plays"/>
    <n v="113.99999999999999"/>
    <n v="27.142857142857142"/>
    <x v="1"/>
    <x v="6"/>
    <x v="0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x v="3712"/>
    <x v="0"/>
    <n v="104"/>
    <b v="1"/>
    <s v="theater/plays"/>
    <n v="153.73333333333335"/>
    <n v="110.86538461538461"/>
    <x v="1"/>
    <x v="6"/>
    <x v="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x v="3713"/>
    <x v="0"/>
    <n v="19"/>
    <b v="1"/>
    <s v="theater/plays"/>
    <n v="101.49999999999999"/>
    <n v="106.84210526315789"/>
    <x v="1"/>
    <x v="6"/>
    <x v="0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x v="3714"/>
    <x v="0"/>
    <n v="97"/>
    <b v="1"/>
    <s v="theater/plays"/>
    <n v="102.35000000000001"/>
    <n v="105.51546391752578"/>
    <x v="1"/>
    <x v="6"/>
    <x v="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x v="3715"/>
    <x v="0"/>
    <n v="27"/>
    <b v="1"/>
    <s v="theater/plays"/>
    <n v="102.57142857142858"/>
    <n v="132.96296296296296"/>
    <x v="1"/>
    <x v="6"/>
    <x v="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x v="3716"/>
    <x v="0"/>
    <n v="24"/>
    <b v="1"/>
    <s v="theater/plays"/>
    <n v="155.75"/>
    <n v="51.916666666666664"/>
    <x v="1"/>
    <x v="6"/>
    <x v="0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x v="3717"/>
    <x v="0"/>
    <n v="13"/>
    <b v="1"/>
    <s v="theater/plays"/>
    <n v="100.75"/>
    <n v="310"/>
    <x v="1"/>
    <x v="6"/>
    <x v="0"/>
    <x v="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x v="3718"/>
    <x v="0"/>
    <n v="46"/>
    <b v="1"/>
    <s v="theater/plays"/>
    <n v="239.4"/>
    <n v="26.021739130434781"/>
    <x v="1"/>
    <x v="6"/>
    <x v="0"/>
    <x v="0"/>
  </r>
  <r>
    <n v="3719"/>
    <s v="Corium"/>
    <s v="A new piece of physical theatre about love, regret and longing."/>
    <n v="200"/>
    <n v="420"/>
    <x v="0"/>
    <x v="1"/>
    <s v="GBP"/>
    <n v="1434994266"/>
    <x v="3719"/>
    <x v="0"/>
    <n v="4"/>
    <b v="1"/>
    <s v="theater/plays"/>
    <n v="210"/>
    <n v="105"/>
    <x v="1"/>
    <x v="6"/>
    <x v="0"/>
    <x v="0"/>
  </r>
  <r>
    <n v="3720"/>
    <s v="Lakotas and the American Theatre"/>
    <s v="Breaking the American Indian stereotype in the American Theatre."/>
    <n v="3300"/>
    <n v="3449"/>
    <x v="0"/>
    <x v="0"/>
    <s v="USD"/>
    <n v="1435881006"/>
    <x v="3720"/>
    <x v="0"/>
    <n v="40"/>
    <b v="1"/>
    <s v="theater/plays"/>
    <n v="104.51515151515152"/>
    <n v="86.224999999999994"/>
    <x v="1"/>
    <x v="6"/>
    <x v="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x v="3721"/>
    <x v="0"/>
    <n v="44"/>
    <b v="1"/>
    <s v="theater/plays"/>
    <n v="100.8"/>
    <n v="114.54545454545455"/>
    <x v="1"/>
    <x v="6"/>
    <x v="0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x v="3722"/>
    <x v="0"/>
    <n v="35"/>
    <b v="1"/>
    <s v="theater/plays"/>
    <n v="111.20000000000002"/>
    <n v="47.657142857142858"/>
    <x v="1"/>
    <x v="6"/>
    <x v="0"/>
    <x v="0"/>
  </r>
  <r>
    <n v="3723"/>
    <s v="Beauty and the Beast"/>
    <s v="Saltmine Theatre Company present Beauty and the Beast:"/>
    <n v="4500"/>
    <n v="4592"/>
    <x v="0"/>
    <x v="1"/>
    <s v="GBP"/>
    <n v="1417374262"/>
    <x v="3723"/>
    <x v="0"/>
    <n v="63"/>
    <b v="1"/>
    <s v="theater/plays"/>
    <n v="102.04444444444445"/>
    <n v="72.888888888888886"/>
    <x v="1"/>
    <x v="6"/>
    <x v="0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x v="3724"/>
    <x v="0"/>
    <n v="89"/>
    <b v="1"/>
    <s v="theater/plays"/>
    <n v="102.54767441860466"/>
    <n v="49.545505617977533"/>
    <x v="1"/>
    <x v="6"/>
    <x v="0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x v="3725"/>
    <x v="0"/>
    <n v="15"/>
    <b v="1"/>
    <s v="theater/plays"/>
    <n v="127"/>
    <n v="25.4"/>
    <x v="1"/>
    <x v="6"/>
    <x v="0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x v="3726"/>
    <x v="0"/>
    <n v="46"/>
    <b v="1"/>
    <s v="theater/plays"/>
    <n v="338.70588235294122"/>
    <n v="62.586956521739133"/>
    <x v="1"/>
    <x v="6"/>
    <x v="0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x v="3727"/>
    <x v="0"/>
    <n v="33"/>
    <b v="1"/>
    <s v="theater/plays"/>
    <n v="100.75"/>
    <n v="61.060606060606062"/>
    <x v="1"/>
    <x v="6"/>
    <x v="0"/>
    <x v="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x v="3728"/>
    <x v="0"/>
    <n v="31"/>
    <b v="0"/>
    <s v="theater/plays"/>
    <n v="9.31"/>
    <n v="60.064516129032256"/>
    <x v="1"/>
    <x v="6"/>
    <x v="0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x v="3729"/>
    <x v="0"/>
    <n v="5"/>
    <b v="0"/>
    <s v="theater/plays"/>
    <n v="7.24"/>
    <n v="72.400000000000006"/>
    <x v="1"/>
    <x v="6"/>
    <x v="0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x v="3730"/>
    <x v="0"/>
    <n v="1"/>
    <b v="0"/>
    <s v="theater/plays"/>
    <n v="10"/>
    <n v="100"/>
    <x v="1"/>
    <x v="6"/>
    <x v="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x v="3731"/>
    <x v="0"/>
    <n v="12"/>
    <b v="0"/>
    <s v="theater/plays"/>
    <n v="11.272727272727273"/>
    <n v="51.666666666666664"/>
    <x v="1"/>
    <x v="6"/>
    <x v="0"/>
    <x v="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x v="3732"/>
    <x v="0"/>
    <n v="4"/>
    <b v="0"/>
    <s v="theater/plays"/>
    <n v="15.411764705882353"/>
    <n v="32.75"/>
    <x v="1"/>
    <x v="6"/>
    <x v="0"/>
    <x v="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x v="3733"/>
    <x v="0"/>
    <n v="0"/>
    <b v="0"/>
    <s v="theater/plays"/>
    <n v="0"/>
    <e v="#DIV/0!"/>
    <x v="1"/>
    <x v="6"/>
    <x v="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x v="3734"/>
    <x v="0"/>
    <n v="7"/>
    <b v="0"/>
    <s v="theater/plays"/>
    <n v="28.466666666666669"/>
    <n v="61"/>
    <x v="1"/>
    <x v="6"/>
    <x v="0"/>
    <x v="0"/>
  </r>
  <r>
    <n v="3735"/>
    <s v="Women Beware Women"/>
    <s v="Young Actor's taking on a Jacobean tragedy. Family, betrayal, love, lust, sex and death."/>
    <n v="150"/>
    <n v="20"/>
    <x v="2"/>
    <x v="1"/>
    <s v="GBP"/>
    <n v="1432831089"/>
    <x v="3735"/>
    <x v="0"/>
    <n v="2"/>
    <b v="0"/>
    <s v="theater/plays"/>
    <n v="13.333333333333334"/>
    <n v="10"/>
    <x v="1"/>
    <x v="6"/>
    <x v="0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x v="3736"/>
    <x v="0"/>
    <n v="1"/>
    <b v="0"/>
    <s v="theater/plays"/>
    <n v="0.66666666666666674"/>
    <n v="10"/>
    <x v="1"/>
    <x v="6"/>
    <x v="0"/>
    <x v="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x v="3737"/>
    <x v="0"/>
    <n v="4"/>
    <b v="0"/>
    <s v="theater/plays"/>
    <n v="21.428571428571427"/>
    <n v="37.5"/>
    <x v="1"/>
    <x v="6"/>
    <x v="0"/>
    <x v="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x v="3738"/>
    <x v="0"/>
    <n v="6"/>
    <b v="0"/>
    <s v="theater/plays"/>
    <n v="18"/>
    <n v="45"/>
    <x v="1"/>
    <x v="6"/>
    <x v="0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x v="3739"/>
    <x v="0"/>
    <n v="8"/>
    <b v="0"/>
    <s v="theater/plays"/>
    <n v="20.125"/>
    <n v="100.625"/>
    <x v="1"/>
    <x v="6"/>
    <x v="0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x v="3740"/>
    <x v="0"/>
    <n v="14"/>
    <b v="0"/>
    <s v="theater/plays"/>
    <n v="17.899999999999999"/>
    <n v="25.571428571428573"/>
    <x v="1"/>
    <x v="6"/>
    <x v="0"/>
    <x v="0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x v="3741"/>
    <x v="0"/>
    <n v="0"/>
    <b v="0"/>
    <s v="theater/plays"/>
    <n v="0"/>
    <e v="#DIV/0!"/>
    <x v="1"/>
    <x v="6"/>
    <x v="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x v="3742"/>
    <x v="0"/>
    <n v="4"/>
    <b v="0"/>
    <s v="theater/plays"/>
    <n v="2"/>
    <n v="25"/>
    <x v="1"/>
    <x v="6"/>
    <x v="0"/>
    <x v="0"/>
  </r>
  <r>
    <n v="3743"/>
    <s v="Down the Mississippi"/>
    <s v="I'm taking the Adventures of Huckleberry Finn puppet show down the Mississippi River!"/>
    <n v="2200"/>
    <n v="0"/>
    <x v="2"/>
    <x v="0"/>
    <s v="USD"/>
    <n v="1404406964"/>
    <x v="3743"/>
    <x v="0"/>
    <n v="0"/>
    <b v="0"/>
    <s v="theater/plays"/>
    <n v="0"/>
    <e v="#DIV/0!"/>
    <x v="1"/>
    <x v="6"/>
    <x v="0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x v="3744"/>
    <x v="0"/>
    <n v="0"/>
    <b v="0"/>
    <s v="theater/plays"/>
    <n v="0"/>
    <e v="#DIV/0!"/>
    <x v="1"/>
    <x v="6"/>
    <x v="0"/>
    <x v="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x v="3745"/>
    <x v="0"/>
    <n v="1"/>
    <b v="0"/>
    <s v="theater/plays"/>
    <n v="10"/>
    <n v="10"/>
    <x v="1"/>
    <x v="6"/>
    <x v="0"/>
    <x v="0"/>
  </r>
  <r>
    <n v="3746"/>
    <s v="Stage Play Production - &quot;I Love You to Death&quot;"/>
    <s v="Generational curses CAN be broken...right?"/>
    <n v="8500"/>
    <n v="202"/>
    <x v="2"/>
    <x v="0"/>
    <s v="USD"/>
    <n v="1475918439"/>
    <x v="3746"/>
    <x v="0"/>
    <n v="1"/>
    <b v="0"/>
    <s v="theater/plays"/>
    <n v="2.3764705882352941"/>
    <n v="202"/>
    <x v="1"/>
    <x v="6"/>
    <x v="0"/>
    <x v="0"/>
  </r>
  <r>
    <n v="3747"/>
    <s v="Counting Stars"/>
    <s v="The world premiere of an astonishing new play by acclaimed writer Atiha Sen Gupta."/>
    <n v="2500"/>
    <n v="25"/>
    <x v="2"/>
    <x v="1"/>
    <s v="GBP"/>
    <n v="1436137140"/>
    <x v="3747"/>
    <x v="0"/>
    <n v="1"/>
    <b v="0"/>
    <s v="theater/plays"/>
    <n v="1"/>
    <n v="25"/>
    <x v="1"/>
    <x v="6"/>
    <x v="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x v="3748"/>
    <x v="0"/>
    <n v="52"/>
    <b v="1"/>
    <s v="theater/musical"/>
    <n v="103.52"/>
    <n v="99.538461538461533"/>
    <x v="1"/>
    <x v="40"/>
    <x v="0"/>
    <x v="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x v="3749"/>
    <x v="0"/>
    <n v="7"/>
    <b v="1"/>
    <s v="theater/musical"/>
    <n v="105"/>
    <n v="75"/>
    <x v="1"/>
    <x v="40"/>
    <x v="0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x v="3750"/>
    <x v="0"/>
    <n v="28"/>
    <b v="1"/>
    <s v="theater/musical"/>
    <n v="100.44999999999999"/>
    <n v="215.25"/>
    <x v="1"/>
    <x v="40"/>
    <x v="0"/>
    <x v="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x v="3751"/>
    <x v="0"/>
    <n v="11"/>
    <b v="1"/>
    <s v="theater/musical"/>
    <n v="132.6"/>
    <n v="120.54545454545455"/>
    <x v="1"/>
    <x v="40"/>
    <x v="0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x v="3752"/>
    <x v="0"/>
    <n v="15"/>
    <b v="1"/>
    <s v="theater/musical"/>
    <n v="112.99999999999999"/>
    <n v="37.666666666666664"/>
    <x v="1"/>
    <x v="40"/>
    <x v="0"/>
    <x v="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x v="3753"/>
    <x v="0"/>
    <n v="30"/>
    <b v="1"/>
    <s v="theater/musical"/>
    <n v="103.34"/>
    <n v="172.23333333333332"/>
    <x v="1"/>
    <x v="40"/>
    <x v="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x v="3754"/>
    <x v="0"/>
    <n v="27"/>
    <b v="1"/>
    <s v="theater/musical"/>
    <n v="120"/>
    <n v="111.11111111111111"/>
    <x v="1"/>
    <x v="40"/>
    <x v="0"/>
    <x v="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x v="3755"/>
    <x v="0"/>
    <n v="28"/>
    <b v="1"/>
    <s v="theater/musical"/>
    <n v="129.63636363636363"/>
    <n v="25.464285714285715"/>
    <x v="1"/>
    <x v="40"/>
    <x v="0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x v="3756"/>
    <x v="0"/>
    <n v="17"/>
    <b v="1"/>
    <s v="theater/musical"/>
    <n v="101.11111111111111"/>
    <n v="267.64705882352939"/>
    <x v="1"/>
    <x v="40"/>
    <x v="0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x v="3757"/>
    <x v="0"/>
    <n v="50"/>
    <b v="1"/>
    <s v="theater/musical"/>
    <n v="108.51428571428572"/>
    <n v="75.959999999999994"/>
    <x v="1"/>
    <x v="40"/>
    <x v="0"/>
    <x v="0"/>
  </r>
  <r>
    <n v="3758"/>
    <s v="Luigi's Ladies"/>
    <s v="LUIGI'S LADIES: an original one-woman musical comedy"/>
    <n v="1500"/>
    <n v="1535"/>
    <x v="0"/>
    <x v="0"/>
    <s v="USD"/>
    <n v="1400475600"/>
    <x v="3758"/>
    <x v="0"/>
    <n v="26"/>
    <b v="1"/>
    <s v="theater/musical"/>
    <n v="102.33333333333334"/>
    <n v="59.03846153846154"/>
    <x v="1"/>
    <x v="40"/>
    <x v="0"/>
    <x v="0"/>
  </r>
  <r>
    <n v="3759"/>
    <s v="Pared Down Productions"/>
    <s v="A production company specializing in small-scale musicals"/>
    <n v="4000"/>
    <n v="4409.7700000000004"/>
    <x v="0"/>
    <x v="0"/>
    <s v="USD"/>
    <n v="1440556553"/>
    <x v="3759"/>
    <x v="0"/>
    <n v="88"/>
    <b v="1"/>
    <s v="theater/musical"/>
    <n v="110.24425000000002"/>
    <n v="50.111022727272733"/>
    <x v="1"/>
    <x v="40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x v="3760"/>
    <x v="0"/>
    <n v="91"/>
    <b v="1"/>
    <s v="theater/musical"/>
    <n v="101.0154"/>
    <n v="55.502967032967035"/>
    <x v="1"/>
    <x v="40"/>
    <x v="0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x v="3761"/>
    <x v="0"/>
    <n v="3"/>
    <b v="1"/>
    <s v="theater/musical"/>
    <n v="100"/>
    <n v="166.66666666666666"/>
    <x v="1"/>
    <x v="40"/>
    <x v="0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x v="3762"/>
    <x v="0"/>
    <n v="28"/>
    <b v="1"/>
    <s v="theater/musical"/>
    <n v="106.24"/>
    <n v="47.428571428571431"/>
    <x v="1"/>
    <x v="40"/>
    <x v="0"/>
    <x v="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x v="3763"/>
    <x v="0"/>
    <n v="77"/>
    <b v="1"/>
    <s v="theater/musical"/>
    <n v="100"/>
    <n v="64.935064935064929"/>
    <x v="1"/>
    <x v="40"/>
    <x v="0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x v="3764"/>
    <x v="0"/>
    <n v="27"/>
    <b v="1"/>
    <s v="theater/musical"/>
    <n v="100"/>
    <n v="55.555555555555557"/>
    <x v="1"/>
    <x v="40"/>
    <x v="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x v="3765"/>
    <x v="0"/>
    <n v="107"/>
    <b v="1"/>
    <s v="theater/musical"/>
    <n v="113.45714285714286"/>
    <n v="74.224299065420567"/>
    <x v="1"/>
    <x v="40"/>
    <x v="0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x v="3766"/>
    <x v="0"/>
    <n v="96"/>
    <b v="1"/>
    <s v="theater/musical"/>
    <n v="102.65010000000001"/>
    <n v="106.9271875"/>
    <x v="1"/>
    <x v="40"/>
    <x v="0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x v="3767"/>
    <x v="0"/>
    <n v="56"/>
    <b v="1"/>
    <s v="theater/musical"/>
    <n v="116.75"/>
    <n v="41.696428571428569"/>
    <x v="1"/>
    <x v="40"/>
    <x v="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x v="3768"/>
    <x v="0"/>
    <n v="58"/>
    <b v="1"/>
    <s v="theater/musical"/>
    <n v="107.65274999999998"/>
    <n v="74.243275862068955"/>
    <x v="1"/>
    <x v="40"/>
    <x v="0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x v="3769"/>
    <x v="0"/>
    <n v="15"/>
    <b v="1"/>
    <s v="theater/musical"/>
    <n v="100"/>
    <n v="73.333333333333329"/>
    <x v="1"/>
    <x v="40"/>
    <x v="0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x v="3770"/>
    <x v="0"/>
    <n v="20"/>
    <b v="1"/>
    <s v="theater/musical"/>
    <n v="100"/>
    <n v="100"/>
    <x v="1"/>
    <x v="40"/>
    <x v="0"/>
    <x v="0"/>
  </r>
  <r>
    <n v="3771"/>
    <s v="COME OUT SWINGIN'!"/>
    <s v="I would like to make a demo recording of six songs from COME OUT SWINGIN'!"/>
    <n v="1000"/>
    <n v="1460"/>
    <x v="0"/>
    <x v="0"/>
    <s v="USD"/>
    <n v="1463529600"/>
    <x v="3771"/>
    <x v="0"/>
    <n v="38"/>
    <b v="1"/>
    <s v="theater/musical"/>
    <n v="146"/>
    <n v="38.421052631578945"/>
    <x v="1"/>
    <x v="40"/>
    <x v="0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x v="3772"/>
    <x v="0"/>
    <n v="33"/>
    <b v="1"/>
    <s v="theater/musical"/>
    <n v="110.2"/>
    <n v="166.96969696969697"/>
    <x v="1"/>
    <x v="40"/>
    <x v="0"/>
    <x v="0"/>
  </r>
  <r>
    <n v="3773"/>
    <s v="Dundee: A Hip-Hopera"/>
    <s v="A dramatic hip-hopera, inspired from monologues written by the performers."/>
    <n v="5000"/>
    <n v="5410"/>
    <x v="0"/>
    <x v="0"/>
    <s v="USD"/>
    <n v="1479175680"/>
    <x v="3773"/>
    <x v="0"/>
    <n v="57"/>
    <b v="1"/>
    <s v="theater/musical"/>
    <n v="108.2"/>
    <n v="94.912280701754383"/>
    <x v="1"/>
    <x v="40"/>
    <x v="0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x v="3774"/>
    <x v="0"/>
    <n v="25"/>
    <b v="1"/>
    <s v="theater/musical"/>
    <n v="100"/>
    <n v="100"/>
    <x v="1"/>
    <x v="40"/>
    <x v="0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x v="3775"/>
    <x v="0"/>
    <n v="14"/>
    <b v="1"/>
    <s v="theater/musical"/>
    <n v="100.25"/>
    <n v="143.21428571428572"/>
    <x v="1"/>
    <x v="40"/>
    <x v="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x v="3776"/>
    <x v="0"/>
    <n v="94"/>
    <b v="1"/>
    <s v="theater/musical"/>
    <n v="106.71250000000001"/>
    <n v="90.819148936170208"/>
    <x v="1"/>
    <x v="40"/>
    <x v="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x v="3777"/>
    <x v="0"/>
    <n v="59"/>
    <b v="1"/>
    <s v="theater/musical"/>
    <n v="143.19999999999999"/>
    <n v="48.542372881355931"/>
    <x v="1"/>
    <x v="40"/>
    <x v="0"/>
    <x v="0"/>
  </r>
  <r>
    <n v="3778"/>
    <s v="Give a Puppet a Hand"/>
    <s v="Sponsor an AVENUE Q puppet for The Barn Players April 2015 production."/>
    <n v="2400"/>
    <n v="2521"/>
    <x v="0"/>
    <x v="0"/>
    <s v="USD"/>
    <n v="1423942780"/>
    <x v="3778"/>
    <x v="0"/>
    <n v="36"/>
    <b v="1"/>
    <s v="theater/musical"/>
    <n v="105.04166666666667"/>
    <n v="70.027777777777771"/>
    <x v="1"/>
    <x v="40"/>
    <x v="0"/>
    <x v="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x v="3779"/>
    <x v="0"/>
    <n v="115"/>
    <b v="1"/>
    <s v="theater/musical"/>
    <n v="103.98"/>
    <n v="135.62608695652173"/>
    <x v="1"/>
    <x v="40"/>
    <x v="0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x v="3780"/>
    <x v="0"/>
    <n v="30"/>
    <b v="1"/>
    <s v="theater/musical"/>
    <n v="120"/>
    <n v="100"/>
    <x v="1"/>
    <x v="40"/>
    <x v="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x v="3781"/>
    <x v="0"/>
    <n v="52"/>
    <b v="1"/>
    <s v="theater/musical"/>
    <n v="109.66666666666667"/>
    <n v="94.90384615384616"/>
    <x v="1"/>
    <x v="40"/>
    <x v="0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x v="3782"/>
    <x v="0"/>
    <n v="27"/>
    <b v="1"/>
    <s v="theater/musical"/>
    <n v="101.75"/>
    <n v="75.370370370370367"/>
    <x v="1"/>
    <x v="40"/>
    <x v="0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x v="3783"/>
    <x v="0"/>
    <n v="24"/>
    <b v="1"/>
    <s v="theater/musical"/>
    <n v="128.91666666666666"/>
    <n v="64.458333333333329"/>
    <x v="1"/>
    <x v="40"/>
    <x v="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x v="3784"/>
    <x v="0"/>
    <n v="10"/>
    <b v="1"/>
    <s v="theater/musical"/>
    <n v="114.99999999999999"/>
    <n v="115"/>
    <x v="1"/>
    <x v="40"/>
    <x v="0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x v="3785"/>
    <x v="0"/>
    <n v="30"/>
    <b v="1"/>
    <s v="theater/musical"/>
    <n v="150.75"/>
    <n v="100.5"/>
    <x v="1"/>
    <x v="40"/>
    <x v="0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x v="3786"/>
    <x v="0"/>
    <n v="71"/>
    <b v="1"/>
    <s v="theater/musical"/>
    <n v="110.96666666666665"/>
    <n v="93.774647887323937"/>
    <x v="1"/>
    <x v="40"/>
    <x v="0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x v="3787"/>
    <x v="0"/>
    <n v="10"/>
    <b v="1"/>
    <s v="theater/musical"/>
    <n v="100.28571428571429"/>
    <n v="35.1"/>
    <x v="1"/>
    <x v="40"/>
    <x v="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x v="3788"/>
    <x v="0"/>
    <n v="1"/>
    <b v="0"/>
    <s v="theater/musical"/>
    <n v="0.66666666666666674"/>
    <n v="500"/>
    <x v="1"/>
    <x v="40"/>
    <x v="0"/>
    <x v="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x v="3789"/>
    <x v="0"/>
    <n v="4"/>
    <b v="0"/>
    <s v="theater/musical"/>
    <n v="3.267605633802817"/>
    <n v="29"/>
    <x v="1"/>
    <x v="40"/>
    <x v="0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x v="3790"/>
    <x v="0"/>
    <n v="0"/>
    <b v="0"/>
    <s v="theater/musical"/>
    <n v="0"/>
    <e v="#DIV/0!"/>
    <x v="1"/>
    <x v="40"/>
    <x v="0"/>
    <x v="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x v="3791"/>
    <x v="0"/>
    <n v="0"/>
    <b v="0"/>
    <s v="theater/musical"/>
    <n v="0"/>
    <e v="#DIV/0!"/>
    <x v="1"/>
    <x v="40"/>
    <x v="0"/>
    <x v="0"/>
  </r>
  <r>
    <n v="3792"/>
    <s v="BorikÃ©n: The Show"/>
    <s v="A cultural and historic journey through Puerto Rico's music and dance!"/>
    <n v="12500"/>
    <n v="35"/>
    <x v="2"/>
    <x v="0"/>
    <s v="USD"/>
    <n v="1436957022"/>
    <x v="3792"/>
    <x v="0"/>
    <n v="2"/>
    <b v="0"/>
    <s v="theater/musical"/>
    <n v="0.27999999999999997"/>
    <n v="17.5"/>
    <x v="1"/>
    <x v="40"/>
    <x v="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x v="3793"/>
    <x v="0"/>
    <n v="24"/>
    <b v="0"/>
    <s v="theater/musical"/>
    <n v="59.657142857142851"/>
    <n v="174"/>
    <x v="1"/>
    <x v="40"/>
    <x v="0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x v="3794"/>
    <x v="0"/>
    <n v="1"/>
    <b v="0"/>
    <s v="theater/musical"/>
    <n v="1"/>
    <n v="50"/>
    <x v="1"/>
    <x v="40"/>
    <x v="0"/>
    <x v="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x v="3795"/>
    <x v="0"/>
    <n v="2"/>
    <b v="0"/>
    <s v="theater/musical"/>
    <n v="1.6666666666666667"/>
    <n v="5"/>
    <x v="1"/>
    <x v="40"/>
    <x v="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x v="3796"/>
    <x v="0"/>
    <n v="1"/>
    <b v="0"/>
    <s v="theater/musical"/>
    <n v="4.4444444444444444E-3"/>
    <n v="1"/>
    <x v="1"/>
    <x v="40"/>
    <x v="0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x v="3797"/>
    <x v="0"/>
    <n v="37"/>
    <b v="0"/>
    <s v="theater/musical"/>
    <n v="89.666666666666657"/>
    <n v="145.40540540540542"/>
    <x v="1"/>
    <x v="40"/>
    <x v="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x v="3798"/>
    <x v="0"/>
    <n v="5"/>
    <b v="0"/>
    <s v="theater/musical"/>
    <n v="1.4642857142857144"/>
    <n v="205"/>
    <x v="1"/>
    <x v="40"/>
    <x v="0"/>
    <x v="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x v="3799"/>
    <x v="0"/>
    <n v="4"/>
    <b v="0"/>
    <s v="theater/musical"/>
    <n v="4.0199999999999996"/>
    <n v="100.5"/>
    <x v="1"/>
    <x v="40"/>
    <x v="0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x v="3800"/>
    <x v="0"/>
    <n v="16"/>
    <b v="0"/>
    <s v="theater/musical"/>
    <n v="4.004545454545454"/>
    <n v="55.0625"/>
    <x v="1"/>
    <x v="40"/>
    <x v="0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x v="3801"/>
    <x v="0"/>
    <n v="9"/>
    <b v="0"/>
    <s v="theater/musical"/>
    <n v="8.52"/>
    <n v="47.333333333333336"/>
    <x v="1"/>
    <x v="40"/>
    <x v="0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x v="3802"/>
    <x v="0"/>
    <n v="0"/>
    <b v="0"/>
    <s v="theater/musical"/>
    <n v="0"/>
    <e v="#DIV/0!"/>
    <x v="1"/>
    <x v="40"/>
    <x v="0"/>
    <x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x v="3803"/>
    <x v="0"/>
    <n v="40"/>
    <b v="0"/>
    <s v="theater/musical"/>
    <n v="19.650000000000002"/>
    <n v="58.95"/>
    <x v="1"/>
    <x v="40"/>
    <x v="0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x v="3804"/>
    <x v="0"/>
    <n v="0"/>
    <b v="0"/>
    <s v="theater/musical"/>
    <n v="0"/>
    <e v="#DIV/0!"/>
    <x v="1"/>
    <x v="40"/>
    <x v="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x v="3805"/>
    <x v="0"/>
    <n v="2"/>
    <b v="0"/>
    <s v="theater/musical"/>
    <n v="2E-3"/>
    <n v="1.5"/>
    <x v="1"/>
    <x v="40"/>
    <x v="0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x v="3806"/>
    <x v="0"/>
    <n v="1"/>
    <b v="0"/>
    <s v="theater/musical"/>
    <n v="6.6666666666666666E-2"/>
    <n v="5"/>
    <x v="1"/>
    <x v="40"/>
    <x v="0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x v="3807"/>
    <x v="0"/>
    <n v="9"/>
    <b v="0"/>
    <s v="theater/musical"/>
    <n v="30.333333333333336"/>
    <n v="50.555555555555557"/>
    <x v="1"/>
    <x v="40"/>
    <x v="0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x v="3808"/>
    <x v="0"/>
    <n v="24"/>
    <b v="1"/>
    <s v="theater/plays"/>
    <n v="100"/>
    <n v="41.666666666666664"/>
    <x v="1"/>
    <x v="6"/>
    <x v="0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x v="3809"/>
    <x v="0"/>
    <n v="38"/>
    <b v="1"/>
    <s v="theater/plays"/>
    <n v="101.25"/>
    <n v="53.289473684210527"/>
    <x v="1"/>
    <x v="6"/>
    <x v="0"/>
    <x v="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x v="3810"/>
    <x v="0"/>
    <n v="26"/>
    <b v="1"/>
    <s v="theater/plays"/>
    <n v="121.73333333333333"/>
    <n v="70.230769230769226"/>
    <x v="1"/>
    <x v="6"/>
    <x v="0"/>
    <x v="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x v="3811"/>
    <x v="0"/>
    <n v="19"/>
    <b v="1"/>
    <s v="theater/plays"/>
    <n v="330"/>
    <n v="43.421052631578945"/>
    <x v="1"/>
    <x v="6"/>
    <x v="0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x v="3812"/>
    <x v="0"/>
    <n v="11"/>
    <b v="1"/>
    <s v="theater/plays"/>
    <n v="109.55"/>
    <n v="199.18181818181819"/>
    <x v="1"/>
    <x v="6"/>
    <x v="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x v="3813"/>
    <x v="0"/>
    <n v="27"/>
    <b v="1"/>
    <s v="theater/plays"/>
    <n v="100.95190476190474"/>
    <n v="78.518148148148143"/>
    <x v="1"/>
    <x v="6"/>
    <x v="0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x v="3814"/>
    <x v="0"/>
    <n v="34"/>
    <b v="1"/>
    <s v="theater/plays"/>
    <n v="140.13333333333333"/>
    <n v="61.823529411764703"/>
    <x v="1"/>
    <x v="6"/>
    <x v="0"/>
    <x v="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x v="3815"/>
    <x v="0"/>
    <n v="20"/>
    <b v="1"/>
    <s v="theater/plays"/>
    <n v="100.001"/>
    <n v="50.000500000000002"/>
    <x v="1"/>
    <x v="6"/>
    <x v="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x v="3816"/>
    <x v="0"/>
    <n v="37"/>
    <b v="1"/>
    <s v="theater/plays"/>
    <n v="119.238"/>
    <n v="48.339729729729726"/>
    <x v="1"/>
    <x v="6"/>
    <x v="0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x v="3817"/>
    <x v="0"/>
    <n v="20"/>
    <b v="1"/>
    <s v="theater/plays"/>
    <n v="107.25"/>
    <n v="107.25"/>
    <x v="1"/>
    <x v="6"/>
    <x v="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x v="3818"/>
    <x v="0"/>
    <n v="10"/>
    <b v="1"/>
    <s v="theater/plays"/>
    <n v="227.99999999999997"/>
    <n v="57"/>
    <x v="1"/>
    <x v="6"/>
    <x v="0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x v="3819"/>
    <x v="0"/>
    <n v="26"/>
    <b v="1"/>
    <s v="theater/plays"/>
    <n v="106.4"/>
    <n v="40.92307692307692"/>
    <x v="1"/>
    <x v="6"/>
    <x v="0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x v="3820"/>
    <x v="0"/>
    <n v="20"/>
    <b v="1"/>
    <s v="theater/plays"/>
    <n v="143.33333333333334"/>
    <n v="21.5"/>
    <x v="1"/>
    <x v="6"/>
    <x v="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x v="3821"/>
    <x v="0"/>
    <n v="46"/>
    <b v="1"/>
    <s v="theater/plays"/>
    <n v="104.54285714285714"/>
    <n v="79.543478260869563"/>
    <x v="1"/>
    <x v="6"/>
    <x v="0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x v="3822"/>
    <x v="0"/>
    <n v="76"/>
    <b v="1"/>
    <s v="theater/plays"/>
    <n v="110.02000000000001"/>
    <n v="72.381578947368425"/>
    <x v="1"/>
    <x v="6"/>
    <x v="0"/>
    <x v="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x v="3823"/>
    <x v="0"/>
    <n v="41"/>
    <b v="1"/>
    <s v="theater/plays"/>
    <n v="106"/>
    <n v="64.634146341463421"/>
    <x v="1"/>
    <x v="6"/>
    <x v="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x v="3824"/>
    <x v="0"/>
    <n v="7"/>
    <b v="1"/>
    <s v="theater/plays"/>
    <n v="108"/>
    <n v="38.571428571428569"/>
    <x v="1"/>
    <x v="6"/>
    <x v="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x v="3825"/>
    <x v="0"/>
    <n v="49"/>
    <b v="1"/>
    <s v="theater/plays"/>
    <n v="105.42"/>
    <n v="107.57142857142857"/>
    <x v="1"/>
    <x v="6"/>
    <x v="0"/>
    <x v="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x v="3826"/>
    <x v="0"/>
    <n v="26"/>
    <b v="1"/>
    <s v="theater/plays"/>
    <n v="119.16666666666667"/>
    <n v="27.5"/>
    <x v="1"/>
    <x v="6"/>
    <x v="0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x v="3827"/>
    <x v="0"/>
    <n v="65"/>
    <b v="1"/>
    <s v="theater/plays"/>
    <n v="152.66666666666666"/>
    <n v="70.461538461538467"/>
    <x v="1"/>
    <x v="6"/>
    <x v="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x v="3828"/>
    <x v="0"/>
    <n v="28"/>
    <b v="1"/>
    <s v="theater/plays"/>
    <n v="100"/>
    <n v="178.57142857142858"/>
    <x v="1"/>
    <x v="6"/>
    <x v="0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x v="3829"/>
    <x v="0"/>
    <n v="8"/>
    <b v="1"/>
    <s v="theater/plays"/>
    <n v="100.2"/>
    <n v="62.625"/>
    <x v="1"/>
    <x v="6"/>
    <x v="0"/>
    <x v="0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x v="3830"/>
    <x v="0"/>
    <n v="3"/>
    <b v="1"/>
    <s v="theater/plays"/>
    <n v="225"/>
    <n v="75"/>
    <x v="1"/>
    <x v="6"/>
    <x v="0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x v="3831"/>
    <x v="0"/>
    <n v="9"/>
    <b v="1"/>
    <s v="theater/plays"/>
    <n v="106.02199999999999"/>
    <n v="58.901111111111113"/>
    <x v="1"/>
    <x v="6"/>
    <x v="0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x v="3832"/>
    <x v="0"/>
    <n v="9"/>
    <b v="1"/>
    <s v="theater/plays"/>
    <n v="104.66666666666666"/>
    <n v="139.55555555555554"/>
    <x v="1"/>
    <x v="6"/>
    <x v="0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x v="3833"/>
    <x v="0"/>
    <n v="20"/>
    <b v="1"/>
    <s v="theater/plays"/>
    <n v="116.66666666666667"/>
    <n v="70"/>
    <x v="1"/>
    <x v="6"/>
    <x v="0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x v="3834"/>
    <x v="0"/>
    <n v="57"/>
    <b v="1"/>
    <s v="theater/plays"/>
    <n v="109.03333333333333"/>
    <n v="57.385964912280699"/>
    <x v="1"/>
    <x v="6"/>
    <x v="0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x v="3835"/>
    <x v="0"/>
    <n v="8"/>
    <b v="1"/>
    <s v="theater/plays"/>
    <n v="160"/>
    <n v="40"/>
    <x v="1"/>
    <x v="6"/>
    <x v="0"/>
    <x v="0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x v="3836"/>
    <x v="0"/>
    <n v="14"/>
    <b v="1"/>
    <s v="theater/plays"/>
    <n v="112.5"/>
    <n v="64.285714285714292"/>
    <x v="1"/>
    <x v="6"/>
    <x v="0"/>
    <x v="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x v="3837"/>
    <x v="0"/>
    <n v="17"/>
    <b v="1"/>
    <s v="theater/plays"/>
    <n v="102.1"/>
    <n v="120.11764705882354"/>
    <x v="1"/>
    <x v="6"/>
    <x v="0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x v="3838"/>
    <x v="0"/>
    <n v="100"/>
    <b v="1"/>
    <s v="theater/plays"/>
    <n v="100.824"/>
    <n v="1008.24"/>
    <x v="1"/>
    <x v="6"/>
    <x v="0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x v="3839"/>
    <x v="0"/>
    <n v="32"/>
    <b v="1"/>
    <s v="theater/plays"/>
    <n v="101.25"/>
    <n v="63.28125"/>
    <x v="1"/>
    <x v="6"/>
    <x v="0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x v="3840"/>
    <x v="0"/>
    <n v="3"/>
    <b v="1"/>
    <s v="theater/plays"/>
    <n v="6500"/>
    <n v="21.666666666666668"/>
    <x v="1"/>
    <x v="6"/>
    <x v="0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x v="3841"/>
    <x v="1"/>
    <n v="34"/>
    <b v="0"/>
    <s v="theater/plays"/>
    <n v="8.7200000000000006"/>
    <n v="25.647058823529413"/>
    <x v="1"/>
    <x v="6"/>
    <x v="0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x v="3842"/>
    <x v="1"/>
    <n v="23"/>
    <b v="0"/>
    <s v="theater/plays"/>
    <n v="21.94"/>
    <n v="47.695652173913047"/>
    <x v="1"/>
    <x v="6"/>
    <x v="0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x v="3843"/>
    <x v="1"/>
    <n v="19"/>
    <b v="0"/>
    <s v="theater/plays"/>
    <n v="21.3"/>
    <n v="56.05263157894737"/>
    <x v="1"/>
    <x v="6"/>
    <x v="0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x v="3844"/>
    <x v="1"/>
    <n v="50"/>
    <b v="0"/>
    <s v="theater/plays"/>
    <n v="41.489795918367342"/>
    <n v="81.319999999999993"/>
    <x v="1"/>
    <x v="6"/>
    <x v="0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x v="3845"/>
    <x v="1"/>
    <n v="12"/>
    <b v="0"/>
    <s v="theater/plays"/>
    <n v="2.105"/>
    <n v="70.166666666666671"/>
    <x v="1"/>
    <x v="6"/>
    <x v="0"/>
    <x v="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x v="3846"/>
    <x v="1"/>
    <n v="8"/>
    <b v="0"/>
    <s v="theater/plays"/>
    <n v="2.7"/>
    <n v="23.625"/>
    <x v="1"/>
    <x v="6"/>
    <x v="0"/>
    <x v="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x v="3847"/>
    <x v="1"/>
    <n v="9"/>
    <b v="0"/>
    <s v="theater/plays"/>
    <n v="16.161904761904761"/>
    <n v="188.55555555555554"/>
    <x v="1"/>
    <x v="6"/>
    <x v="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x v="3848"/>
    <x v="1"/>
    <n v="43"/>
    <b v="0"/>
    <s v="theater/plays"/>
    <n v="16.376923076923077"/>
    <n v="49.511627906976742"/>
    <x v="1"/>
    <x v="6"/>
    <x v="0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x v="3849"/>
    <x v="1"/>
    <n v="28"/>
    <b v="0"/>
    <s v="theater/plays"/>
    <n v="7.043333333333333"/>
    <n v="75.464285714285708"/>
    <x v="1"/>
    <x v="6"/>
    <x v="0"/>
    <x v="0"/>
  </r>
  <r>
    <n v="3850"/>
    <s v="The Vagina Monologues 2015"/>
    <s v="V-Day is a global activist movement to end violence against women and girls."/>
    <n v="1000"/>
    <n v="38"/>
    <x v="2"/>
    <x v="0"/>
    <s v="USD"/>
    <n v="1420081143"/>
    <x v="3850"/>
    <x v="1"/>
    <n v="4"/>
    <b v="0"/>
    <s v="theater/plays"/>
    <n v="3.8"/>
    <n v="9.5"/>
    <x v="1"/>
    <x v="6"/>
    <x v="0"/>
    <x v="0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x v="3851"/>
    <x v="1"/>
    <n v="24"/>
    <b v="0"/>
    <s v="theater/plays"/>
    <n v="34.08"/>
    <n v="35.5"/>
    <x v="1"/>
    <x v="6"/>
    <x v="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x v="3852"/>
    <x v="0"/>
    <n v="2"/>
    <b v="0"/>
    <s v="theater/plays"/>
    <n v="0.2"/>
    <n v="10"/>
    <x v="1"/>
    <x v="6"/>
    <x v="0"/>
    <x v="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x v="3853"/>
    <x v="0"/>
    <n v="2"/>
    <b v="0"/>
    <s v="theater/plays"/>
    <n v="2.5999999999999999E-2"/>
    <n v="13"/>
    <x v="1"/>
    <x v="6"/>
    <x v="0"/>
    <x v="0"/>
  </r>
  <r>
    <n v="3854"/>
    <s v="The Case Of Soghomon Tehlirian"/>
    <s v="A play dedicated to the 100th anniversary of the Armenian Genocide."/>
    <n v="11000"/>
    <n v="1788"/>
    <x v="2"/>
    <x v="0"/>
    <s v="USD"/>
    <n v="1431206058"/>
    <x v="3854"/>
    <x v="0"/>
    <n v="20"/>
    <b v="0"/>
    <s v="theater/plays"/>
    <n v="16.254545454545454"/>
    <n v="89.4"/>
    <x v="1"/>
    <x v="6"/>
    <x v="0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x v="3855"/>
    <x v="0"/>
    <n v="1"/>
    <b v="0"/>
    <s v="theater/plays"/>
    <n v="2.5"/>
    <n v="25"/>
    <x v="1"/>
    <x v="6"/>
    <x v="0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x v="3856"/>
    <x v="0"/>
    <n v="1"/>
    <b v="0"/>
    <s v="theater/plays"/>
    <n v="0.02"/>
    <n v="1"/>
    <x v="1"/>
    <x v="6"/>
    <x v="0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x v="3857"/>
    <x v="0"/>
    <n v="4"/>
    <b v="0"/>
    <s v="theater/plays"/>
    <n v="5.2"/>
    <n v="65"/>
    <x v="1"/>
    <x v="6"/>
    <x v="0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x v="3858"/>
    <x v="0"/>
    <n v="1"/>
    <b v="0"/>
    <s v="theater/plays"/>
    <n v="2"/>
    <n v="10"/>
    <x v="1"/>
    <x v="6"/>
    <x v="0"/>
    <x v="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x v="3859"/>
    <x v="0"/>
    <n v="1"/>
    <b v="0"/>
    <s v="theater/plays"/>
    <n v="0.04"/>
    <n v="1"/>
    <x v="1"/>
    <x v="6"/>
    <x v="0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x v="3860"/>
    <x v="0"/>
    <n v="13"/>
    <b v="0"/>
    <s v="theater/plays"/>
    <n v="17.666666666666668"/>
    <n v="81.538461538461533"/>
    <x v="1"/>
    <x v="6"/>
    <x v="0"/>
    <x v="0"/>
  </r>
  <r>
    <n v="3861"/>
    <s v="READY OR NOT HERE I COME"/>
    <s v="THE COMING OF THE LORD!"/>
    <n v="2000"/>
    <n v="100"/>
    <x v="2"/>
    <x v="0"/>
    <s v="USD"/>
    <n v="1415828820"/>
    <x v="3861"/>
    <x v="0"/>
    <n v="1"/>
    <b v="0"/>
    <s v="theater/plays"/>
    <n v="5"/>
    <n v="100"/>
    <x v="1"/>
    <x v="6"/>
    <x v="0"/>
    <x v="0"/>
  </r>
  <r>
    <n v="3862"/>
    <s v="The Container Play"/>
    <s v="The hit immersive theatre experience of England comes to Corpus Christi!"/>
    <n v="7500"/>
    <n v="1"/>
    <x v="2"/>
    <x v="0"/>
    <s v="USD"/>
    <n v="1473699540"/>
    <x v="3862"/>
    <x v="0"/>
    <n v="1"/>
    <b v="0"/>
    <s v="theater/plays"/>
    <n v="1.3333333333333334E-2"/>
    <n v="1"/>
    <x v="1"/>
    <x v="6"/>
    <x v="0"/>
    <x v="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x v="3863"/>
    <x v="0"/>
    <n v="0"/>
    <b v="0"/>
    <s v="theater/plays"/>
    <n v="0"/>
    <e v="#DIV/0!"/>
    <x v="1"/>
    <x v="6"/>
    <x v="0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x v="3864"/>
    <x v="0"/>
    <n v="3"/>
    <b v="0"/>
    <s v="theater/plays"/>
    <n v="1.2"/>
    <n v="20"/>
    <x v="1"/>
    <x v="6"/>
    <x v="0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x v="3865"/>
    <x v="0"/>
    <n v="14"/>
    <b v="0"/>
    <s v="theater/plays"/>
    <n v="26.937422295897225"/>
    <n v="46.428571428571431"/>
    <x v="1"/>
    <x v="6"/>
    <x v="0"/>
    <x v="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x v="3866"/>
    <x v="0"/>
    <n v="2"/>
    <b v="0"/>
    <s v="theater/plays"/>
    <n v="0.54999999999999993"/>
    <n v="5.5"/>
    <x v="1"/>
    <x v="6"/>
    <x v="0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x v="3867"/>
    <x v="0"/>
    <n v="5"/>
    <b v="0"/>
    <s v="theater/plays"/>
    <n v="12.55"/>
    <n v="50.2"/>
    <x v="1"/>
    <x v="6"/>
    <x v="0"/>
    <x v="0"/>
  </r>
  <r>
    <n v="3868"/>
    <s v="1000 words (Canceled)"/>
    <s v="New collection of music by Scott Evan Davis!"/>
    <n v="5000"/>
    <n v="10"/>
    <x v="1"/>
    <x v="1"/>
    <s v="GBP"/>
    <n v="1410191405"/>
    <x v="3868"/>
    <x v="0"/>
    <n v="1"/>
    <b v="0"/>
    <s v="theater/musical"/>
    <n v="0.2"/>
    <n v="10"/>
    <x v="1"/>
    <x v="40"/>
    <x v="0"/>
    <x v="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x v="3869"/>
    <x v="0"/>
    <n v="15"/>
    <b v="0"/>
    <s v="theater/musical"/>
    <n v="3.4474868431088401"/>
    <n v="30.133333333333333"/>
    <x v="1"/>
    <x v="40"/>
    <x v="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x v="3870"/>
    <x v="0"/>
    <n v="10"/>
    <b v="0"/>
    <s v="theater/musical"/>
    <n v="15"/>
    <n v="150"/>
    <x v="1"/>
    <x v="40"/>
    <x v="0"/>
    <x v="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x v="3871"/>
    <x v="0"/>
    <n v="3"/>
    <b v="0"/>
    <s v="theater/musical"/>
    <n v="2.666666666666667"/>
    <n v="13.333333333333334"/>
    <x v="1"/>
    <x v="40"/>
    <x v="0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x v="3872"/>
    <x v="0"/>
    <n v="0"/>
    <b v="0"/>
    <s v="theater/musical"/>
    <n v="0"/>
    <e v="#DIV/0!"/>
    <x v="1"/>
    <x v="40"/>
    <x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x v="3873"/>
    <x v="0"/>
    <n v="0"/>
    <b v="0"/>
    <s v="theater/musical"/>
    <n v="0"/>
    <e v="#DIV/0!"/>
    <x v="1"/>
    <x v="40"/>
    <x v="0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x v="3874"/>
    <x v="0"/>
    <n v="0"/>
    <b v="0"/>
    <s v="theater/musical"/>
    <n v="0"/>
    <e v="#DIV/0!"/>
    <x v="1"/>
    <x v="40"/>
    <x v="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x v="3875"/>
    <x v="0"/>
    <n v="0"/>
    <b v="0"/>
    <s v="theater/musical"/>
    <n v="0"/>
    <e v="#DIV/0!"/>
    <x v="1"/>
    <x v="40"/>
    <x v="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x v="3876"/>
    <x v="0"/>
    <n v="46"/>
    <b v="0"/>
    <s v="theater/musical"/>
    <n v="52.794871794871788"/>
    <n v="44.760869565217391"/>
    <x v="1"/>
    <x v="40"/>
    <x v="0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x v="3877"/>
    <x v="0"/>
    <n v="14"/>
    <b v="0"/>
    <s v="theater/musical"/>
    <n v="4.9639999999999995"/>
    <n v="88.642857142857139"/>
    <x v="1"/>
    <x v="40"/>
    <x v="0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x v="3878"/>
    <x v="0"/>
    <n v="1"/>
    <b v="0"/>
    <s v="theater/musical"/>
    <n v="5.5555555555555552E-2"/>
    <n v="10"/>
    <x v="1"/>
    <x v="40"/>
    <x v="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x v="3879"/>
    <x v="0"/>
    <n v="0"/>
    <b v="0"/>
    <s v="theater/musical"/>
    <n v="0"/>
    <e v="#DIV/0!"/>
    <x v="1"/>
    <x v="40"/>
    <x v="0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x v="3880"/>
    <x v="0"/>
    <n v="17"/>
    <b v="0"/>
    <s v="theater/musical"/>
    <n v="13.066666666666665"/>
    <n v="57.647058823529413"/>
    <x v="1"/>
    <x v="40"/>
    <x v="0"/>
    <x v="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x v="3881"/>
    <x v="0"/>
    <n v="1"/>
    <b v="0"/>
    <s v="theater/musical"/>
    <n v="5"/>
    <n v="25"/>
    <x v="1"/>
    <x v="40"/>
    <x v="0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x v="3882"/>
    <x v="0"/>
    <n v="0"/>
    <b v="0"/>
    <s v="theater/musical"/>
    <n v="0"/>
    <e v="#DIV/0!"/>
    <x v="1"/>
    <x v="40"/>
    <x v="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x v="3883"/>
    <x v="0"/>
    <n v="0"/>
    <b v="0"/>
    <s v="theater/musical"/>
    <n v="0"/>
    <e v="#DIV/0!"/>
    <x v="1"/>
    <x v="40"/>
    <x v="0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x v="3884"/>
    <x v="0"/>
    <n v="0"/>
    <b v="0"/>
    <s v="theater/musical"/>
    <n v="0"/>
    <e v="#DIV/0!"/>
    <x v="1"/>
    <x v="40"/>
    <x v="0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x v="3885"/>
    <x v="0"/>
    <n v="0"/>
    <b v="0"/>
    <s v="theater/musical"/>
    <n v="0"/>
    <e v="#DIV/0!"/>
    <x v="1"/>
    <x v="40"/>
    <x v="0"/>
    <x v="0"/>
  </r>
  <r>
    <n v="3886"/>
    <s v="a (Canceled)"/>
    <n v="1"/>
    <n v="10000"/>
    <n v="0"/>
    <x v="1"/>
    <x v="2"/>
    <s v="AUD"/>
    <n v="1418275702"/>
    <x v="3886"/>
    <x v="0"/>
    <n v="0"/>
    <b v="0"/>
    <s v="theater/musical"/>
    <n v="0"/>
    <e v="#DIV/0!"/>
    <x v="1"/>
    <x v="40"/>
    <x v="0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x v="3887"/>
    <x v="0"/>
    <n v="2"/>
    <b v="0"/>
    <s v="theater/musical"/>
    <n v="1.7500000000000002"/>
    <n v="17.5"/>
    <x v="1"/>
    <x v="40"/>
    <x v="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x v="3888"/>
    <x v="0"/>
    <n v="14"/>
    <b v="0"/>
    <s v="theater/plays"/>
    <n v="27.1"/>
    <n v="38.714285714285715"/>
    <x v="1"/>
    <x v="6"/>
    <x v="0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x v="3889"/>
    <x v="0"/>
    <n v="9"/>
    <b v="0"/>
    <s v="theater/plays"/>
    <n v="1.4749999999999999"/>
    <n v="13.111111111111111"/>
    <x v="1"/>
    <x v="6"/>
    <x v="0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x v="3890"/>
    <x v="0"/>
    <n v="8"/>
    <b v="0"/>
    <s v="theater/plays"/>
    <n v="16.826666666666668"/>
    <n v="315.5"/>
    <x v="1"/>
    <x v="6"/>
    <x v="0"/>
    <x v="0"/>
  </r>
  <r>
    <n v="3891"/>
    <s v="Out of the Box: A Mime Story"/>
    <s v="A comedy about a mime who dreams of becoming a stand up comedian."/>
    <n v="800"/>
    <n v="260"/>
    <x v="2"/>
    <x v="0"/>
    <s v="USD"/>
    <n v="1427086740"/>
    <x v="3891"/>
    <x v="0"/>
    <n v="7"/>
    <b v="0"/>
    <s v="theater/plays"/>
    <n v="32.5"/>
    <n v="37.142857142857146"/>
    <x v="1"/>
    <x v="6"/>
    <x v="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x v="3892"/>
    <x v="0"/>
    <n v="0"/>
    <b v="0"/>
    <s v="theater/plays"/>
    <n v="0"/>
    <e v="#DIV/0!"/>
    <x v="1"/>
    <x v="6"/>
    <x v="0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x v="3893"/>
    <x v="0"/>
    <n v="84"/>
    <b v="0"/>
    <s v="theater/plays"/>
    <n v="21.55"/>
    <n v="128.27380952380952"/>
    <x v="1"/>
    <x v="6"/>
    <x v="0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x v="3894"/>
    <x v="0"/>
    <n v="11"/>
    <b v="0"/>
    <s v="theater/plays"/>
    <n v="3.4666666666666663"/>
    <n v="47.272727272727273"/>
    <x v="1"/>
    <x v="6"/>
    <x v="0"/>
    <x v="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x v="3895"/>
    <x v="0"/>
    <n v="1"/>
    <b v="0"/>
    <s v="theater/plays"/>
    <n v="5"/>
    <n v="50"/>
    <x v="1"/>
    <x v="6"/>
    <x v="0"/>
    <x v="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x v="3896"/>
    <x v="0"/>
    <n v="4"/>
    <b v="0"/>
    <s v="theater/plays"/>
    <n v="10.625"/>
    <n v="42.5"/>
    <x v="1"/>
    <x v="6"/>
    <x v="0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x v="3897"/>
    <x v="0"/>
    <n v="10"/>
    <b v="0"/>
    <s v="theater/plays"/>
    <n v="17.599999999999998"/>
    <n v="44"/>
    <x v="1"/>
    <x v="6"/>
    <x v="0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x v="3898"/>
    <x v="0"/>
    <n v="16"/>
    <b v="0"/>
    <s v="theater/plays"/>
    <n v="32.56"/>
    <n v="50.875"/>
    <x v="1"/>
    <x v="6"/>
    <x v="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x v="3899"/>
    <x v="0"/>
    <n v="2"/>
    <b v="0"/>
    <s v="theater/plays"/>
    <n v="1.25"/>
    <n v="62.5"/>
    <x v="1"/>
    <x v="6"/>
    <x v="0"/>
    <x v="0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x v="3900"/>
    <x v="0"/>
    <n v="5"/>
    <b v="0"/>
    <s v="theater/plays"/>
    <n v="5.4"/>
    <n v="27"/>
    <x v="1"/>
    <x v="6"/>
    <x v="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x v="3901"/>
    <x v="0"/>
    <n v="1"/>
    <b v="0"/>
    <s v="theater/plays"/>
    <n v="0.83333333333333337"/>
    <n v="25"/>
    <x v="1"/>
    <x v="6"/>
    <x v="0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x v="3902"/>
    <x v="0"/>
    <n v="31"/>
    <b v="0"/>
    <s v="theater/plays"/>
    <n v="48.833333333333336"/>
    <n v="47.258064516129032"/>
    <x v="1"/>
    <x v="6"/>
    <x v="0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x v="3903"/>
    <x v="0"/>
    <n v="0"/>
    <b v="0"/>
    <s v="theater/plays"/>
    <n v="0"/>
    <e v="#DIV/0!"/>
    <x v="1"/>
    <x v="6"/>
    <x v="0"/>
    <x v="0"/>
  </r>
  <r>
    <n v="3904"/>
    <s v="Black America from Prophets to Pimps"/>
    <s v="A play that will cover 4000 years of black history."/>
    <n v="10000"/>
    <n v="3"/>
    <x v="2"/>
    <x v="0"/>
    <s v="USD"/>
    <n v="1429074240"/>
    <x v="3904"/>
    <x v="0"/>
    <n v="2"/>
    <b v="0"/>
    <s v="theater/plays"/>
    <n v="0.03"/>
    <n v="1.5"/>
    <x v="1"/>
    <x v="6"/>
    <x v="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x v="3905"/>
    <x v="0"/>
    <n v="7"/>
    <b v="0"/>
    <s v="theater/plays"/>
    <n v="11.533333333333333"/>
    <n v="24.714285714285715"/>
    <x v="1"/>
    <x v="6"/>
    <x v="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x v="3906"/>
    <x v="0"/>
    <n v="16"/>
    <b v="0"/>
    <s v="theater/plays"/>
    <n v="67.333333333333329"/>
    <n v="63.125"/>
    <x v="1"/>
    <x v="6"/>
    <x v="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x v="3907"/>
    <x v="0"/>
    <n v="4"/>
    <b v="0"/>
    <s v="theater/plays"/>
    <n v="15.299999999999999"/>
    <n v="38.25"/>
    <x v="1"/>
    <x v="6"/>
    <x v="0"/>
    <x v="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x v="3908"/>
    <x v="0"/>
    <n v="4"/>
    <b v="0"/>
    <s v="theater/plays"/>
    <n v="8.6666666666666679"/>
    <n v="16.25"/>
    <x v="1"/>
    <x v="6"/>
    <x v="0"/>
    <x v="0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x v="3909"/>
    <x v="0"/>
    <n v="4"/>
    <b v="0"/>
    <s v="theater/plays"/>
    <n v="0.22499999999999998"/>
    <n v="33.75"/>
    <x v="1"/>
    <x v="6"/>
    <x v="0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x v="3910"/>
    <x v="0"/>
    <n v="3"/>
    <b v="0"/>
    <s v="theater/plays"/>
    <n v="3.0833333333333335"/>
    <n v="61.666666666666664"/>
    <x v="1"/>
    <x v="6"/>
    <x v="0"/>
    <x v="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x v="3911"/>
    <x v="0"/>
    <n v="36"/>
    <b v="0"/>
    <s v="theater/plays"/>
    <n v="37.412500000000001"/>
    <n v="83.138888888888886"/>
    <x v="1"/>
    <x v="6"/>
    <x v="0"/>
    <x v="0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x v="3912"/>
    <x v="0"/>
    <n v="1"/>
    <b v="0"/>
    <s v="theater/plays"/>
    <n v="6.6666666666666671E-3"/>
    <n v="1"/>
    <x v="1"/>
    <x v="6"/>
    <x v="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x v="3913"/>
    <x v="0"/>
    <n v="7"/>
    <b v="0"/>
    <s v="theater/plays"/>
    <n v="10"/>
    <n v="142.85714285714286"/>
    <x v="1"/>
    <x v="6"/>
    <x v="0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x v="3914"/>
    <x v="0"/>
    <n v="27"/>
    <b v="0"/>
    <s v="theater/plays"/>
    <n v="36.36"/>
    <n v="33.666666666666664"/>
    <x v="1"/>
    <x v="6"/>
    <x v="0"/>
    <x v="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x v="3915"/>
    <x v="0"/>
    <n v="1"/>
    <b v="0"/>
    <s v="theater/plays"/>
    <n v="0.33333333333333337"/>
    <n v="5"/>
    <x v="1"/>
    <x v="6"/>
    <x v="0"/>
    <x v="0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x v="3916"/>
    <x v="0"/>
    <n v="0"/>
    <b v="0"/>
    <s v="theater/plays"/>
    <n v="0"/>
    <e v="#DIV/0!"/>
    <x v="1"/>
    <x v="6"/>
    <x v="0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x v="3917"/>
    <x v="0"/>
    <n v="1"/>
    <b v="0"/>
    <s v="theater/plays"/>
    <n v="0.2857142857142857"/>
    <n v="10"/>
    <x v="1"/>
    <x v="6"/>
    <x v="0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x v="3918"/>
    <x v="0"/>
    <n v="3"/>
    <b v="0"/>
    <s v="theater/plays"/>
    <n v="0.2"/>
    <n v="40"/>
    <x v="1"/>
    <x v="6"/>
    <x v="0"/>
    <x v="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x v="3919"/>
    <x v="0"/>
    <n v="3"/>
    <b v="0"/>
    <s v="theater/plays"/>
    <n v="1.7999999999999998"/>
    <n v="30"/>
    <x v="1"/>
    <x v="6"/>
    <x v="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x v="3920"/>
    <x v="0"/>
    <n v="3"/>
    <b v="0"/>
    <s v="theater/plays"/>
    <n v="5.4"/>
    <n v="45"/>
    <x v="1"/>
    <x v="6"/>
    <x v="0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x v="3921"/>
    <x v="0"/>
    <n v="0"/>
    <b v="0"/>
    <s v="theater/plays"/>
    <n v="0"/>
    <e v="#DIV/0!"/>
    <x v="1"/>
    <x v="6"/>
    <x v="0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x v="3922"/>
    <x v="0"/>
    <n v="6"/>
    <b v="0"/>
    <s v="theater/plays"/>
    <n v="8.1333333333333329"/>
    <n v="10.166666666666666"/>
    <x v="1"/>
    <x v="6"/>
    <x v="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x v="3923"/>
    <x v="0"/>
    <n v="17"/>
    <b v="0"/>
    <s v="theater/plays"/>
    <n v="12.034782608695652"/>
    <n v="81.411764705882348"/>
    <x v="1"/>
    <x v="6"/>
    <x v="0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x v="3924"/>
    <x v="0"/>
    <n v="40"/>
    <b v="0"/>
    <s v="theater/plays"/>
    <n v="15.266666666666667"/>
    <n v="57.25"/>
    <x v="1"/>
    <x v="6"/>
    <x v="0"/>
    <x v="0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x v="3925"/>
    <x v="0"/>
    <n v="3"/>
    <b v="0"/>
    <s v="theater/plays"/>
    <n v="10"/>
    <n v="5"/>
    <x v="1"/>
    <x v="6"/>
    <x v="0"/>
    <x v="0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x v="3926"/>
    <x v="0"/>
    <n v="1"/>
    <b v="0"/>
    <s v="theater/plays"/>
    <n v="0.3"/>
    <n v="15"/>
    <x v="1"/>
    <x v="6"/>
    <x v="0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x v="3927"/>
    <x v="0"/>
    <n v="2"/>
    <b v="0"/>
    <s v="theater/plays"/>
    <n v="1"/>
    <n v="12.5"/>
    <x v="1"/>
    <x v="6"/>
    <x v="0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x v="3928"/>
    <x v="0"/>
    <n v="7"/>
    <b v="0"/>
    <s v="theater/plays"/>
    <n v="13.020000000000001"/>
    <n v="93"/>
    <x v="1"/>
    <x v="6"/>
    <x v="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x v="3929"/>
    <x v="0"/>
    <n v="14"/>
    <b v="0"/>
    <s v="theater/plays"/>
    <n v="2.2650000000000001"/>
    <n v="32.357142857142854"/>
    <x v="1"/>
    <x v="6"/>
    <x v="0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x v="3930"/>
    <x v="0"/>
    <n v="0"/>
    <b v="0"/>
    <s v="theater/plays"/>
    <n v="0"/>
    <e v="#DIV/0!"/>
    <x v="1"/>
    <x v="6"/>
    <x v="0"/>
    <x v="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x v="3931"/>
    <x v="0"/>
    <n v="0"/>
    <b v="0"/>
    <s v="theater/plays"/>
    <n v="0"/>
    <e v="#DIV/0!"/>
    <x v="1"/>
    <x v="6"/>
    <x v="0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x v="3932"/>
    <x v="0"/>
    <n v="1"/>
    <b v="0"/>
    <s v="theater/plays"/>
    <n v="8.3333333333333332E-3"/>
    <n v="1"/>
    <x v="1"/>
    <x v="6"/>
    <x v="0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x v="3933"/>
    <x v="0"/>
    <n v="12"/>
    <b v="0"/>
    <s v="theater/plays"/>
    <n v="15.742857142857142"/>
    <n v="91.833333333333329"/>
    <x v="1"/>
    <x v="6"/>
    <x v="0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x v="3934"/>
    <x v="0"/>
    <n v="12"/>
    <b v="0"/>
    <s v="theater/plays"/>
    <n v="11"/>
    <n v="45.833333333333336"/>
    <x v="1"/>
    <x v="6"/>
    <x v="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x v="3935"/>
    <x v="0"/>
    <n v="23"/>
    <b v="0"/>
    <s v="theater/plays"/>
    <n v="43.833333333333336"/>
    <n v="57.173913043478258"/>
    <x v="1"/>
    <x v="6"/>
    <x v="0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x v="3936"/>
    <x v="0"/>
    <n v="0"/>
    <b v="0"/>
    <s v="theater/plays"/>
    <n v="0"/>
    <e v="#DIV/0!"/>
    <x v="1"/>
    <x v="6"/>
    <x v="0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x v="3937"/>
    <x v="0"/>
    <n v="10"/>
    <b v="0"/>
    <s v="theater/plays"/>
    <n v="86.135181975736558"/>
    <n v="248.5"/>
    <x v="1"/>
    <x v="6"/>
    <x v="0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x v="3938"/>
    <x v="0"/>
    <n v="5"/>
    <b v="0"/>
    <s v="theater/plays"/>
    <n v="12.196620583717358"/>
    <n v="79.400000000000006"/>
    <x v="1"/>
    <x v="6"/>
    <x v="0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x v="3939"/>
    <x v="0"/>
    <n v="1"/>
    <b v="0"/>
    <s v="theater/plays"/>
    <n v="0.1"/>
    <n v="5"/>
    <x v="1"/>
    <x v="6"/>
    <x v="0"/>
    <x v="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x v="3940"/>
    <x v="0"/>
    <n v="2"/>
    <b v="0"/>
    <s v="theater/plays"/>
    <n v="0.22"/>
    <n v="5.5"/>
    <x v="1"/>
    <x v="6"/>
    <x v="0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x v="3941"/>
    <x v="0"/>
    <n v="2"/>
    <b v="0"/>
    <s v="theater/plays"/>
    <n v="0.90909090909090906"/>
    <n v="25"/>
    <x v="1"/>
    <x v="6"/>
    <x v="0"/>
    <x v="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x v="3942"/>
    <x v="0"/>
    <n v="0"/>
    <b v="0"/>
    <s v="theater/plays"/>
    <n v="0"/>
    <e v="#DIV/0!"/>
    <x v="1"/>
    <x v="6"/>
    <x v="0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x v="3943"/>
    <x v="0"/>
    <n v="13"/>
    <b v="0"/>
    <s v="theater/plays"/>
    <n v="35.64"/>
    <n v="137.07692307692307"/>
    <x v="1"/>
    <x v="6"/>
    <x v="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x v="3944"/>
    <x v="0"/>
    <n v="0"/>
    <b v="0"/>
    <s v="theater/plays"/>
    <n v="0"/>
    <e v="#DIV/0!"/>
    <x v="1"/>
    <x v="6"/>
    <x v="0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x v="3945"/>
    <x v="0"/>
    <n v="1"/>
    <b v="0"/>
    <s v="theater/plays"/>
    <n v="0.25"/>
    <n v="5"/>
    <x v="1"/>
    <x v="6"/>
    <x v="0"/>
    <x v="0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x v="3946"/>
    <x v="0"/>
    <n v="5"/>
    <b v="0"/>
    <s v="theater/plays"/>
    <n v="3.25"/>
    <n v="39"/>
    <x v="1"/>
    <x v="6"/>
    <x v="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x v="3947"/>
    <x v="0"/>
    <n v="2"/>
    <b v="0"/>
    <s v="theater/plays"/>
    <n v="3.3666666666666663"/>
    <n v="50.5"/>
    <x v="1"/>
    <x v="6"/>
    <x v="0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x v="3948"/>
    <x v="0"/>
    <n v="0"/>
    <b v="0"/>
    <s v="theater/plays"/>
    <n v="0"/>
    <e v="#DIV/0!"/>
    <x v="1"/>
    <x v="6"/>
    <x v="0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x v="3949"/>
    <x v="0"/>
    <n v="32"/>
    <b v="0"/>
    <s v="theater/plays"/>
    <n v="15.770000000000001"/>
    <n v="49.28125"/>
    <x v="1"/>
    <x v="6"/>
    <x v="0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x v="3950"/>
    <x v="0"/>
    <n v="1"/>
    <b v="0"/>
    <s v="theater/plays"/>
    <n v="0.625"/>
    <n v="25"/>
    <x v="1"/>
    <x v="6"/>
    <x v="0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x v="3951"/>
    <x v="0"/>
    <n v="1"/>
    <b v="0"/>
    <s v="theater/plays"/>
    <n v="5.0000000000000001E-4"/>
    <n v="1"/>
    <x v="1"/>
    <x v="6"/>
    <x v="0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x v="3952"/>
    <x v="0"/>
    <n v="1"/>
    <b v="0"/>
    <s v="theater/plays"/>
    <n v="9.6153846153846159E-2"/>
    <n v="25"/>
    <x v="1"/>
    <x v="6"/>
    <x v="0"/>
    <x v="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x v="3953"/>
    <x v="0"/>
    <n v="0"/>
    <b v="0"/>
    <s v="theater/plays"/>
    <n v="0"/>
    <e v="#DIV/0!"/>
    <x v="1"/>
    <x v="6"/>
    <x v="0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x v="3954"/>
    <x v="0"/>
    <n v="0"/>
    <b v="0"/>
    <s v="theater/plays"/>
    <n v="0"/>
    <e v="#DIV/0!"/>
    <x v="1"/>
    <x v="6"/>
    <x v="0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x v="3955"/>
    <x v="0"/>
    <n v="8"/>
    <b v="0"/>
    <s v="theater/plays"/>
    <n v="24.285714285714285"/>
    <n v="53.125"/>
    <x v="1"/>
    <x v="6"/>
    <x v="0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x v="3956"/>
    <x v="0"/>
    <n v="0"/>
    <b v="0"/>
    <s v="theater/plays"/>
    <n v="0"/>
    <e v="#DIV/0!"/>
    <x v="1"/>
    <x v="6"/>
    <x v="0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x v="3957"/>
    <x v="0"/>
    <n v="1"/>
    <b v="0"/>
    <s v="theater/plays"/>
    <n v="2.5000000000000001E-2"/>
    <n v="7"/>
    <x v="1"/>
    <x v="6"/>
    <x v="0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x v="3958"/>
    <x v="0"/>
    <n v="16"/>
    <b v="0"/>
    <s v="theater/plays"/>
    <n v="32.049999999999997"/>
    <n v="40.0625"/>
    <x v="1"/>
    <x v="6"/>
    <x v="0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x v="3959"/>
    <x v="0"/>
    <n v="12"/>
    <b v="0"/>
    <s v="theater/plays"/>
    <n v="24.333333333333336"/>
    <n v="24.333333333333332"/>
    <x v="1"/>
    <x v="6"/>
    <x v="0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x v="3960"/>
    <x v="0"/>
    <n v="4"/>
    <b v="0"/>
    <s v="theater/plays"/>
    <n v="1.5"/>
    <n v="11.25"/>
    <x v="1"/>
    <x v="6"/>
    <x v="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x v="3961"/>
    <x v="0"/>
    <n v="2"/>
    <b v="0"/>
    <s v="theater/plays"/>
    <n v="0.42"/>
    <n v="10.5"/>
    <x v="1"/>
    <x v="6"/>
    <x v="0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x v="3962"/>
    <x v="0"/>
    <n v="3"/>
    <b v="0"/>
    <s v="theater/plays"/>
    <n v="3.214285714285714"/>
    <n v="15"/>
    <x v="1"/>
    <x v="6"/>
    <x v="0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x v="3963"/>
    <x v="0"/>
    <n v="0"/>
    <b v="0"/>
    <s v="theater/plays"/>
    <n v="0"/>
    <e v="#DIV/0!"/>
    <x v="1"/>
    <x v="6"/>
    <x v="0"/>
    <x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x v="3964"/>
    <x v="0"/>
    <n v="3"/>
    <b v="0"/>
    <s v="theater/plays"/>
    <n v="6.3"/>
    <n v="42"/>
    <x v="1"/>
    <x v="6"/>
    <x v="0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x v="3965"/>
    <x v="0"/>
    <n v="4"/>
    <b v="0"/>
    <s v="theater/plays"/>
    <n v="14.249999999999998"/>
    <n v="71.25"/>
    <x v="1"/>
    <x v="6"/>
    <x v="0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x v="3966"/>
    <x v="0"/>
    <n v="2"/>
    <b v="0"/>
    <s v="theater/plays"/>
    <n v="0.6"/>
    <n v="22.5"/>
    <x v="1"/>
    <x v="6"/>
    <x v="0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x v="3967"/>
    <x v="0"/>
    <n v="10"/>
    <b v="0"/>
    <s v="theater/plays"/>
    <n v="24.117647058823529"/>
    <n v="41"/>
    <x v="1"/>
    <x v="6"/>
    <x v="0"/>
    <x v="0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x v="3968"/>
    <x v="0"/>
    <n v="11"/>
    <b v="0"/>
    <s v="theater/plays"/>
    <n v="10.54"/>
    <n v="47.909090909090907"/>
    <x v="1"/>
    <x v="6"/>
    <x v="0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x v="3969"/>
    <x v="0"/>
    <n v="6"/>
    <b v="0"/>
    <s v="theater/plays"/>
    <n v="7.4690265486725664"/>
    <n v="35.166666666666664"/>
    <x v="1"/>
    <x v="6"/>
    <x v="0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x v="3970"/>
    <x v="0"/>
    <n v="2"/>
    <b v="0"/>
    <s v="theater/plays"/>
    <n v="7.3333333333333334E-2"/>
    <n v="5.5"/>
    <x v="1"/>
    <x v="6"/>
    <x v="0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x v="3971"/>
    <x v="0"/>
    <n v="6"/>
    <b v="0"/>
    <s v="theater/plays"/>
    <n v="0.97142857142857131"/>
    <n v="22.666666666666668"/>
    <x v="1"/>
    <x v="6"/>
    <x v="0"/>
    <x v="0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x v="3972"/>
    <x v="0"/>
    <n v="8"/>
    <b v="0"/>
    <s v="theater/plays"/>
    <n v="21.099999999999998"/>
    <n v="26.375"/>
    <x v="1"/>
    <x v="6"/>
    <x v="0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x v="3973"/>
    <x v="0"/>
    <n v="37"/>
    <b v="0"/>
    <s v="theater/plays"/>
    <n v="78.100000000000009"/>
    <n v="105.54054054054055"/>
    <x v="1"/>
    <x v="6"/>
    <x v="0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x v="3974"/>
    <x v="0"/>
    <n v="11"/>
    <b v="0"/>
    <s v="theater/plays"/>
    <n v="32"/>
    <n v="29.09090909090909"/>
    <x v="1"/>
    <x v="6"/>
    <x v="0"/>
    <x v="0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x v="3975"/>
    <x v="0"/>
    <n v="0"/>
    <b v="0"/>
    <s v="theater/plays"/>
    <n v="0"/>
    <e v="#DIV/0!"/>
    <x v="1"/>
    <x v="6"/>
    <x v="0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x v="3976"/>
    <x v="0"/>
    <n v="10"/>
    <b v="0"/>
    <s v="theater/plays"/>
    <n v="47.692307692307693"/>
    <n v="62"/>
    <x v="1"/>
    <x v="6"/>
    <x v="0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x v="3977"/>
    <x v="0"/>
    <n v="6"/>
    <b v="0"/>
    <s v="theater/plays"/>
    <n v="1.4500000000000002"/>
    <n v="217.5"/>
    <x v="1"/>
    <x v="6"/>
    <x v="0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x v="3978"/>
    <x v="0"/>
    <n v="8"/>
    <b v="0"/>
    <s v="theater/plays"/>
    <n v="10.7"/>
    <n v="26.75"/>
    <x v="1"/>
    <x v="6"/>
    <x v="0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x v="3979"/>
    <x v="0"/>
    <n v="6"/>
    <b v="0"/>
    <s v="theater/plays"/>
    <n v="1.8333333333333333"/>
    <n v="18.333333333333332"/>
    <x v="1"/>
    <x v="6"/>
    <x v="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x v="3980"/>
    <x v="0"/>
    <n v="7"/>
    <b v="0"/>
    <s v="theater/plays"/>
    <n v="18"/>
    <n v="64.285714285714292"/>
    <x v="1"/>
    <x v="6"/>
    <x v="0"/>
    <x v="0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x v="3981"/>
    <x v="0"/>
    <n v="7"/>
    <b v="0"/>
    <s v="theater/plays"/>
    <n v="4.083333333333333"/>
    <n v="175"/>
    <x v="1"/>
    <x v="6"/>
    <x v="0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x v="3982"/>
    <x v="0"/>
    <n v="5"/>
    <b v="0"/>
    <s v="theater/plays"/>
    <n v="20"/>
    <n v="34"/>
    <x v="1"/>
    <x v="6"/>
    <x v="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x v="3983"/>
    <x v="0"/>
    <n v="46"/>
    <b v="0"/>
    <s v="theater/plays"/>
    <n v="34.802513464991023"/>
    <n v="84.282608695652172"/>
    <x v="1"/>
    <x v="6"/>
    <x v="0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x v="3984"/>
    <x v="0"/>
    <n v="10"/>
    <b v="0"/>
    <s v="theater/plays"/>
    <n v="6.3333333333333339"/>
    <n v="9.5"/>
    <x v="1"/>
    <x v="6"/>
    <x v="0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x v="3985"/>
    <x v="0"/>
    <n v="19"/>
    <b v="0"/>
    <s v="theater/plays"/>
    <n v="32.049999999999997"/>
    <n v="33.736842105263158"/>
    <x v="1"/>
    <x v="6"/>
    <x v="0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x v="3986"/>
    <x v="0"/>
    <n v="13"/>
    <b v="0"/>
    <s v="theater/plays"/>
    <n v="9.76"/>
    <n v="37.53846153846154"/>
    <x v="1"/>
    <x v="6"/>
    <x v="0"/>
    <x v="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x v="3987"/>
    <x v="0"/>
    <n v="13"/>
    <b v="0"/>
    <s v="theater/plays"/>
    <n v="37.75"/>
    <n v="11.615384615384615"/>
    <x v="1"/>
    <x v="6"/>
    <x v="0"/>
    <x v="0"/>
  </r>
  <r>
    <n v="3988"/>
    <s v="Folk-Tales: What Stories Do Your Folks Tell?"/>
    <s v="An evening of of stories based both in myth and truth."/>
    <n v="1500"/>
    <n v="32"/>
    <x v="2"/>
    <x v="0"/>
    <s v="USD"/>
    <n v="1440813413"/>
    <x v="3988"/>
    <x v="0"/>
    <n v="4"/>
    <b v="0"/>
    <s v="theater/plays"/>
    <n v="2.1333333333333333"/>
    <n v="8"/>
    <x v="1"/>
    <x v="6"/>
    <x v="0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x v="3989"/>
    <x v="0"/>
    <n v="0"/>
    <b v="0"/>
    <s v="theater/plays"/>
    <n v="0"/>
    <e v="#DIV/0!"/>
    <x v="1"/>
    <x v="6"/>
    <x v="0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x v="3990"/>
    <x v="0"/>
    <n v="3"/>
    <b v="0"/>
    <s v="theater/plays"/>
    <n v="4.1818181818181817"/>
    <n v="23"/>
    <x v="1"/>
    <x v="6"/>
    <x v="0"/>
    <x v="0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x v="3991"/>
    <x v="0"/>
    <n v="1"/>
    <b v="0"/>
    <s v="theater/plays"/>
    <n v="20"/>
    <n v="100"/>
    <x v="1"/>
    <x v="6"/>
    <x v="0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x v="3992"/>
    <x v="0"/>
    <n v="9"/>
    <b v="0"/>
    <s v="theater/plays"/>
    <n v="5.41"/>
    <n v="60.111111111111114"/>
    <x v="1"/>
    <x v="6"/>
    <x v="0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x v="3993"/>
    <x v="0"/>
    <n v="1"/>
    <b v="0"/>
    <s v="theater/plays"/>
    <n v="6.0000000000000001E-3"/>
    <n v="3"/>
    <x v="1"/>
    <x v="6"/>
    <x v="0"/>
    <x v="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x v="3994"/>
    <x v="0"/>
    <n v="1"/>
    <b v="0"/>
    <s v="theater/plays"/>
    <n v="0.25"/>
    <n v="5"/>
    <x v="1"/>
    <x v="6"/>
    <x v="0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x v="3995"/>
    <x v="0"/>
    <n v="4"/>
    <b v="0"/>
    <s v="theater/plays"/>
    <n v="35"/>
    <n v="17.5"/>
    <x v="1"/>
    <x v="6"/>
    <x v="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x v="3996"/>
    <x v="0"/>
    <n v="17"/>
    <b v="0"/>
    <s v="theater/plays"/>
    <n v="16.566666666666666"/>
    <n v="29.235294117647058"/>
    <x v="1"/>
    <x v="6"/>
    <x v="0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x v="3997"/>
    <x v="0"/>
    <n v="0"/>
    <b v="0"/>
    <s v="theater/plays"/>
    <n v="0"/>
    <e v="#DIV/0!"/>
    <x v="1"/>
    <x v="6"/>
    <x v="0"/>
    <x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x v="3998"/>
    <x v="0"/>
    <n v="12"/>
    <b v="0"/>
    <s v="theater/plays"/>
    <n v="57.199999999999996"/>
    <n v="59.583333333333336"/>
    <x v="1"/>
    <x v="6"/>
    <x v="0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x v="3999"/>
    <x v="0"/>
    <n v="14"/>
    <b v="0"/>
    <s v="theater/plays"/>
    <n v="16.514285714285716"/>
    <n v="82.571428571428569"/>
    <x v="1"/>
    <x v="6"/>
    <x v="0"/>
    <x v="0"/>
  </r>
  <r>
    <n v="4000"/>
    <s v="The Escorts"/>
    <s v="An Enticing Trip into the World of Assisted Dying"/>
    <n v="8000"/>
    <n v="10"/>
    <x v="2"/>
    <x v="0"/>
    <s v="USD"/>
    <n v="1462631358"/>
    <x v="4000"/>
    <x v="0"/>
    <n v="1"/>
    <b v="0"/>
    <s v="theater/plays"/>
    <n v="0.125"/>
    <n v="10"/>
    <x v="1"/>
    <x v="6"/>
    <x v="0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x v="4001"/>
    <x v="0"/>
    <n v="14"/>
    <b v="0"/>
    <s v="theater/plays"/>
    <n v="37.75"/>
    <n v="32.357142857142854"/>
    <x v="1"/>
    <x v="6"/>
    <x v="0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x v="4002"/>
    <x v="0"/>
    <n v="4"/>
    <b v="0"/>
    <s v="theater/plays"/>
    <n v="1.8399999999999999"/>
    <n v="5.75"/>
    <x v="1"/>
    <x v="6"/>
    <x v="0"/>
    <x v="0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x v="4003"/>
    <x v="0"/>
    <n v="2"/>
    <b v="0"/>
    <s v="theater/plays"/>
    <n v="10.050000000000001"/>
    <n v="100.5"/>
    <x v="1"/>
    <x v="6"/>
    <x v="0"/>
    <x v="0"/>
  </r>
  <r>
    <n v="4004"/>
    <s v="South Florida Tours"/>
    <s v="Help Launch The Queen Into South Florida!"/>
    <n v="500"/>
    <n v="1"/>
    <x v="2"/>
    <x v="0"/>
    <s v="USD"/>
    <n v="1412740457"/>
    <x v="4004"/>
    <x v="0"/>
    <n v="1"/>
    <b v="0"/>
    <s v="theater/plays"/>
    <n v="0.2"/>
    <n v="1"/>
    <x v="1"/>
    <x v="6"/>
    <x v="0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x v="4005"/>
    <x v="0"/>
    <n v="2"/>
    <b v="0"/>
    <s v="theater/plays"/>
    <n v="1.3333333333333335"/>
    <n v="20"/>
    <x v="1"/>
    <x v="6"/>
    <x v="0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x v="4006"/>
    <x v="0"/>
    <n v="1"/>
    <b v="0"/>
    <s v="theater/plays"/>
    <n v="6.6666666666666671E-3"/>
    <n v="2"/>
    <x v="1"/>
    <x v="6"/>
    <x v="0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x v="4007"/>
    <x v="0"/>
    <n v="1"/>
    <b v="0"/>
    <s v="theater/plays"/>
    <n v="0.25"/>
    <n v="5"/>
    <x v="1"/>
    <x v="6"/>
    <x v="0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x v="4008"/>
    <x v="0"/>
    <n v="4"/>
    <b v="0"/>
    <s v="theater/plays"/>
    <n v="6"/>
    <n v="15"/>
    <x v="1"/>
    <x v="6"/>
    <x v="0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x v="4009"/>
    <x v="0"/>
    <n v="3"/>
    <b v="0"/>
    <s v="theater/plays"/>
    <n v="3.8860103626943006"/>
    <n v="25"/>
    <x v="1"/>
    <x v="6"/>
    <x v="0"/>
    <x v="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x v="4010"/>
    <x v="0"/>
    <n v="38"/>
    <b v="0"/>
    <s v="theater/plays"/>
    <n v="24.194444444444443"/>
    <n v="45.842105263157897"/>
    <x v="1"/>
    <x v="6"/>
    <x v="0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x v="4011"/>
    <x v="0"/>
    <n v="4"/>
    <b v="0"/>
    <s v="theater/plays"/>
    <n v="7.6"/>
    <n v="4.75"/>
    <x v="1"/>
    <x v="6"/>
    <x v="0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x v="4012"/>
    <x v="0"/>
    <n v="0"/>
    <b v="0"/>
    <s v="theater/plays"/>
    <n v="0"/>
    <e v="#DIV/0!"/>
    <x v="1"/>
    <x v="6"/>
    <x v="0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x v="4013"/>
    <x v="0"/>
    <n v="2"/>
    <b v="0"/>
    <s v="theater/plays"/>
    <n v="1.3"/>
    <n v="13"/>
    <x v="1"/>
    <x v="6"/>
    <x v="0"/>
    <x v="0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x v="4014"/>
    <x v="0"/>
    <n v="0"/>
    <b v="0"/>
    <s v="theater/plays"/>
    <n v="0"/>
    <e v="#DIV/0!"/>
    <x v="1"/>
    <x v="6"/>
    <x v="0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x v="4015"/>
    <x v="0"/>
    <n v="1"/>
    <b v="0"/>
    <s v="theater/plays"/>
    <n v="1.4285714285714287E-2"/>
    <n v="1"/>
    <x v="1"/>
    <x v="6"/>
    <x v="0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x v="4016"/>
    <x v="0"/>
    <n v="7"/>
    <b v="0"/>
    <s v="theater/plays"/>
    <n v="14.000000000000002"/>
    <n v="10"/>
    <x v="1"/>
    <x v="6"/>
    <x v="0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x v="4017"/>
    <x v="0"/>
    <n v="2"/>
    <b v="0"/>
    <s v="theater/plays"/>
    <n v="1.05"/>
    <n v="52.5"/>
    <x v="1"/>
    <x v="6"/>
    <x v="0"/>
    <x v="0"/>
  </r>
  <r>
    <n v="4018"/>
    <s v="Time Please Fringe"/>
    <s v="Funding for a production of Time Please at the Brighton Fringe 2017... and beyond."/>
    <n v="1500"/>
    <n v="130"/>
    <x v="2"/>
    <x v="1"/>
    <s v="GBP"/>
    <n v="1475877108"/>
    <x v="4018"/>
    <x v="0"/>
    <n v="4"/>
    <b v="0"/>
    <s v="theater/plays"/>
    <n v="8.6666666666666679"/>
    <n v="32.5"/>
    <x v="1"/>
    <x v="6"/>
    <x v="0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x v="4019"/>
    <x v="0"/>
    <n v="4"/>
    <b v="0"/>
    <s v="theater/plays"/>
    <n v="0.82857142857142851"/>
    <n v="7.25"/>
    <x v="1"/>
    <x v="6"/>
    <x v="0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x v="4020"/>
    <x v="0"/>
    <n v="3"/>
    <b v="0"/>
    <s v="theater/plays"/>
    <n v="16.666666666666664"/>
    <n v="33.333333333333336"/>
    <x v="1"/>
    <x v="6"/>
    <x v="0"/>
    <x v="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x v="4021"/>
    <x v="0"/>
    <n v="2"/>
    <b v="0"/>
    <s v="theater/plays"/>
    <n v="0.83333333333333337"/>
    <n v="62.5"/>
    <x v="1"/>
    <x v="6"/>
    <x v="0"/>
    <x v="0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x v="4022"/>
    <x v="0"/>
    <n v="197"/>
    <b v="0"/>
    <s v="theater/plays"/>
    <n v="69.561111111111103"/>
    <n v="63.558375634517766"/>
    <x v="1"/>
    <x v="6"/>
    <x v="0"/>
    <x v="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x v="4023"/>
    <x v="0"/>
    <n v="0"/>
    <b v="0"/>
    <s v="theater/plays"/>
    <n v="0"/>
    <e v="#DIV/0!"/>
    <x v="1"/>
    <x v="6"/>
    <x v="0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x v="4024"/>
    <x v="0"/>
    <n v="1"/>
    <b v="0"/>
    <s v="theater/plays"/>
    <n v="1.25"/>
    <n v="10"/>
    <x v="1"/>
    <x v="6"/>
    <x v="0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x v="4025"/>
    <x v="0"/>
    <n v="4"/>
    <b v="0"/>
    <s v="theater/plays"/>
    <n v="5"/>
    <n v="62.5"/>
    <x v="1"/>
    <x v="6"/>
    <x v="0"/>
    <x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x v="4026"/>
    <x v="0"/>
    <n v="0"/>
    <b v="0"/>
    <s v="theater/plays"/>
    <n v="0"/>
    <e v="#DIV/0!"/>
    <x v="1"/>
    <x v="6"/>
    <x v="0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x v="4027"/>
    <x v="0"/>
    <n v="7"/>
    <b v="0"/>
    <s v="theater/plays"/>
    <n v="7.166666666666667"/>
    <n v="30.714285714285715"/>
    <x v="1"/>
    <x v="6"/>
    <x v="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x v="4028"/>
    <x v="0"/>
    <n v="11"/>
    <b v="0"/>
    <s v="theater/plays"/>
    <n v="28.050000000000004"/>
    <n v="51"/>
    <x v="1"/>
    <x v="6"/>
    <x v="0"/>
    <x v="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x v="4029"/>
    <x v="0"/>
    <n v="0"/>
    <b v="0"/>
    <s v="theater/plays"/>
    <n v="0"/>
    <e v="#DIV/0!"/>
    <x v="1"/>
    <x v="6"/>
    <x v="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x v="4030"/>
    <x v="0"/>
    <n v="6"/>
    <b v="0"/>
    <s v="theater/plays"/>
    <n v="16"/>
    <n v="66.666666666666671"/>
    <x v="1"/>
    <x v="6"/>
    <x v="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x v="4031"/>
    <x v="0"/>
    <n v="0"/>
    <b v="0"/>
    <s v="theater/plays"/>
    <n v="0"/>
    <e v="#DIV/0!"/>
    <x v="1"/>
    <x v="6"/>
    <x v="0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x v="4032"/>
    <x v="0"/>
    <n v="7"/>
    <b v="0"/>
    <s v="theater/plays"/>
    <n v="6.8287037037037033"/>
    <n v="59"/>
    <x v="1"/>
    <x v="6"/>
    <x v="0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x v="4033"/>
    <x v="0"/>
    <n v="94"/>
    <b v="0"/>
    <s v="theater/plays"/>
    <n v="25.698702928870294"/>
    <n v="65.340319148936175"/>
    <x v="1"/>
    <x v="6"/>
    <x v="0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x v="4034"/>
    <x v="0"/>
    <n v="2"/>
    <b v="0"/>
    <s v="theater/plays"/>
    <n v="1.4814814814814816"/>
    <n v="100"/>
    <x v="1"/>
    <x v="6"/>
    <x v="0"/>
    <x v="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x v="4035"/>
    <x v="0"/>
    <n v="25"/>
    <b v="0"/>
    <s v="theater/plays"/>
    <n v="36.85"/>
    <n v="147.4"/>
    <x v="1"/>
    <x v="6"/>
    <x v="0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x v="4036"/>
    <x v="0"/>
    <n v="17"/>
    <b v="0"/>
    <s v="theater/plays"/>
    <n v="47.05"/>
    <n v="166.05882352941177"/>
    <x v="1"/>
    <x v="6"/>
    <x v="0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x v="4037"/>
    <x v="0"/>
    <n v="2"/>
    <b v="0"/>
    <s v="theater/plays"/>
    <n v="11.428571428571429"/>
    <n v="40"/>
    <x v="1"/>
    <x v="6"/>
    <x v="0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x v="4038"/>
    <x v="0"/>
    <n v="4"/>
    <b v="0"/>
    <s v="theater/plays"/>
    <n v="12.04"/>
    <n v="75.25"/>
    <x v="1"/>
    <x v="6"/>
    <x v="0"/>
    <x v="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x v="4039"/>
    <x v="0"/>
    <n v="5"/>
    <b v="0"/>
    <s v="theater/plays"/>
    <n v="60"/>
    <n v="60"/>
    <x v="1"/>
    <x v="6"/>
    <x v="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x v="4040"/>
    <x v="0"/>
    <n v="2"/>
    <b v="0"/>
    <s v="theater/plays"/>
    <n v="31.25"/>
    <n v="1250"/>
    <x v="1"/>
    <x v="6"/>
    <x v="0"/>
    <x v="0"/>
  </r>
  <r>
    <n v="4041"/>
    <s v="In the Land of Gold"/>
    <s v="A bold, colouful, vibrant play centred around the last remaining monarchy of Africa."/>
    <n v="5000"/>
    <n v="21"/>
    <x v="2"/>
    <x v="1"/>
    <s v="GBP"/>
    <n v="1473160954"/>
    <x v="4041"/>
    <x v="0"/>
    <n v="2"/>
    <b v="0"/>
    <s v="theater/plays"/>
    <n v="0.42"/>
    <n v="10.5"/>
    <x v="1"/>
    <x v="6"/>
    <x v="0"/>
    <x v="0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x v="4042"/>
    <x v="0"/>
    <n v="3"/>
    <b v="0"/>
    <s v="theater/plays"/>
    <n v="0.21"/>
    <n v="7"/>
    <x v="1"/>
    <x v="6"/>
    <x v="0"/>
    <x v="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x v="4043"/>
    <x v="0"/>
    <n v="0"/>
    <b v="0"/>
    <s v="theater/plays"/>
    <n v="0"/>
    <e v="#DIV/0!"/>
    <x v="1"/>
    <x v="6"/>
    <x v="0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x v="4044"/>
    <x v="0"/>
    <n v="4"/>
    <b v="0"/>
    <s v="theater/plays"/>
    <n v="37.5"/>
    <n v="56.25"/>
    <x v="1"/>
    <x v="6"/>
    <x v="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x v="4045"/>
    <x v="0"/>
    <n v="1"/>
    <b v="0"/>
    <s v="theater/plays"/>
    <n v="0.02"/>
    <n v="1"/>
    <x v="1"/>
    <x v="6"/>
    <x v="0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x v="4046"/>
    <x v="0"/>
    <n v="12"/>
    <b v="0"/>
    <s v="theater/plays"/>
    <n v="8.2142857142857135"/>
    <n v="38.333333333333336"/>
    <x v="1"/>
    <x v="6"/>
    <x v="0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x v="4047"/>
    <x v="0"/>
    <n v="4"/>
    <b v="0"/>
    <s v="theater/plays"/>
    <n v="2.1999999999999997"/>
    <n v="27.5"/>
    <x v="1"/>
    <x v="6"/>
    <x v="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x v="4048"/>
    <x v="0"/>
    <n v="91"/>
    <b v="0"/>
    <s v="theater/plays"/>
    <n v="17.652941176470588"/>
    <n v="32.978021978021978"/>
    <x v="1"/>
    <x v="6"/>
    <x v="0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x v="4049"/>
    <x v="0"/>
    <n v="1"/>
    <b v="0"/>
    <s v="theater/plays"/>
    <n v="0.08"/>
    <n v="16"/>
    <x v="1"/>
    <x v="6"/>
    <x v="0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x v="4050"/>
    <x v="0"/>
    <n v="1"/>
    <b v="0"/>
    <s v="theater/plays"/>
    <n v="6.6666666666666666E-2"/>
    <n v="1"/>
    <x v="1"/>
    <x v="6"/>
    <x v="0"/>
    <x v="0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x v="4051"/>
    <x v="0"/>
    <n v="0"/>
    <b v="0"/>
    <s v="theater/plays"/>
    <n v="0"/>
    <e v="#DIV/0!"/>
    <x v="1"/>
    <x v="6"/>
    <x v="0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x v="4052"/>
    <x v="0"/>
    <n v="13"/>
    <b v="0"/>
    <s v="theater/plays"/>
    <n v="37.533333333333339"/>
    <n v="86.615384615384613"/>
    <x v="1"/>
    <x v="6"/>
    <x v="0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x v="4053"/>
    <x v="0"/>
    <n v="2"/>
    <b v="0"/>
    <s v="theater/plays"/>
    <n v="22"/>
    <n v="55"/>
    <x v="1"/>
    <x v="6"/>
    <x v="0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x v="4054"/>
    <x v="0"/>
    <n v="0"/>
    <b v="0"/>
    <s v="theater/plays"/>
    <n v="0"/>
    <e v="#DIV/0!"/>
    <x v="1"/>
    <x v="6"/>
    <x v="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x v="4055"/>
    <x v="0"/>
    <n v="21"/>
    <b v="0"/>
    <s v="theater/plays"/>
    <n v="17.62"/>
    <n v="41.952380952380949"/>
    <x v="1"/>
    <x v="6"/>
    <x v="0"/>
    <x v="0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x v="4056"/>
    <x v="0"/>
    <n v="9"/>
    <b v="0"/>
    <s v="theater/plays"/>
    <n v="53"/>
    <n v="88.333333333333329"/>
    <x v="1"/>
    <x v="6"/>
    <x v="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x v="4057"/>
    <x v="0"/>
    <n v="6"/>
    <b v="0"/>
    <s v="theater/plays"/>
    <n v="22.142857142857142"/>
    <n v="129.16666666666666"/>
    <x v="1"/>
    <x v="6"/>
    <x v="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x v="4058"/>
    <x v="0"/>
    <n v="4"/>
    <b v="0"/>
    <s v="theater/plays"/>
    <n v="2.5333333333333332"/>
    <n v="23.75"/>
    <x v="1"/>
    <x v="6"/>
    <x v="0"/>
    <x v="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x v="4059"/>
    <x v="0"/>
    <n v="7"/>
    <b v="0"/>
    <s v="theater/plays"/>
    <n v="2.5"/>
    <n v="35.714285714285715"/>
    <x v="1"/>
    <x v="6"/>
    <x v="0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x v="4060"/>
    <x v="0"/>
    <n v="5"/>
    <b v="0"/>
    <s v="theater/plays"/>
    <n v="2.85"/>
    <n v="57"/>
    <x v="1"/>
    <x v="6"/>
    <x v="0"/>
    <x v="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x v="4061"/>
    <x v="0"/>
    <n v="0"/>
    <b v="0"/>
    <s v="theater/plays"/>
    <n v="0"/>
    <e v="#DIV/0!"/>
    <x v="1"/>
    <x v="6"/>
    <x v="0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x v="4062"/>
    <x v="0"/>
    <n v="3"/>
    <b v="0"/>
    <s v="theater/plays"/>
    <n v="2.4500000000000002"/>
    <n v="163.33333333333334"/>
    <x v="1"/>
    <x v="6"/>
    <x v="0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x v="4063"/>
    <x v="0"/>
    <n v="9"/>
    <b v="0"/>
    <s v="theater/plays"/>
    <n v="1.4210526315789473"/>
    <n v="15"/>
    <x v="1"/>
    <x v="6"/>
    <x v="0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x v="4064"/>
    <x v="0"/>
    <n v="6"/>
    <b v="0"/>
    <s v="theater/plays"/>
    <n v="19.25"/>
    <n v="64.166666666666671"/>
    <x v="1"/>
    <x v="6"/>
    <x v="0"/>
    <x v="0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x v="4065"/>
    <x v="0"/>
    <n v="4"/>
    <b v="0"/>
    <s v="theater/plays"/>
    <n v="0.67500000000000004"/>
    <n v="6.75"/>
    <x v="1"/>
    <x v="6"/>
    <x v="0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x v="4066"/>
    <x v="0"/>
    <n v="1"/>
    <b v="0"/>
    <s v="theater/plays"/>
    <n v="0.16666666666666669"/>
    <n v="25"/>
    <x v="1"/>
    <x v="6"/>
    <x v="0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x v="4067"/>
    <x v="0"/>
    <n v="17"/>
    <b v="0"/>
    <s v="theater/plays"/>
    <n v="60.9"/>
    <n v="179.11764705882354"/>
    <x v="1"/>
    <x v="6"/>
    <x v="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x v="4068"/>
    <x v="0"/>
    <n v="1"/>
    <b v="0"/>
    <s v="theater/plays"/>
    <n v="1"/>
    <n v="34.950000000000003"/>
    <x v="1"/>
    <x v="6"/>
    <x v="0"/>
    <x v="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x v="4069"/>
    <x v="0"/>
    <n v="13"/>
    <b v="0"/>
    <s v="theater/plays"/>
    <n v="34.4"/>
    <n v="33.07692307692308"/>
    <x v="1"/>
    <x v="6"/>
    <x v="0"/>
    <x v="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x v="4070"/>
    <x v="0"/>
    <n v="6"/>
    <b v="0"/>
    <s v="theater/plays"/>
    <n v="16.5"/>
    <n v="27.5"/>
    <x v="1"/>
    <x v="6"/>
    <x v="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x v="4071"/>
    <x v="0"/>
    <n v="0"/>
    <b v="0"/>
    <s v="theater/plays"/>
    <n v="0"/>
    <e v="#DIV/0!"/>
    <x v="1"/>
    <x v="6"/>
    <x v="0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x v="4072"/>
    <x v="0"/>
    <n v="2"/>
    <b v="0"/>
    <s v="theater/plays"/>
    <n v="0.4"/>
    <n v="2"/>
    <x v="1"/>
    <x v="6"/>
    <x v="0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x v="4073"/>
    <x v="0"/>
    <n v="2"/>
    <b v="0"/>
    <s v="theater/plays"/>
    <n v="1.0571428571428572"/>
    <n v="18.5"/>
    <x v="1"/>
    <x v="6"/>
    <x v="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x v="4074"/>
    <x v="0"/>
    <n v="21"/>
    <b v="0"/>
    <s v="theater/plays"/>
    <n v="26.727272727272727"/>
    <n v="35"/>
    <x v="1"/>
    <x v="6"/>
    <x v="0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x v="4075"/>
    <x v="0"/>
    <n v="13"/>
    <b v="0"/>
    <s v="theater/plays"/>
    <n v="28.799999999999997"/>
    <n v="44.307692307692307"/>
    <x v="1"/>
    <x v="6"/>
    <x v="0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x v="4076"/>
    <x v="0"/>
    <n v="0"/>
    <b v="0"/>
    <s v="theater/plays"/>
    <n v="0"/>
    <e v="#DIV/0!"/>
    <x v="1"/>
    <x v="6"/>
    <x v="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x v="4077"/>
    <x v="0"/>
    <n v="6"/>
    <b v="0"/>
    <s v="theater/plays"/>
    <n v="8.9"/>
    <n v="222.5"/>
    <x v="1"/>
    <x v="6"/>
    <x v="0"/>
    <x v="0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x v="4078"/>
    <x v="0"/>
    <n v="0"/>
    <b v="0"/>
    <s v="theater/plays"/>
    <n v="0"/>
    <e v="#DIV/0!"/>
    <x v="1"/>
    <x v="6"/>
    <x v="0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x v="4079"/>
    <x v="0"/>
    <n v="1"/>
    <b v="0"/>
    <s v="theater/plays"/>
    <n v="0.16666666666666669"/>
    <n v="5"/>
    <x v="1"/>
    <x v="6"/>
    <x v="0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x v="4080"/>
    <x v="0"/>
    <n v="0"/>
    <b v="0"/>
    <s v="theater/plays"/>
    <n v="0"/>
    <e v="#DIV/0!"/>
    <x v="1"/>
    <x v="6"/>
    <x v="0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x v="4081"/>
    <x v="0"/>
    <n v="12"/>
    <b v="0"/>
    <s v="theater/plays"/>
    <n v="15.737410071942445"/>
    <n v="29.166666666666668"/>
    <x v="1"/>
    <x v="6"/>
    <x v="0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x v="4082"/>
    <x v="0"/>
    <n v="2"/>
    <b v="0"/>
    <s v="theater/plays"/>
    <n v="2"/>
    <n v="1.5"/>
    <x v="1"/>
    <x v="6"/>
    <x v="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x v="4083"/>
    <x v="0"/>
    <n v="6"/>
    <b v="0"/>
    <s v="theater/plays"/>
    <n v="21.685714285714287"/>
    <n v="126.5"/>
    <x v="1"/>
    <x v="6"/>
    <x v="0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x v="4084"/>
    <x v="0"/>
    <n v="1"/>
    <b v="0"/>
    <s v="theater/plays"/>
    <n v="0.33333333333333337"/>
    <n v="10"/>
    <x v="1"/>
    <x v="6"/>
    <x v="0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x v="4085"/>
    <x v="0"/>
    <n v="1"/>
    <b v="0"/>
    <s v="theater/plays"/>
    <n v="0.2857142857142857"/>
    <n v="10"/>
    <x v="1"/>
    <x v="6"/>
    <x v="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x v="4086"/>
    <x v="0"/>
    <n v="5"/>
    <b v="0"/>
    <s v="theater/plays"/>
    <n v="4.7"/>
    <n v="9.4"/>
    <x v="1"/>
    <x v="6"/>
    <x v="0"/>
    <x v="0"/>
  </r>
  <r>
    <n v="4087"/>
    <s v="Stage Production &quot;The Nail Shop&quot;"/>
    <s v="Comedy Stage Play"/>
    <n v="9600"/>
    <n v="0"/>
    <x v="2"/>
    <x v="0"/>
    <s v="USD"/>
    <n v="1468777786"/>
    <x v="4087"/>
    <x v="0"/>
    <n v="0"/>
    <b v="0"/>
    <s v="theater/plays"/>
    <n v="0"/>
    <e v="#DIV/0!"/>
    <x v="1"/>
    <x v="6"/>
    <x v="0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x v="4088"/>
    <x v="0"/>
    <n v="3"/>
    <b v="0"/>
    <s v="theater/plays"/>
    <n v="10.8"/>
    <n v="72"/>
    <x v="1"/>
    <x v="6"/>
    <x v="0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x v="4089"/>
    <x v="0"/>
    <n v="8"/>
    <b v="0"/>
    <s v="theater/plays"/>
    <n v="4.8"/>
    <n v="30"/>
    <x v="1"/>
    <x v="6"/>
    <x v="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x v="4090"/>
    <x v="0"/>
    <n v="3"/>
    <b v="0"/>
    <s v="theater/plays"/>
    <n v="3.2"/>
    <n v="10.666666666666666"/>
    <x v="1"/>
    <x v="6"/>
    <x v="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x v="4091"/>
    <x v="0"/>
    <n v="8"/>
    <b v="0"/>
    <s v="theater/plays"/>
    <n v="12.75"/>
    <n v="25.5"/>
    <x v="1"/>
    <x v="6"/>
    <x v="0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x v="4092"/>
    <x v="0"/>
    <n v="1"/>
    <b v="0"/>
    <s v="theater/plays"/>
    <n v="1.8181818181818181E-2"/>
    <n v="20"/>
    <x v="1"/>
    <x v="6"/>
    <x v="0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x v="4093"/>
    <x v="0"/>
    <n v="4"/>
    <b v="0"/>
    <s v="theater/plays"/>
    <n v="2.4"/>
    <n v="15"/>
    <x v="1"/>
    <x v="6"/>
    <x v="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x v="4094"/>
    <x v="0"/>
    <n v="8"/>
    <b v="0"/>
    <s v="theater/plays"/>
    <n v="36.5"/>
    <n v="91.25"/>
    <x v="1"/>
    <x v="6"/>
    <x v="0"/>
    <x v="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x v="4095"/>
    <x v="0"/>
    <n v="1"/>
    <b v="0"/>
    <s v="theater/plays"/>
    <n v="2.666666666666667"/>
    <n v="800"/>
    <x v="1"/>
    <x v="6"/>
    <x v="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x v="4096"/>
    <x v="0"/>
    <n v="5"/>
    <b v="0"/>
    <s v="theater/plays"/>
    <n v="11.428571428571429"/>
    <n v="80"/>
    <x v="1"/>
    <x v="6"/>
    <x v="0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x v="4097"/>
    <x v="0"/>
    <n v="0"/>
    <b v="0"/>
    <s v="theater/plays"/>
    <n v="0"/>
    <e v="#DIV/0!"/>
    <x v="1"/>
    <x v="6"/>
    <x v="0"/>
    <x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x v="4098"/>
    <x v="0"/>
    <n v="0"/>
    <b v="0"/>
    <s v="theater/plays"/>
    <n v="0"/>
    <e v="#DIV/0!"/>
    <x v="1"/>
    <x v="6"/>
    <x v="0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x v="4099"/>
    <x v="0"/>
    <n v="1"/>
    <b v="0"/>
    <s v="theater/plays"/>
    <n v="1.1111111111111112"/>
    <n v="50"/>
    <x v="1"/>
    <x v="6"/>
    <x v="0"/>
    <x v="0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x v="4100"/>
    <x v="0"/>
    <n v="0"/>
    <b v="0"/>
    <s v="theater/plays"/>
    <n v="0"/>
    <e v="#DIV/0!"/>
    <x v="1"/>
    <x v="6"/>
    <x v="0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x v="4101"/>
    <x v="0"/>
    <n v="0"/>
    <b v="0"/>
    <s v="theater/plays"/>
    <n v="0"/>
    <e v="#DIV/0!"/>
    <x v="1"/>
    <x v="6"/>
    <x v="0"/>
    <x v="0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x v="4102"/>
    <x v="0"/>
    <n v="6"/>
    <b v="0"/>
    <s v="theater/plays"/>
    <n v="27.400000000000002"/>
    <n v="22.833333333333332"/>
    <x v="1"/>
    <x v="6"/>
    <x v="0"/>
    <x v="0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x v="4103"/>
    <x v="0"/>
    <n v="6"/>
    <b v="0"/>
    <s v="theater/plays"/>
    <n v="10"/>
    <n v="16.666666666666668"/>
    <x v="1"/>
    <x v="6"/>
    <x v="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x v="4104"/>
    <x v="0"/>
    <n v="14"/>
    <b v="0"/>
    <s v="theater/plays"/>
    <n v="21.366666666666667"/>
    <n v="45.785714285714285"/>
    <x v="1"/>
    <x v="6"/>
    <x v="0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x v="4105"/>
    <x v="0"/>
    <n v="6"/>
    <b v="0"/>
    <s v="theater/plays"/>
    <n v="6.9696969696969706"/>
    <n v="383.33333333333331"/>
    <x v="1"/>
    <x v="6"/>
    <x v="0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x v="4106"/>
    <x v="0"/>
    <n v="33"/>
    <b v="0"/>
    <s v="theater/plays"/>
    <n v="70.599999999999994"/>
    <n v="106.96969696969697"/>
    <x v="1"/>
    <x v="6"/>
    <x v="0"/>
    <x v="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x v="4107"/>
    <x v="0"/>
    <n v="4"/>
    <b v="0"/>
    <s v="theater/plays"/>
    <n v="2.0500000000000003"/>
    <n v="10.25"/>
    <x v="1"/>
    <x v="6"/>
    <x v="0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x v="4108"/>
    <x v="0"/>
    <n v="1"/>
    <b v="0"/>
    <s v="theater/plays"/>
    <n v="1.9666666666666666"/>
    <n v="59"/>
    <x v="1"/>
    <x v="6"/>
    <x v="0"/>
    <x v="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x v="4109"/>
    <x v="0"/>
    <n v="0"/>
    <b v="0"/>
    <s v="theater/plays"/>
    <n v="0"/>
    <e v="#DIV/0!"/>
    <x v="1"/>
    <x v="6"/>
    <x v="0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x v="4110"/>
    <x v="0"/>
    <n v="6"/>
    <b v="0"/>
    <s v="theater/plays"/>
    <n v="28.666666666666668"/>
    <n v="14.333333333333334"/>
    <x v="1"/>
    <x v="6"/>
    <x v="0"/>
    <x v="0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x v="4111"/>
    <x v="0"/>
    <n v="6"/>
    <b v="0"/>
    <s v="theater/plays"/>
    <n v="3.1333333333333333"/>
    <n v="15.666666666666666"/>
    <x v="1"/>
    <x v="6"/>
    <x v="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x v="4112"/>
    <x v="0"/>
    <n v="1"/>
    <b v="0"/>
    <s v="theater/plays"/>
    <n v="0.04"/>
    <n v="1"/>
    <x v="1"/>
    <x v="6"/>
    <x v="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x v="4113"/>
    <x v="0"/>
    <n v="3"/>
    <b v="0"/>
    <s v="theater/plays"/>
    <n v="0.2"/>
    <n v="1"/>
    <x v="1"/>
    <x v="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E1F27F-0F11-2346-953B-603BB1BB22E6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0"/>
        <item x="7"/>
        <item x="6"/>
        <item x="5"/>
        <item x="4"/>
        <item x="8"/>
        <item x="3"/>
        <item x="2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3"/>
            </reference>
          </references>
        </pivotArea>
      </autoSortScope>
    </pivotField>
    <pivotField showAll="0"/>
    <pivotField showAll="0"/>
    <pivotField showAll="0"/>
  </pivotFields>
  <rowFields count="1">
    <field x="16"/>
  </rowFields>
  <rowItems count="10">
    <i>
      <x v="7"/>
    </i>
    <i>
      <x/>
    </i>
    <i>
      <x v="8"/>
    </i>
    <i>
      <x v="6"/>
    </i>
    <i>
      <x v="3"/>
    </i>
    <i>
      <x v="1"/>
    </i>
    <i>
      <x v="4"/>
    </i>
    <i>
      <x v="2"/>
    </i>
    <i>
      <x v="5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580D1-0E30-724B-BE20-75244167B5F4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56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/>
    <pivotField showAll="0"/>
  </pivotFields>
  <rowFields count="2">
    <field x="16"/>
    <field x="17"/>
  </rowFields>
  <rowItems count="51">
    <i>
      <x/>
    </i>
    <i r="1">
      <x/>
    </i>
    <i r="1">
      <x v="5"/>
    </i>
    <i r="1">
      <x v="6"/>
    </i>
    <i r="1">
      <x v="29"/>
    </i>
    <i r="1">
      <x v="30"/>
    </i>
    <i r="1">
      <x v="35"/>
    </i>
    <i>
      <x v="1"/>
    </i>
    <i r="1">
      <x v="10"/>
    </i>
    <i r="1">
      <x v="27"/>
    </i>
    <i r="1">
      <x v="31"/>
    </i>
    <i>
      <x v="2"/>
    </i>
    <i r="1">
      <x v="17"/>
    </i>
    <i r="1">
      <x v="34"/>
    </i>
    <i r="1">
      <x v="37"/>
    </i>
    <i>
      <x v="3"/>
    </i>
    <i r="1">
      <x v="2"/>
    </i>
    <i>
      <x v="4"/>
    </i>
    <i r="1">
      <x v="4"/>
    </i>
    <i r="1">
      <x v="7"/>
    </i>
    <i r="1">
      <x v="8"/>
    </i>
    <i r="1">
      <x v="13"/>
    </i>
    <i r="1">
      <x v="14"/>
    </i>
    <i r="1">
      <x v="16"/>
    </i>
    <i r="1">
      <x v="25"/>
    </i>
    <i r="1">
      <x v="28"/>
    </i>
    <i r="1">
      <x v="40"/>
    </i>
    <i>
      <x v="5"/>
    </i>
    <i r="1">
      <x v="19"/>
    </i>
    <i r="1">
      <x v="21"/>
    </i>
    <i r="1">
      <x v="22"/>
    </i>
    <i r="1">
      <x v="23"/>
    </i>
    <i>
      <x v="6"/>
    </i>
    <i r="1">
      <x v="1"/>
    </i>
    <i r="1">
      <x v="3"/>
    </i>
    <i r="1">
      <x v="9"/>
    </i>
    <i r="1">
      <x v="20"/>
    </i>
    <i r="1">
      <x v="26"/>
    </i>
    <i r="1">
      <x v="36"/>
    </i>
    <i>
      <x v="7"/>
    </i>
    <i r="1">
      <x v="11"/>
    </i>
    <i r="1">
      <x v="12"/>
    </i>
    <i r="1">
      <x v="15"/>
    </i>
    <i r="1">
      <x v="32"/>
    </i>
    <i r="1">
      <x v="38"/>
    </i>
    <i r="1">
      <x v="39"/>
    </i>
    <i>
      <x v="8"/>
    </i>
    <i r="1">
      <x v="18"/>
    </i>
    <i r="1">
      <x v="24"/>
    </i>
    <i r="1">
      <x v="3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B3900" zoomScale="80" zoomScaleNormal="80" workbookViewId="0">
      <selection activeCell="U14" sqref="U1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2.1640625" customWidth="1"/>
    <col min="16" max="16" width="24.83203125" customWidth="1"/>
    <col min="17" max="17" width="16.33203125" customWidth="1"/>
    <col min="18" max="18" width="18.1640625" customWidth="1"/>
    <col min="19" max="19" width="30.83203125" style="10" customWidth="1"/>
    <col min="20" max="20" width="29" style="10" customWidth="1"/>
  </cols>
  <sheetData>
    <row r="1" spans="1:20" ht="17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5" t="s">
        <v>8307</v>
      </c>
      <c r="Q1" s="5" t="s">
        <v>8308</v>
      </c>
      <c r="R1" s="5" t="s">
        <v>8309</v>
      </c>
      <c r="S1" s="9" t="s">
        <v>8310</v>
      </c>
      <c r="T1" s="9" t="s">
        <v>8311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E2/D2*100</f>
        <v>136.85882352941178</v>
      </c>
      <c r="P2">
        <f>E2/L2</f>
        <v>63.917582417582416</v>
      </c>
      <c r="Q2" t="str">
        <f>LEFT(N2,FIND("/",N2)-1)</f>
        <v>film &amp; video</v>
      </c>
      <c r="R2" t="str">
        <f>RIGHT(N2,LEN(N2)-FIND("/",N2))</f>
        <v>television</v>
      </c>
      <c r="S2" s="10">
        <f>(((J2/60)/60)/24)+DATE(1970,1,1)</f>
        <v>42177.007071759261</v>
      </c>
      <c r="T2" s="10">
        <f>(((I2/60)/60)/24)+DATE(1970,1,1)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E3/D3*100</f>
        <v>142.60827250608273</v>
      </c>
      <c r="P3">
        <f t="shared" ref="P3:P66" si="1">E3/L3</f>
        <v>185.48101265822785</v>
      </c>
      <c r="Q3" t="str">
        <f t="shared" ref="Q3:Q66" si="2">LEFT(N3,FIND("/",N3)-1)</f>
        <v>film &amp; video</v>
      </c>
      <c r="R3" t="str">
        <f t="shared" ref="R3:R66" si="3">RIGHT(N3,LEN(N3)-FIND("/",N3))</f>
        <v>television</v>
      </c>
      <c r="S3" s="10">
        <f t="shared" ref="S3:S66" si="4">(((J3/60)/60)/24)+DATE(1970,1,1)</f>
        <v>42766.600497685184</v>
      </c>
      <c r="T3" s="10">
        <f t="shared" ref="T3:T66" si="5">(((I3/60)/60)/24)+DATE(1970,1,1)</f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  <c r="S4" s="10">
        <f t="shared" si="4"/>
        <v>42405.702349537038</v>
      </c>
      <c r="T4" s="10">
        <f t="shared" si="5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103.89999999999999</v>
      </c>
      <c r="P5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10">
        <f t="shared" si="4"/>
        <v>41828.515127314815</v>
      </c>
      <c r="T5" s="10">
        <f t="shared" si="5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122.99154545454545</v>
      </c>
      <c r="P6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10">
        <f t="shared" si="4"/>
        <v>42327.834247685183</v>
      </c>
      <c r="T6" s="10">
        <f t="shared" si="5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109.77744436109028</v>
      </c>
      <c r="P7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10">
        <f t="shared" si="4"/>
        <v>42563.932951388888</v>
      </c>
      <c r="T7" s="10">
        <f t="shared" si="5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106.4875</v>
      </c>
      <c r="P8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10">
        <f t="shared" si="4"/>
        <v>41794.072337962964</v>
      </c>
      <c r="T8" s="10">
        <f t="shared" si="5"/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101.22222222222221</v>
      </c>
      <c r="P9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10">
        <f t="shared" si="4"/>
        <v>42516.047071759262</v>
      </c>
      <c r="T9" s="10">
        <f t="shared" si="5"/>
        <v>42556.047071759262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100.04342857142856</v>
      </c>
      <c r="P10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10">
        <f t="shared" si="4"/>
        <v>42468.94458333333</v>
      </c>
      <c r="T10" s="10">
        <f t="shared" si="5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125.998</v>
      </c>
      <c r="P11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10">
        <f t="shared" si="4"/>
        <v>42447.103518518517</v>
      </c>
      <c r="T11" s="10">
        <f t="shared" si="5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100.49999999999999</v>
      </c>
      <c r="P12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10">
        <f t="shared" si="4"/>
        <v>41780.068043981482</v>
      </c>
      <c r="T12" s="10">
        <f t="shared" si="5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10">
        <f t="shared" si="4"/>
        <v>42572.778495370367</v>
      </c>
      <c r="T13" s="10">
        <f t="shared" si="5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165.29333333333335</v>
      </c>
      <c r="P14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10">
        <f t="shared" si="4"/>
        <v>41791.713252314818</v>
      </c>
      <c r="T14" s="10">
        <f t="shared" si="5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159.97142857142856</v>
      </c>
      <c r="P15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10">
        <f t="shared" si="4"/>
        <v>42508.677187499998</v>
      </c>
      <c r="T15" s="10">
        <f t="shared" si="5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100.93333333333334</v>
      </c>
      <c r="P16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10">
        <f t="shared" si="4"/>
        <v>41808.02648148148</v>
      </c>
      <c r="T16" s="10">
        <f t="shared" si="5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106.60000000000001</v>
      </c>
      <c r="P17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10">
        <f t="shared" si="4"/>
        <v>42256.391875000001</v>
      </c>
      <c r="T17" s="10">
        <f t="shared" si="5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100.24166666666667</v>
      </c>
      <c r="P18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10">
        <f t="shared" si="4"/>
        <v>41760.796423611115</v>
      </c>
      <c r="T18" s="10">
        <f t="shared" si="5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100.66666666666666</v>
      </c>
      <c r="P19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10">
        <f t="shared" si="4"/>
        <v>41917.731736111113</v>
      </c>
      <c r="T19" s="10">
        <f t="shared" si="5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106.32110000000002</v>
      </c>
      <c r="P20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10">
        <f t="shared" si="4"/>
        <v>41869.542314814818</v>
      </c>
      <c r="T20" s="10">
        <f t="shared" si="5"/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145.29411764705881</v>
      </c>
      <c r="P21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10">
        <f t="shared" si="4"/>
        <v>42175.816365740742</v>
      </c>
      <c r="T21" s="10">
        <f t="shared" si="5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10">
        <f t="shared" si="4"/>
        <v>42200.758240740746</v>
      </c>
      <c r="T22" s="10">
        <f t="shared" si="5"/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109.13513513513513</v>
      </c>
      <c r="P23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10">
        <f t="shared" si="4"/>
        <v>41878.627187500002</v>
      </c>
      <c r="T23" s="10">
        <f t="shared" si="5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117.14285714285715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10">
        <f t="shared" si="4"/>
        <v>41989.91134259259</v>
      </c>
      <c r="T24" s="10">
        <f t="shared" si="5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10">
        <f t="shared" si="4"/>
        <v>42097.778946759259</v>
      </c>
      <c r="T25" s="10">
        <f t="shared" si="5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108.80768571428572</v>
      </c>
      <c r="P26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10">
        <f t="shared" si="4"/>
        <v>42229.820173611108</v>
      </c>
      <c r="T26" s="10">
        <f t="shared" si="5"/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133.33333333333331</v>
      </c>
      <c r="P27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10">
        <f t="shared" si="4"/>
        <v>42318.025011574078</v>
      </c>
      <c r="T27" s="10">
        <f t="shared" si="5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155.20000000000002</v>
      </c>
      <c r="P28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10">
        <f t="shared" si="4"/>
        <v>41828.515555555554</v>
      </c>
      <c r="T28" s="10">
        <f t="shared" si="5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111.72500000000001</v>
      </c>
      <c r="P29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10">
        <f t="shared" si="4"/>
        <v>41929.164733796293</v>
      </c>
      <c r="T29" s="10">
        <f t="shared" si="5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100.35000000000001</v>
      </c>
      <c r="P30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10">
        <f t="shared" si="4"/>
        <v>42324.96393518518</v>
      </c>
      <c r="T30" s="10">
        <f t="shared" si="5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123.33333333333334</v>
      </c>
      <c r="P31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10">
        <f t="shared" si="4"/>
        <v>41812.67324074074</v>
      </c>
      <c r="T31" s="10">
        <f t="shared" si="5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101.29975</v>
      </c>
      <c r="P32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10">
        <f t="shared" si="4"/>
        <v>41842.292997685188</v>
      </c>
      <c r="T32" s="10">
        <f t="shared" si="5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  <c r="S33" s="10">
        <f t="shared" si="4"/>
        <v>42376.79206018518</v>
      </c>
      <c r="T33" s="10">
        <f t="shared" si="5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100.24604569420035</v>
      </c>
      <c r="P34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10">
        <f t="shared" si="4"/>
        <v>42461.627511574072</v>
      </c>
      <c r="T34" s="10">
        <f t="shared" si="5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102.0952380952381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10">
        <f t="shared" si="4"/>
        <v>42286.660891203705</v>
      </c>
      <c r="T35" s="10">
        <f t="shared" si="5"/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130.46153846153845</v>
      </c>
      <c r="P36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10">
        <f t="shared" si="4"/>
        <v>41841.321770833332</v>
      </c>
      <c r="T36" s="10">
        <f t="shared" si="5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10">
        <f t="shared" si="4"/>
        <v>42098.291828703703</v>
      </c>
      <c r="T37" s="10">
        <f t="shared" si="5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10">
        <f t="shared" si="4"/>
        <v>42068.307002314818</v>
      </c>
      <c r="T38" s="10">
        <f t="shared" si="5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183.44090909090909</v>
      </c>
      <c r="P39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10">
        <f t="shared" si="4"/>
        <v>42032.693043981482</v>
      </c>
      <c r="T39" s="10">
        <f t="shared" si="5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10">
        <f t="shared" si="4"/>
        <v>41375.057222222218</v>
      </c>
      <c r="T40" s="10">
        <f t="shared" si="5"/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130.98000000000002</v>
      </c>
      <c r="P41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10">
        <f t="shared" si="4"/>
        <v>41754.047083333331</v>
      </c>
      <c r="T41" s="10">
        <f t="shared" si="5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101.35000000000001</v>
      </c>
      <c r="P42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10">
        <f t="shared" si="4"/>
        <v>41789.21398148148</v>
      </c>
      <c r="T42" s="10">
        <f t="shared" si="5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10">
        <f t="shared" si="4"/>
        <v>41887.568912037037</v>
      </c>
      <c r="T43" s="10">
        <f t="shared" si="5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141.85714285714286</v>
      </c>
      <c r="P44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10">
        <f t="shared" si="4"/>
        <v>41971.639189814814</v>
      </c>
      <c r="T44" s="10">
        <f t="shared" si="5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308.65999999999997</v>
      </c>
      <c r="P45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10">
        <f t="shared" si="4"/>
        <v>41802.790347222224</v>
      </c>
      <c r="T45" s="10">
        <f t="shared" si="5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10">
        <f t="shared" si="4"/>
        <v>41874.098807870374</v>
      </c>
      <c r="T46" s="10">
        <f t="shared" si="5"/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10">
        <f t="shared" si="4"/>
        <v>42457.623923611114</v>
      </c>
      <c r="T47" s="10">
        <f t="shared" si="5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104.16666666666667</v>
      </c>
      <c r="P48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10">
        <f t="shared" si="4"/>
        <v>42323.964976851858</v>
      </c>
      <c r="T48" s="10">
        <f t="shared" si="5"/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107.61100000000002</v>
      </c>
      <c r="P49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10">
        <f t="shared" si="4"/>
        <v>41932.819525462961</v>
      </c>
      <c r="T49" s="10">
        <f t="shared" si="5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107.94999999999999</v>
      </c>
      <c r="P50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10">
        <f t="shared" si="4"/>
        <v>42033.516898148147</v>
      </c>
      <c r="T50" s="10">
        <f t="shared" si="5"/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10">
        <f t="shared" si="4"/>
        <v>42271.176446759258</v>
      </c>
      <c r="T51" s="10">
        <f t="shared" si="5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10">
        <f t="shared" si="4"/>
        <v>41995.752986111111</v>
      </c>
      <c r="T52" s="10">
        <f t="shared" si="5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128.0181818181818</v>
      </c>
      <c r="P53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10">
        <f t="shared" si="4"/>
        <v>42196.928668981483</v>
      </c>
      <c r="T53" s="10">
        <f t="shared" si="5"/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10">
        <f t="shared" si="4"/>
        <v>41807.701921296299</v>
      </c>
      <c r="T54" s="10">
        <f t="shared" si="5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109.63333333333334</v>
      </c>
      <c r="P55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10">
        <f t="shared" si="4"/>
        <v>41719.549131944441</v>
      </c>
      <c r="T55" s="10">
        <f t="shared" si="5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10">
        <f t="shared" si="4"/>
        <v>42333.713206018518</v>
      </c>
      <c r="T56" s="10">
        <f t="shared" si="5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128.95348837209301</v>
      </c>
      <c r="P57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10">
        <f t="shared" si="4"/>
        <v>42496.968935185185</v>
      </c>
      <c r="T57" s="10">
        <f t="shared" si="5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107.26249999999999</v>
      </c>
      <c r="P58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10">
        <f t="shared" si="4"/>
        <v>42149.548888888887</v>
      </c>
      <c r="T58" s="10">
        <f t="shared" si="5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101.89999999999999</v>
      </c>
      <c r="P59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10">
        <f t="shared" si="4"/>
        <v>42089.83289351852</v>
      </c>
      <c r="T59" s="10">
        <f t="shared" si="5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10">
        <f t="shared" si="4"/>
        <v>41932.745046296295</v>
      </c>
      <c r="T60" s="10">
        <f t="shared" si="5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100.12570000000001</v>
      </c>
      <c r="P61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10">
        <f t="shared" si="4"/>
        <v>42230.23583333334</v>
      </c>
      <c r="T61" s="10">
        <f t="shared" si="5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103.29622222222221</v>
      </c>
      <c r="P62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10">
        <f t="shared" si="4"/>
        <v>41701.901817129627</v>
      </c>
      <c r="T62" s="10">
        <f t="shared" si="5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10">
        <f t="shared" si="4"/>
        <v>41409.814317129632</v>
      </c>
      <c r="T63" s="10">
        <f t="shared" si="5"/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154.73333333333332</v>
      </c>
      <c r="P64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10">
        <f t="shared" si="4"/>
        <v>41311.799513888887</v>
      </c>
      <c r="T64" s="10">
        <f t="shared" si="5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113.51849999999999</v>
      </c>
      <c r="P65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10">
        <f t="shared" si="4"/>
        <v>41612.912187499998</v>
      </c>
      <c r="T65" s="10">
        <f t="shared" si="5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173.33333333333334</v>
      </c>
      <c r="P66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10">
        <f t="shared" si="4"/>
        <v>41433.01829861111</v>
      </c>
      <c r="T66" s="10">
        <f t="shared" si="5"/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6">E67/D67*100</f>
        <v>107.52857142857141</v>
      </c>
      <c r="P67">
        <f t="shared" ref="P67:P130" si="7">E67/L67</f>
        <v>132.05263157894737</v>
      </c>
      <c r="Q67" t="str">
        <f t="shared" ref="Q67:Q130" si="8">LEFT(N67,FIND("/",N67)-1)</f>
        <v>film &amp; video</v>
      </c>
      <c r="R67" t="str">
        <f t="shared" ref="R67:R130" si="9">RIGHT(N67,LEN(N67)-FIND("/",N67))</f>
        <v>shorts</v>
      </c>
      <c r="S67" s="10">
        <f t="shared" ref="S67:S130" si="10">(((J67/60)/60)/24)+DATE(1970,1,1)</f>
        <v>41835.821226851855</v>
      </c>
      <c r="T67" s="10">
        <f t="shared" ref="T67:T130" si="11">(((I67/60)/60)/24)+DATE(1970,1,1)</f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6"/>
        <v>118.6</v>
      </c>
      <c r="P68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10">
        <f t="shared" si="10"/>
        <v>42539.849768518514</v>
      </c>
      <c r="T68" s="10">
        <f t="shared" si="11"/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6"/>
        <v>116.25000000000001</v>
      </c>
      <c r="P69">
        <f t="shared" si="7"/>
        <v>116.25</v>
      </c>
      <c r="Q69" t="str">
        <f t="shared" si="8"/>
        <v>film &amp; video</v>
      </c>
      <c r="R69" t="str">
        <f t="shared" si="9"/>
        <v>shorts</v>
      </c>
      <c r="S69" s="10">
        <f t="shared" si="10"/>
        <v>41075.583379629628</v>
      </c>
      <c r="T69" s="10">
        <f t="shared" si="11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6"/>
        <v>127.16666666666667</v>
      </c>
      <c r="P70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10">
        <f t="shared" si="10"/>
        <v>41663.569340277776</v>
      </c>
      <c r="T70" s="10">
        <f t="shared" si="11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6"/>
        <v>110.9423</v>
      </c>
      <c r="P71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10">
        <f t="shared" si="10"/>
        <v>40786.187789351854</v>
      </c>
      <c r="T71" s="10">
        <f t="shared" si="11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6"/>
        <v>127.2</v>
      </c>
      <c r="P72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10">
        <f t="shared" si="10"/>
        <v>40730.896354166667</v>
      </c>
      <c r="T72" s="10">
        <f t="shared" si="11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6"/>
        <v>123.94444444444443</v>
      </c>
      <c r="P73">
        <f t="shared" si="7"/>
        <v>69.71875</v>
      </c>
      <c r="Q73" t="str">
        <f t="shared" si="8"/>
        <v>film &amp; video</v>
      </c>
      <c r="R73" t="str">
        <f t="shared" si="9"/>
        <v>shorts</v>
      </c>
      <c r="S73" s="10">
        <f t="shared" si="10"/>
        <v>40997.271493055552</v>
      </c>
      <c r="T73" s="10">
        <f t="shared" si="11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6"/>
        <v>108.40909090909091</v>
      </c>
      <c r="P74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10">
        <f t="shared" si="10"/>
        <v>41208.010196759256</v>
      </c>
      <c r="T74" s="10">
        <f t="shared" si="11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6"/>
        <v>100</v>
      </c>
      <c r="P75">
        <f t="shared" si="7"/>
        <v>50</v>
      </c>
      <c r="Q75" t="str">
        <f t="shared" si="8"/>
        <v>film &amp; video</v>
      </c>
      <c r="R75" t="str">
        <f t="shared" si="9"/>
        <v>shorts</v>
      </c>
      <c r="S75" s="10">
        <f t="shared" si="10"/>
        <v>40587.75675925926</v>
      </c>
      <c r="T75" s="10">
        <f t="shared" si="11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6"/>
        <v>112.93199999999999</v>
      </c>
      <c r="P76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10">
        <f t="shared" si="10"/>
        <v>42360.487210648149</v>
      </c>
      <c r="T76" s="10">
        <f t="shared" si="11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6"/>
        <v>115.42857142857143</v>
      </c>
      <c r="P77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10">
        <f t="shared" si="10"/>
        <v>41357.209166666667</v>
      </c>
      <c r="T77" s="10">
        <f t="shared" si="11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6"/>
        <v>153.33333333333334</v>
      </c>
      <c r="P78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10">
        <f t="shared" si="10"/>
        <v>40844.691643518519</v>
      </c>
      <c r="T78" s="10">
        <f t="shared" si="11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6"/>
        <v>392.5</v>
      </c>
      <c r="P79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10">
        <f t="shared" si="10"/>
        <v>40997.144872685189</v>
      </c>
      <c r="T79" s="10">
        <f t="shared" si="11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6"/>
        <v>2702</v>
      </c>
      <c r="P80">
        <f t="shared" si="7"/>
        <v>38.6</v>
      </c>
      <c r="Q80" t="str">
        <f t="shared" si="8"/>
        <v>film &amp; video</v>
      </c>
      <c r="R80" t="str">
        <f t="shared" si="9"/>
        <v>shorts</v>
      </c>
      <c r="S80" s="10">
        <f t="shared" si="10"/>
        <v>42604.730567129634</v>
      </c>
      <c r="T80" s="10">
        <f t="shared" si="11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6"/>
        <v>127</v>
      </c>
      <c r="P81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10">
        <f t="shared" si="10"/>
        <v>41724.776539351849</v>
      </c>
      <c r="T81" s="10">
        <f t="shared" si="11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6"/>
        <v>107.25</v>
      </c>
      <c r="P82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10">
        <f t="shared" si="10"/>
        <v>41583.083981481483</v>
      </c>
      <c r="T82" s="10">
        <f t="shared" si="11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6"/>
        <v>198</v>
      </c>
      <c r="P83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10">
        <f t="shared" si="10"/>
        <v>41100.158877314818</v>
      </c>
      <c r="T83" s="10">
        <f t="shared" si="11"/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6"/>
        <v>100.01249999999999</v>
      </c>
      <c r="P84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10">
        <f t="shared" si="10"/>
        <v>40795.820150462961</v>
      </c>
      <c r="T84" s="10">
        <f t="shared" si="11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6"/>
        <v>102.49999999999999</v>
      </c>
      <c r="P85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10">
        <f t="shared" si="10"/>
        <v>42042.615613425922</v>
      </c>
      <c r="T85" s="10">
        <f t="shared" si="11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6"/>
        <v>100</v>
      </c>
      <c r="P86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10">
        <f t="shared" si="10"/>
        <v>40648.757939814815</v>
      </c>
      <c r="T86" s="10">
        <f t="shared" si="11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6"/>
        <v>125.49999999999999</v>
      </c>
      <c r="P87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10">
        <f t="shared" si="10"/>
        <v>40779.125428240739</v>
      </c>
      <c r="T87" s="10">
        <f t="shared" si="11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6"/>
        <v>106.46666666666667</v>
      </c>
      <c r="P88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10">
        <f t="shared" si="10"/>
        <v>42291.556076388893</v>
      </c>
      <c r="T88" s="10">
        <f t="shared" si="11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6"/>
        <v>104.60000000000001</v>
      </c>
      <c r="P89">
        <f t="shared" si="7"/>
        <v>104.6</v>
      </c>
      <c r="Q89" t="str">
        <f t="shared" si="8"/>
        <v>film &amp; video</v>
      </c>
      <c r="R89" t="str">
        <f t="shared" si="9"/>
        <v>shorts</v>
      </c>
      <c r="S89" s="10">
        <f t="shared" si="10"/>
        <v>40322.53938657407</v>
      </c>
      <c r="T89" s="10">
        <f t="shared" si="11"/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6"/>
        <v>102.85714285714285</v>
      </c>
      <c r="P90">
        <f t="shared" si="7"/>
        <v>60</v>
      </c>
      <c r="Q90" t="str">
        <f t="shared" si="8"/>
        <v>film &amp; video</v>
      </c>
      <c r="R90" t="str">
        <f t="shared" si="9"/>
        <v>shorts</v>
      </c>
      <c r="S90" s="10">
        <f t="shared" si="10"/>
        <v>41786.65892361111</v>
      </c>
      <c r="T90" s="10">
        <f t="shared" si="11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6"/>
        <v>115.06666666666668</v>
      </c>
      <c r="P91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10">
        <f t="shared" si="10"/>
        <v>41402.752222222225</v>
      </c>
      <c r="T91" s="10">
        <f t="shared" si="11"/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6"/>
        <v>100.4</v>
      </c>
      <c r="P92">
        <f t="shared" si="7"/>
        <v>31.375</v>
      </c>
      <c r="Q92" t="str">
        <f t="shared" si="8"/>
        <v>film &amp; video</v>
      </c>
      <c r="R92" t="str">
        <f t="shared" si="9"/>
        <v>shorts</v>
      </c>
      <c r="S92" s="10">
        <f t="shared" si="10"/>
        <v>40706.297442129631</v>
      </c>
      <c r="T92" s="10">
        <f t="shared" si="11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6"/>
        <v>120</v>
      </c>
      <c r="P93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10">
        <f t="shared" si="10"/>
        <v>40619.402361111112</v>
      </c>
      <c r="T93" s="10">
        <f t="shared" si="11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6"/>
        <v>105.2</v>
      </c>
      <c r="P94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10">
        <f t="shared" si="10"/>
        <v>42721.198877314819</v>
      </c>
      <c r="T94" s="10">
        <f t="shared" si="11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6"/>
        <v>110.60000000000001</v>
      </c>
      <c r="P95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10">
        <f t="shared" si="10"/>
        <v>41065.858067129629</v>
      </c>
      <c r="T95" s="10">
        <f t="shared" si="11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6"/>
        <v>104</v>
      </c>
      <c r="P96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10">
        <f t="shared" si="10"/>
        <v>41716.717847222222</v>
      </c>
      <c r="T96" s="10">
        <f t="shared" si="11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6"/>
        <v>131.42857142857142</v>
      </c>
      <c r="P97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10">
        <f t="shared" si="10"/>
        <v>40935.005104166667</v>
      </c>
      <c r="T97" s="10">
        <f t="shared" si="11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6"/>
        <v>114.66666666666667</v>
      </c>
      <c r="P98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10">
        <f t="shared" si="10"/>
        <v>40324.662511574075</v>
      </c>
      <c r="T98" s="10">
        <f t="shared" si="11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6"/>
        <v>106.25</v>
      </c>
      <c r="P99">
        <f t="shared" si="7"/>
        <v>53.125</v>
      </c>
      <c r="Q99" t="str">
        <f t="shared" si="8"/>
        <v>film &amp; video</v>
      </c>
      <c r="R99" t="str">
        <f t="shared" si="9"/>
        <v>shorts</v>
      </c>
      <c r="S99" s="10">
        <f t="shared" si="10"/>
        <v>40706.135208333333</v>
      </c>
      <c r="T99" s="10">
        <f t="shared" si="11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6"/>
        <v>106.25</v>
      </c>
      <c r="P100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10">
        <f t="shared" si="10"/>
        <v>41214.79483796296</v>
      </c>
      <c r="T100" s="10">
        <f t="shared" si="11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6"/>
        <v>106.01933333333334</v>
      </c>
      <c r="P101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10">
        <f t="shared" si="10"/>
        <v>41631.902766203704</v>
      </c>
      <c r="T101" s="10">
        <f t="shared" si="11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6"/>
        <v>100</v>
      </c>
      <c r="P102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10">
        <f t="shared" si="10"/>
        <v>41197.753310185188</v>
      </c>
      <c r="T102" s="10">
        <f t="shared" si="11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6"/>
        <v>100</v>
      </c>
      <c r="P103">
        <f t="shared" si="7"/>
        <v>100</v>
      </c>
      <c r="Q103" t="str">
        <f t="shared" si="8"/>
        <v>film &amp; video</v>
      </c>
      <c r="R103" t="str">
        <f t="shared" si="9"/>
        <v>shorts</v>
      </c>
      <c r="S103" s="10">
        <f t="shared" si="10"/>
        <v>41274.776736111111</v>
      </c>
      <c r="T103" s="10">
        <f t="shared" si="11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6"/>
        <v>127.75000000000001</v>
      </c>
      <c r="P104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10">
        <f t="shared" si="10"/>
        <v>40505.131168981483</v>
      </c>
      <c r="T104" s="10">
        <f t="shared" si="11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6"/>
        <v>105.15384615384616</v>
      </c>
      <c r="P105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10">
        <f t="shared" si="10"/>
        <v>41682.805902777778</v>
      </c>
      <c r="T105" s="10">
        <f t="shared" si="11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6"/>
        <v>120</v>
      </c>
      <c r="P106">
        <f t="shared" si="7"/>
        <v>60</v>
      </c>
      <c r="Q106" t="str">
        <f t="shared" si="8"/>
        <v>film &amp; video</v>
      </c>
      <c r="R106" t="str">
        <f t="shared" si="9"/>
        <v>shorts</v>
      </c>
      <c r="S106" s="10">
        <f t="shared" si="10"/>
        <v>40612.695208333331</v>
      </c>
      <c r="T106" s="10">
        <f t="shared" si="11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6"/>
        <v>107.40909090909089</v>
      </c>
      <c r="P107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10">
        <f t="shared" si="10"/>
        <v>42485.724768518514</v>
      </c>
      <c r="T107" s="10">
        <f t="shared" si="11"/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6"/>
        <v>100.49999999999999</v>
      </c>
      <c r="P108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10">
        <f t="shared" si="10"/>
        <v>40987.776631944449</v>
      </c>
      <c r="T108" s="10">
        <f t="shared" si="11"/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6"/>
        <v>102.46666666666667</v>
      </c>
      <c r="P109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10">
        <f t="shared" si="10"/>
        <v>40635.982488425929</v>
      </c>
      <c r="T109" s="10">
        <f t="shared" si="11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6"/>
        <v>246.66666666666669</v>
      </c>
      <c r="P110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10">
        <f t="shared" si="10"/>
        <v>41365.613078703704</v>
      </c>
      <c r="T110" s="10">
        <f t="shared" si="11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6"/>
        <v>219.49999999999997</v>
      </c>
      <c r="P111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10">
        <f t="shared" si="10"/>
        <v>40570.025810185187</v>
      </c>
      <c r="T111" s="10">
        <f t="shared" si="11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6"/>
        <v>130.76923076923077</v>
      </c>
      <c r="P112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10">
        <f t="shared" si="10"/>
        <v>41557.949687500004</v>
      </c>
      <c r="T112" s="10">
        <f t="shared" si="11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6"/>
        <v>154.57142857142858</v>
      </c>
      <c r="P113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10">
        <f t="shared" si="10"/>
        <v>42125.333182870367</v>
      </c>
      <c r="T113" s="10">
        <f t="shared" si="11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6"/>
        <v>104</v>
      </c>
      <c r="P114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10">
        <f t="shared" si="10"/>
        <v>41718.043032407404</v>
      </c>
      <c r="T114" s="10">
        <f t="shared" si="11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6"/>
        <v>141</v>
      </c>
      <c r="P115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10">
        <f t="shared" si="10"/>
        <v>40753.758425925924</v>
      </c>
      <c r="T115" s="10">
        <f t="shared" si="11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6"/>
        <v>103.33333333333334</v>
      </c>
      <c r="P116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10">
        <f t="shared" si="10"/>
        <v>40861.27416666667</v>
      </c>
      <c r="T116" s="10">
        <f t="shared" si="11"/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6"/>
        <v>140.44444444444443</v>
      </c>
      <c r="P117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10">
        <f t="shared" si="10"/>
        <v>40918.738935185182</v>
      </c>
      <c r="T117" s="10">
        <f t="shared" si="11"/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6"/>
        <v>113.65714285714286</v>
      </c>
      <c r="P118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10">
        <f t="shared" si="10"/>
        <v>40595.497164351851</v>
      </c>
      <c r="T118" s="10">
        <f t="shared" si="11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6"/>
        <v>100.49377777777779</v>
      </c>
      <c r="P119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10">
        <f t="shared" si="10"/>
        <v>40248.834999999999</v>
      </c>
      <c r="T119" s="10">
        <f t="shared" si="11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6"/>
        <v>113.03159999999998</v>
      </c>
      <c r="P120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10">
        <f t="shared" si="10"/>
        <v>40723.053657407407</v>
      </c>
      <c r="T120" s="10">
        <f t="shared" si="11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6"/>
        <v>104.55692307692308</v>
      </c>
      <c r="P121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10">
        <f t="shared" si="10"/>
        <v>40739.069282407407</v>
      </c>
      <c r="T121" s="10">
        <f t="shared" si="11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6"/>
        <v>1.4285714285714287E-2</v>
      </c>
      <c r="P122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10">
        <f t="shared" si="10"/>
        <v>42616.049849537041</v>
      </c>
      <c r="T122" s="10">
        <f t="shared" si="11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6"/>
        <v>3.3333333333333333E-2</v>
      </c>
      <c r="P123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10">
        <f t="shared" si="10"/>
        <v>42096.704976851848</v>
      </c>
      <c r="T123" s="10">
        <f t="shared" si="11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6"/>
        <v>0</v>
      </c>
      <c r="P124" t="e">
        <f t="shared" si="7"/>
        <v>#DIV/0!</v>
      </c>
      <c r="Q124" t="str">
        <f t="shared" si="8"/>
        <v>film &amp; video</v>
      </c>
      <c r="R124" t="str">
        <f t="shared" si="9"/>
        <v>science fiction</v>
      </c>
      <c r="S124" s="10">
        <f t="shared" si="10"/>
        <v>42593.431793981479</v>
      </c>
      <c r="T124" s="10">
        <f t="shared" si="11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6"/>
        <v>0.27454545454545454</v>
      </c>
      <c r="P125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10">
        <f t="shared" si="10"/>
        <v>41904.781990740739</v>
      </c>
      <c r="T125" s="10">
        <f t="shared" si="11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6"/>
        <v>0</v>
      </c>
      <c r="P126" t="e">
        <f t="shared" si="7"/>
        <v>#DIV/0!</v>
      </c>
      <c r="Q126" t="str">
        <f t="shared" si="8"/>
        <v>film &amp; video</v>
      </c>
      <c r="R126" t="str">
        <f t="shared" si="9"/>
        <v>science fiction</v>
      </c>
      <c r="S126" s="10">
        <f t="shared" si="10"/>
        <v>42114.928726851853</v>
      </c>
      <c r="T126" s="10">
        <f t="shared" si="11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6"/>
        <v>14.000000000000002</v>
      </c>
      <c r="P127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10">
        <f t="shared" si="10"/>
        <v>42709.993981481486</v>
      </c>
      <c r="T127" s="10">
        <f t="shared" si="11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6"/>
        <v>5.548</v>
      </c>
      <c r="P128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10">
        <f t="shared" si="10"/>
        <v>42135.589548611111</v>
      </c>
      <c r="T128" s="10">
        <f t="shared" si="11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6"/>
        <v>2.375</v>
      </c>
      <c r="P129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10">
        <f t="shared" si="10"/>
        <v>42067.62431712963</v>
      </c>
      <c r="T129" s="10">
        <f t="shared" si="11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6"/>
        <v>1.867</v>
      </c>
      <c r="P130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10">
        <f t="shared" si="10"/>
        <v>42628.22792824074</v>
      </c>
      <c r="T130" s="10">
        <f t="shared" si="11"/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12">E131/D131*100</f>
        <v>0</v>
      </c>
      <c r="P131" t="e">
        <f t="shared" ref="P131:P194" si="13">E131/L131</f>
        <v>#DIV/0!</v>
      </c>
      <c r="Q131" t="str">
        <f t="shared" ref="Q131:Q194" si="14">LEFT(N131,FIND("/",N131)-1)</f>
        <v>film &amp; video</v>
      </c>
      <c r="R131" t="str">
        <f t="shared" ref="R131:R194" si="15">RIGHT(N131,LEN(N131)-FIND("/",N131))</f>
        <v>science fiction</v>
      </c>
      <c r="S131" s="10">
        <f t="shared" ref="S131:S194" si="16">(((J131/60)/60)/24)+DATE(1970,1,1)</f>
        <v>41882.937303240738</v>
      </c>
      <c r="T131" s="10">
        <f t="shared" ref="T131:T194" si="17">(((I131/60)/60)/24)+DATE(1970,1,1)</f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12"/>
        <v>0</v>
      </c>
      <c r="P132" t="e">
        <f t="shared" si="13"/>
        <v>#DIV/0!</v>
      </c>
      <c r="Q132" t="str">
        <f t="shared" si="14"/>
        <v>film &amp; video</v>
      </c>
      <c r="R132" t="str">
        <f t="shared" si="15"/>
        <v>science fiction</v>
      </c>
      <c r="S132" s="10">
        <f t="shared" si="16"/>
        <v>41778.915416666663</v>
      </c>
      <c r="T132" s="10">
        <f t="shared" si="17"/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12"/>
        <v>0</v>
      </c>
      <c r="P133" t="e">
        <f t="shared" si="13"/>
        <v>#DIV/0!</v>
      </c>
      <c r="Q133" t="str">
        <f t="shared" si="14"/>
        <v>film &amp; video</v>
      </c>
      <c r="R133" t="str">
        <f t="shared" si="15"/>
        <v>science fiction</v>
      </c>
      <c r="S133" s="10">
        <f t="shared" si="16"/>
        <v>42541.837511574078</v>
      </c>
      <c r="T133" s="10">
        <f t="shared" si="17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12"/>
        <v>9.5687499999999996</v>
      </c>
      <c r="P134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10">
        <f t="shared" si="16"/>
        <v>41905.812581018516</v>
      </c>
      <c r="T134" s="10">
        <f t="shared" si="17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12"/>
        <v>0</v>
      </c>
      <c r="P135" t="e">
        <f t="shared" si="13"/>
        <v>#DIV/0!</v>
      </c>
      <c r="Q135" t="str">
        <f t="shared" si="14"/>
        <v>film &amp; video</v>
      </c>
      <c r="R135" t="str">
        <f t="shared" si="15"/>
        <v>science fiction</v>
      </c>
      <c r="S135" s="10">
        <f t="shared" si="16"/>
        <v>42491.80768518518</v>
      </c>
      <c r="T135" s="10">
        <f t="shared" si="17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12"/>
        <v>0</v>
      </c>
      <c r="P136" t="e">
        <f t="shared" si="13"/>
        <v>#DIV/0!</v>
      </c>
      <c r="Q136" t="str">
        <f t="shared" si="14"/>
        <v>film &amp; video</v>
      </c>
      <c r="R136" t="str">
        <f t="shared" si="15"/>
        <v>science fiction</v>
      </c>
      <c r="S136" s="10">
        <f t="shared" si="16"/>
        <v>42221.909930555557</v>
      </c>
      <c r="T136" s="10">
        <f t="shared" si="17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12"/>
        <v>13.433333333333334</v>
      </c>
      <c r="P137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10">
        <f t="shared" si="16"/>
        <v>41788.381909722222</v>
      </c>
      <c r="T137" s="10">
        <f t="shared" si="17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12"/>
        <v>0</v>
      </c>
      <c r="P138" t="e">
        <f t="shared" si="13"/>
        <v>#DIV/0!</v>
      </c>
      <c r="Q138" t="str">
        <f t="shared" si="14"/>
        <v>film &amp; video</v>
      </c>
      <c r="R138" t="str">
        <f t="shared" si="15"/>
        <v>science fiction</v>
      </c>
      <c r="S138" s="10">
        <f t="shared" si="16"/>
        <v>42096.410115740742</v>
      </c>
      <c r="T138" s="10">
        <f t="shared" si="17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12"/>
        <v>0</v>
      </c>
      <c r="P139" t="e">
        <f t="shared" si="13"/>
        <v>#DIV/0!</v>
      </c>
      <c r="Q139" t="str">
        <f t="shared" si="14"/>
        <v>film &amp; video</v>
      </c>
      <c r="R139" t="str">
        <f t="shared" si="15"/>
        <v>science fiction</v>
      </c>
      <c r="S139" s="10">
        <f t="shared" si="16"/>
        <v>42239.573993055557</v>
      </c>
      <c r="T139" s="10">
        <f t="shared" si="17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12"/>
        <v>3.1413333333333333</v>
      </c>
      <c r="P140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10">
        <f t="shared" si="16"/>
        <v>42186.257418981477</v>
      </c>
      <c r="T140" s="10">
        <f t="shared" si="17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12"/>
        <v>100</v>
      </c>
      <c r="P141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10">
        <f t="shared" si="16"/>
        <v>42187.920972222222</v>
      </c>
      <c r="T141" s="10">
        <f t="shared" si="17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12"/>
        <v>0</v>
      </c>
      <c r="P142" t="e">
        <f t="shared" si="13"/>
        <v>#DIV/0!</v>
      </c>
      <c r="Q142" t="str">
        <f t="shared" si="14"/>
        <v>film &amp; video</v>
      </c>
      <c r="R142" t="str">
        <f t="shared" si="15"/>
        <v>science fiction</v>
      </c>
      <c r="S142" s="10">
        <f t="shared" si="16"/>
        <v>42053.198287037041</v>
      </c>
      <c r="T142" s="10">
        <f t="shared" si="17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12"/>
        <v>10.775</v>
      </c>
      <c r="P143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10">
        <f t="shared" si="16"/>
        <v>42110.153043981481</v>
      </c>
      <c r="T143" s="10">
        <f t="shared" si="17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12"/>
        <v>0.33333333333333337</v>
      </c>
      <c r="P144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10">
        <f t="shared" si="16"/>
        <v>41938.893263888887</v>
      </c>
      <c r="T144" s="10">
        <f t="shared" si="17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12"/>
        <v>0</v>
      </c>
      <c r="P145" t="e">
        <f t="shared" si="13"/>
        <v>#DIV/0!</v>
      </c>
      <c r="Q145" t="str">
        <f t="shared" si="14"/>
        <v>film &amp; video</v>
      </c>
      <c r="R145" t="str">
        <f t="shared" si="15"/>
        <v>science fiction</v>
      </c>
      <c r="S145" s="10">
        <f t="shared" si="16"/>
        <v>42559.064143518524</v>
      </c>
      <c r="T145" s="10">
        <f t="shared" si="17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12"/>
        <v>27.6</v>
      </c>
      <c r="P146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10">
        <f t="shared" si="16"/>
        <v>42047.762407407412</v>
      </c>
      <c r="T146" s="10">
        <f t="shared" si="17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12"/>
        <v>7.5111111111111111</v>
      </c>
      <c r="P147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10">
        <f t="shared" si="16"/>
        <v>42200.542268518519</v>
      </c>
      <c r="T147" s="10">
        <f t="shared" si="17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12"/>
        <v>0.57499999999999996</v>
      </c>
      <c r="P148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10">
        <f t="shared" si="16"/>
        <v>42693.016180555554</v>
      </c>
      <c r="T148" s="10">
        <f t="shared" si="17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12"/>
        <v>0</v>
      </c>
      <c r="P149" t="e">
        <f t="shared" si="13"/>
        <v>#DIV/0!</v>
      </c>
      <c r="Q149" t="str">
        <f t="shared" si="14"/>
        <v>film &amp; video</v>
      </c>
      <c r="R149" t="str">
        <f t="shared" si="15"/>
        <v>science fiction</v>
      </c>
      <c r="S149" s="10">
        <f t="shared" si="16"/>
        <v>41969.767824074079</v>
      </c>
      <c r="T149" s="10">
        <f t="shared" si="17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12"/>
        <v>0.08</v>
      </c>
      <c r="P150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10">
        <f t="shared" si="16"/>
        <v>42397.281666666662</v>
      </c>
      <c r="T150" s="10">
        <f t="shared" si="17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12"/>
        <v>0.91999999999999993</v>
      </c>
      <c r="P151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10">
        <f t="shared" si="16"/>
        <v>41968.172106481477</v>
      </c>
      <c r="T151" s="10">
        <f t="shared" si="17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12"/>
        <v>23.163076923076922</v>
      </c>
      <c r="P152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10">
        <f t="shared" si="16"/>
        <v>42090.161828703705</v>
      </c>
      <c r="T152" s="10">
        <f t="shared" si="17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12"/>
        <v>5.5999999999999994E-2</v>
      </c>
      <c r="P153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10">
        <f t="shared" si="16"/>
        <v>42113.550821759258</v>
      </c>
      <c r="T153" s="10">
        <f t="shared" si="17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12"/>
        <v>7.8947368421052634E-3</v>
      </c>
      <c r="P154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10">
        <f t="shared" si="16"/>
        <v>41875.077546296299</v>
      </c>
      <c r="T154" s="10">
        <f t="shared" si="17"/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12"/>
        <v>0.71799999999999997</v>
      </c>
      <c r="P155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10">
        <f t="shared" si="16"/>
        <v>41933.586157407408</v>
      </c>
      <c r="T155" s="10">
        <f t="shared" si="17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12"/>
        <v>2.666666666666667</v>
      </c>
      <c r="P156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10">
        <f t="shared" si="16"/>
        <v>42115.547395833331</v>
      </c>
      <c r="T156" s="10">
        <f t="shared" si="17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12"/>
        <v>6.0000000000000001E-3</v>
      </c>
      <c r="P157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10">
        <f t="shared" si="16"/>
        <v>42168.559432870374</v>
      </c>
      <c r="T157" s="10">
        <f t="shared" si="17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12"/>
        <v>5.0999999999999996</v>
      </c>
      <c r="P158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10">
        <f t="shared" si="16"/>
        <v>41794.124953703707</v>
      </c>
      <c r="T158" s="10">
        <f t="shared" si="17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12"/>
        <v>0.26711185308848079</v>
      </c>
      <c r="P159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10">
        <f t="shared" si="16"/>
        <v>42396.911712962959</v>
      </c>
      <c r="T159" s="10">
        <f t="shared" si="17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12"/>
        <v>0</v>
      </c>
      <c r="P160" t="e">
        <f t="shared" si="13"/>
        <v>#DIV/0!</v>
      </c>
      <c r="Q160" t="str">
        <f t="shared" si="14"/>
        <v>film &amp; video</v>
      </c>
      <c r="R160" t="str">
        <f t="shared" si="15"/>
        <v>science fiction</v>
      </c>
      <c r="S160" s="10">
        <f t="shared" si="16"/>
        <v>41904.07671296296</v>
      </c>
      <c r="T160" s="10">
        <f t="shared" si="17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12"/>
        <v>2E-3</v>
      </c>
      <c r="P161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10">
        <f t="shared" si="16"/>
        <v>42514.434548611112</v>
      </c>
      <c r="T161" s="10">
        <f t="shared" si="17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12"/>
        <v>0</v>
      </c>
      <c r="P162" t="e">
        <f t="shared" si="13"/>
        <v>#DIV/0!</v>
      </c>
      <c r="Q162" t="str">
        <f t="shared" si="14"/>
        <v>film &amp; video</v>
      </c>
      <c r="R162" t="str">
        <f t="shared" si="15"/>
        <v>drama</v>
      </c>
      <c r="S162" s="10">
        <f t="shared" si="16"/>
        <v>42171.913090277783</v>
      </c>
      <c r="T162" s="10">
        <f t="shared" si="17"/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12"/>
        <v>0.01</v>
      </c>
      <c r="P163">
        <f t="shared" si="13"/>
        <v>5</v>
      </c>
      <c r="Q163" t="str">
        <f t="shared" si="14"/>
        <v>film &amp; video</v>
      </c>
      <c r="R163" t="str">
        <f t="shared" si="15"/>
        <v>drama</v>
      </c>
      <c r="S163" s="10">
        <f t="shared" si="16"/>
        <v>41792.687442129631</v>
      </c>
      <c r="T163" s="10">
        <f t="shared" si="17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12"/>
        <v>15.535714285714286</v>
      </c>
      <c r="P164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10">
        <f t="shared" si="16"/>
        <v>41835.126805555556</v>
      </c>
      <c r="T164" s="10">
        <f t="shared" si="17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12"/>
        <v>0</v>
      </c>
      <c r="P165" t="e">
        <f t="shared" si="13"/>
        <v>#DIV/0!</v>
      </c>
      <c r="Q165" t="str">
        <f t="shared" si="14"/>
        <v>film &amp; video</v>
      </c>
      <c r="R165" t="str">
        <f t="shared" si="15"/>
        <v>drama</v>
      </c>
      <c r="S165" s="10">
        <f t="shared" si="16"/>
        <v>42243.961273148147</v>
      </c>
      <c r="T165" s="10">
        <f t="shared" si="17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12"/>
        <v>0.53333333333333333</v>
      </c>
      <c r="P166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10">
        <f t="shared" si="16"/>
        <v>41841.762743055559</v>
      </c>
      <c r="T166" s="10">
        <f t="shared" si="17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12"/>
        <v>0</v>
      </c>
      <c r="P167" t="e">
        <f t="shared" si="13"/>
        <v>#DIV/0!</v>
      </c>
      <c r="Q167" t="str">
        <f t="shared" si="14"/>
        <v>film &amp; video</v>
      </c>
      <c r="R167" t="str">
        <f t="shared" si="15"/>
        <v>drama</v>
      </c>
      <c r="S167" s="10">
        <f t="shared" si="16"/>
        <v>42351.658842592587</v>
      </c>
      <c r="T167" s="10">
        <f t="shared" si="17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12"/>
        <v>60</v>
      </c>
      <c r="P168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10">
        <f t="shared" si="16"/>
        <v>42721.075949074075</v>
      </c>
      <c r="T168" s="10">
        <f t="shared" si="17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12"/>
        <v>0.01</v>
      </c>
      <c r="P169">
        <f t="shared" si="13"/>
        <v>5.5</v>
      </c>
      <c r="Q169" t="str">
        <f t="shared" si="14"/>
        <v>film &amp; video</v>
      </c>
      <c r="R169" t="str">
        <f t="shared" si="15"/>
        <v>drama</v>
      </c>
      <c r="S169" s="10">
        <f t="shared" si="16"/>
        <v>42160.927488425921</v>
      </c>
      <c r="T169" s="10">
        <f t="shared" si="17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12"/>
        <v>4.0625</v>
      </c>
      <c r="P170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10">
        <f t="shared" si="16"/>
        <v>42052.83530092593</v>
      </c>
      <c r="T170" s="10">
        <f t="shared" si="17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12"/>
        <v>22.400000000000002</v>
      </c>
      <c r="P171">
        <f t="shared" si="13"/>
        <v>56</v>
      </c>
      <c r="Q171" t="str">
        <f t="shared" si="14"/>
        <v>film &amp; video</v>
      </c>
      <c r="R171" t="str">
        <f t="shared" si="15"/>
        <v>drama</v>
      </c>
      <c r="S171" s="10">
        <f t="shared" si="16"/>
        <v>41900.505312499998</v>
      </c>
      <c r="T171" s="10">
        <f t="shared" si="17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12"/>
        <v>3.25</v>
      </c>
      <c r="P172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10">
        <f t="shared" si="16"/>
        <v>42216.977812500001</v>
      </c>
      <c r="T172" s="10">
        <f t="shared" si="17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12"/>
        <v>2E-3</v>
      </c>
      <c r="P173">
        <f t="shared" si="13"/>
        <v>1</v>
      </c>
      <c r="Q173" t="str">
        <f t="shared" si="14"/>
        <v>film &amp; video</v>
      </c>
      <c r="R173" t="str">
        <f t="shared" si="15"/>
        <v>drama</v>
      </c>
      <c r="S173" s="10">
        <f t="shared" si="16"/>
        <v>42534.180717592593</v>
      </c>
      <c r="T173" s="10">
        <f t="shared" si="17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12"/>
        <v>0</v>
      </c>
      <c r="P174" t="e">
        <f t="shared" si="13"/>
        <v>#DIV/0!</v>
      </c>
      <c r="Q174" t="str">
        <f t="shared" si="14"/>
        <v>film &amp; video</v>
      </c>
      <c r="R174" t="str">
        <f t="shared" si="15"/>
        <v>drama</v>
      </c>
      <c r="S174" s="10">
        <f t="shared" si="16"/>
        <v>42047.394942129627</v>
      </c>
      <c r="T174" s="10">
        <f t="shared" si="17"/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12"/>
        <v>0</v>
      </c>
      <c r="P175" t="e">
        <f t="shared" si="13"/>
        <v>#DIV/0!</v>
      </c>
      <c r="Q175" t="str">
        <f t="shared" si="14"/>
        <v>film &amp; video</v>
      </c>
      <c r="R175" t="str">
        <f t="shared" si="15"/>
        <v>drama</v>
      </c>
      <c r="S175" s="10">
        <f t="shared" si="16"/>
        <v>42033.573009259257</v>
      </c>
      <c r="T175" s="10">
        <f t="shared" si="17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12"/>
        <v>0</v>
      </c>
      <c r="P176" t="e">
        <f t="shared" si="13"/>
        <v>#DIV/0!</v>
      </c>
      <c r="Q176" t="str">
        <f t="shared" si="14"/>
        <v>film &amp; video</v>
      </c>
      <c r="R176" t="str">
        <f t="shared" si="15"/>
        <v>drama</v>
      </c>
      <c r="S176" s="10">
        <f t="shared" si="16"/>
        <v>42072.758981481486</v>
      </c>
      <c r="T176" s="10">
        <f t="shared" si="17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12"/>
        <v>6.4850000000000003</v>
      </c>
      <c r="P177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10">
        <f t="shared" si="16"/>
        <v>41855.777905092589</v>
      </c>
      <c r="T177" s="10">
        <f t="shared" si="17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12"/>
        <v>0</v>
      </c>
      <c r="P178" t="e">
        <f t="shared" si="13"/>
        <v>#DIV/0!</v>
      </c>
      <c r="Q178" t="str">
        <f t="shared" si="14"/>
        <v>film &amp; video</v>
      </c>
      <c r="R178" t="str">
        <f t="shared" si="15"/>
        <v>drama</v>
      </c>
      <c r="S178" s="10">
        <f t="shared" si="16"/>
        <v>42191.824062500003</v>
      </c>
      <c r="T178" s="10">
        <f t="shared" si="17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12"/>
        <v>40</v>
      </c>
      <c r="P179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10">
        <f t="shared" si="16"/>
        <v>42070.047754629632</v>
      </c>
      <c r="T179" s="10">
        <f t="shared" si="17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12"/>
        <v>0</v>
      </c>
      <c r="P180" t="e">
        <f t="shared" si="13"/>
        <v>#DIV/0!</v>
      </c>
      <c r="Q180" t="str">
        <f t="shared" si="14"/>
        <v>film &amp; video</v>
      </c>
      <c r="R180" t="str">
        <f t="shared" si="15"/>
        <v>drama</v>
      </c>
      <c r="S180" s="10">
        <f t="shared" si="16"/>
        <v>42304.955381944441</v>
      </c>
      <c r="T180" s="10">
        <f t="shared" si="17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12"/>
        <v>20</v>
      </c>
      <c r="P181">
        <f t="shared" si="13"/>
        <v>100</v>
      </c>
      <c r="Q181" t="str">
        <f t="shared" si="14"/>
        <v>film &amp; video</v>
      </c>
      <c r="R181" t="str">
        <f t="shared" si="15"/>
        <v>drama</v>
      </c>
      <c r="S181" s="10">
        <f t="shared" si="16"/>
        <v>42403.080497685187</v>
      </c>
      <c r="T181" s="10">
        <f t="shared" si="17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12"/>
        <v>33.416666666666664</v>
      </c>
      <c r="P182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10">
        <f t="shared" si="16"/>
        <v>42067.991238425922</v>
      </c>
      <c r="T182" s="10">
        <f t="shared" si="17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12"/>
        <v>21.092608822670172</v>
      </c>
      <c r="P183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10">
        <f t="shared" si="16"/>
        <v>42147.741840277777</v>
      </c>
      <c r="T183" s="10">
        <f t="shared" si="17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12"/>
        <v>0</v>
      </c>
      <c r="P184" t="e">
        <f t="shared" si="13"/>
        <v>#DIV/0!</v>
      </c>
      <c r="Q184" t="str">
        <f t="shared" si="14"/>
        <v>film &amp; video</v>
      </c>
      <c r="R184" t="str">
        <f t="shared" si="15"/>
        <v>drama</v>
      </c>
      <c r="S184" s="10">
        <f t="shared" si="16"/>
        <v>42712.011944444443</v>
      </c>
      <c r="T184" s="10">
        <f t="shared" si="17"/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12"/>
        <v>35.856000000000002</v>
      </c>
      <c r="P185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10">
        <f t="shared" si="16"/>
        <v>41939.810300925928</v>
      </c>
      <c r="T185" s="10">
        <f t="shared" si="17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12"/>
        <v>3.4000000000000004</v>
      </c>
      <c r="P186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10">
        <f t="shared" si="16"/>
        <v>41825.791226851856</v>
      </c>
      <c r="T186" s="10">
        <f t="shared" si="17"/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12"/>
        <v>5.5</v>
      </c>
      <c r="P187">
        <f t="shared" si="13"/>
        <v>220</v>
      </c>
      <c r="Q187" t="str">
        <f t="shared" si="14"/>
        <v>film &amp; video</v>
      </c>
      <c r="R187" t="str">
        <f t="shared" si="15"/>
        <v>drama</v>
      </c>
      <c r="S187" s="10">
        <f t="shared" si="16"/>
        <v>42570.91133101852</v>
      </c>
      <c r="T187" s="10">
        <f t="shared" si="17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12"/>
        <v>0</v>
      </c>
      <c r="P188" t="e">
        <f t="shared" si="13"/>
        <v>#DIV/0!</v>
      </c>
      <c r="Q188" t="str">
        <f t="shared" si="14"/>
        <v>film &amp; video</v>
      </c>
      <c r="R188" t="str">
        <f t="shared" si="15"/>
        <v>drama</v>
      </c>
      <c r="S188" s="10">
        <f t="shared" si="16"/>
        <v>42767.812893518523</v>
      </c>
      <c r="T188" s="10">
        <f t="shared" si="17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12"/>
        <v>16</v>
      </c>
      <c r="P189">
        <f t="shared" si="13"/>
        <v>160</v>
      </c>
      <c r="Q189" t="str">
        <f t="shared" si="14"/>
        <v>film &amp; video</v>
      </c>
      <c r="R189" t="str">
        <f t="shared" si="15"/>
        <v>drama</v>
      </c>
      <c r="S189" s="10">
        <f t="shared" si="16"/>
        <v>42182.234456018516</v>
      </c>
      <c r="T189" s="10">
        <f t="shared" si="17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12"/>
        <v>0</v>
      </c>
      <c r="P190" t="e">
        <f t="shared" si="13"/>
        <v>#DIV/0!</v>
      </c>
      <c r="Q190" t="str">
        <f t="shared" si="14"/>
        <v>film &amp; video</v>
      </c>
      <c r="R190" t="str">
        <f t="shared" si="15"/>
        <v>drama</v>
      </c>
      <c r="S190" s="10">
        <f t="shared" si="16"/>
        <v>41857.18304398148</v>
      </c>
      <c r="T190" s="10">
        <f t="shared" si="17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12"/>
        <v>6.8999999999999992E-2</v>
      </c>
      <c r="P191">
        <f t="shared" si="13"/>
        <v>69</v>
      </c>
      <c r="Q191" t="str">
        <f t="shared" si="14"/>
        <v>film &amp; video</v>
      </c>
      <c r="R191" t="str">
        <f t="shared" si="15"/>
        <v>drama</v>
      </c>
      <c r="S191" s="10">
        <f t="shared" si="16"/>
        <v>42556.690706018519</v>
      </c>
      <c r="T191" s="10">
        <f t="shared" si="17"/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12"/>
        <v>0.41666666666666669</v>
      </c>
      <c r="P192">
        <f t="shared" si="13"/>
        <v>50</v>
      </c>
      <c r="Q192" t="str">
        <f t="shared" si="14"/>
        <v>film &amp; video</v>
      </c>
      <c r="R192" t="str">
        <f t="shared" si="15"/>
        <v>drama</v>
      </c>
      <c r="S192" s="10">
        <f t="shared" si="16"/>
        <v>42527.650995370372</v>
      </c>
      <c r="T192" s="10">
        <f t="shared" si="17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12"/>
        <v>5</v>
      </c>
      <c r="P193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10">
        <f t="shared" si="16"/>
        <v>42239.441412037035</v>
      </c>
      <c r="T193" s="10">
        <f t="shared" si="17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12"/>
        <v>1.6999999999999999E-3</v>
      </c>
      <c r="P194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10">
        <f t="shared" si="16"/>
        <v>41899.792037037041</v>
      </c>
      <c r="T194" s="10">
        <f t="shared" si="17"/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8">E195/D195*100</f>
        <v>0</v>
      </c>
      <c r="P195" t="e">
        <f t="shared" ref="P195:P258" si="19">E195/L195</f>
        <v>#DIV/0!</v>
      </c>
      <c r="Q195" t="str">
        <f t="shared" ref="Q195:Q258" si="20">LEFT(N195,FIND("/",N195)-1)</f>
        <v>film &amp; video</v>
      </c>
      <c r="R195" t="str">
        <f t="shared" ref="R195:R258" si="21">RIGHT(N195,LEN(N195)-FIND("/",N195))</f>
        <v>drama</v>
      </c>
      <c r="S195" s="10">
        <f t="shared" ref="S195:S258" si="22">(((J195/60)/60)/24)+DATE(1970,1,1)</f>
        <v>41911.934791666667</v>
      </c>
      <c r="T195" s="10">
        <f t="shared" ref="T195:T258" si="23">(((I195/60)/60)/24)+DATE(1970,1,1)</f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8"/>
        <v>0.12</v>
      </c>
      <c r="P196">
        <f t="shared" si="19"/>
        <v>1</v>
      </c>
      <c r="Q196" t="str">
        <f t="shared" si="20"/>
        <v>film &amp; video</v>
      </c>
      <c r="R196" t="str">
        <f t="shared" si="21"/>
        <v>drama</v>
      </c>
      <c r="S196" s="10">
        <f t="shared" si="22"/>
        <v>42375.996886574074</v>
      </c>
      <c r="T196" s="10">
        <f t="shared" si="23"/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8"/>
        <v>0</v>
      </c>
      <c r="P197" t="e">
        <f t="shared" si="19"/>
        <v>#DIV/0!</v>
      </c>
      <c r="Q197" t="str">
        <f t="shared" si="20"/>
        <v>film &amp; video</v>
      </c>
      <c r="R197" t="str">
        <f t="shared" si="21"/>
        <v>drama</v>
      </c>
      <c r="S197" s="10">
        <f t="shared" si="22"/>
        <v>42135.67050925926</v>
      </c>
      <c r="T197" s="10">
        <f t="shared" si="23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8"/>
        <v>41.857142857142861</v>
      </c>
      <c r="P198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10">
        <f t="shared" si="22"/>
        <v>42259.542800925927</v>
      </c>
      <c r="T198" s="10">
        <f t="shared" si="23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8"/>
        <v>10.48</v>
      </c>
      <c r="P199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10">
        <f t="shared" si="22"/>
        <v>42741.848379629635</v>
      </c>
      <c r="T199" s="10">
        <f t="shared" si="23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8"/>
        <v>1.1159999999999999</v>
      </c>
      <c r="P200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10">
        <f t="shared" si="22"/>
        <v>41887.383356481485</v>
      </c>
      <c r="T200" s="10">
        <f t="shared" si="23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8"/>
        <v>0</v>
      </c>
      <c r="P201" t="e">
        <f t="shared" si="19"/>
        <v>#DIV/0!</v>
      </c>
      <c r="Q201" t="str">
        <f t="shared" si="20"/>
        <v>film &amp; video</v>
      </c>
      <c r="R201" t="str">
        <f t="shared" si="21"/>
        <v>drama</v>
      </c>
      <c r="S201" s="10">
        <f t="shared" si="22"/>
        <v>42584.123865740738</v>
      </c>
      <c r="T201" s="10">
        <f t="shared" si="23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8"/>
        <v>26.192500000000003</v>
      </c>
      <c r="P202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10">
        <f t="shared" si="22"/>
        <v>41867.083368055559</v>
      </c>
      <c r="T202" s="10">
        <f t="shared" si="23"/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8"/>
        <v>58.461538461538467</v>
      </c>
      <c r="P203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10">
        <f t="shared" si="22"/>
        <v>42023.818622685183</v>
      </c>
      <c r="T203" s="10">
        <f t="shared" si="23"/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8"/>
        <v>0</v>
      </c>
      <c r="P204" t="e">
        <f t="shared" si="19"/>
        <v>#DIV/0!</v>
      </c>
      <c r="Q204" t="str">
        <f t="shared" si="20"/>
        <v>film &amp; video</v>
      </c>
      <c r="R204" t="str">
        <f t="shared" si="21"/>
        <v>drama</v>
      </c>
      <c r="S204" s="10">
        <f t="shared" si="22"/>
        <v>42255.927824074075</v>
      </c>
      <c r="T204" s="10">
        <f t="shared" si="23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8"/>
        <v>29.84</v>
      </c>
      <c r="P205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10">
        <f t="shared" si="22"/>
        <v>41973.847962962958</v>
      </c>
      <c r="T205" s="10">
        <f t="shared" si="23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8"/>
        <v>50.721666666666664</v>
      </c>
      <c r="P206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10">
        <f t="shared" si="22"/>
        <v>42556.583368055552</v>
      </c>
      <c r="T206" s="10">
        <f t="shared" si="23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8"/>
        <v>16.25</v>
      </c>
      <c r="P207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10">
        <f t="shared" si="22"/>
        <v>42248.632199074069</v>
      </c>
      <c r="T207" s="10">
        <f t="shared" si="23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8"/>
        <v>0</v>
      </c>
      <c r="P208" t="e">
        <f t="shared" si="19"/>
        <v>#DIV/0!</v>
      </c>
      <c r="Q208" t="str">
        <f t="shared" si="20"/>
        <v>film &amp; video</v>
      </c>
      <c r="R208" t="str">
        <f t="shared" si="21"/>
        <v>drama</v>
      </c>
      <c r="S208" s="10">
        <f t="shared" si="22"/>
        <v>42567.004432870366</v>
      </c>
      <c r="T208" s="10">
        <f t="shared" si="23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8"/>
        <v>15.214285714285714</v>
      </c>
      <c r="P209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10">
        <f t="shared" si="22"/>
        <v>41978.197199074071</v>
      </c>
      <c r="T209" s="10">
        <f t="shared" si="23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8"/>
        <v>0</v>
      </c>
      <c r="P210" t="e">
        <f t="shared" si="19"/>
        <v>#DIV/0!</v>
      </c>
      <c r="Q210" t="str">
        <f t="shared" si="20"/>
        <v>film &amp; video</v>
      </c>
      <c r="R210" t="str">
        <f t="shared" si="21"/>
        <v>drama</v>
      </c>
      <c r="S210" s="10">
        <f t="shared" si="22"/>
        <v>41959.369988425926</v>
      </c>
      <c r="T210" s="10">
        <f t="shared" si="23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8"/>
        <v>0</v>
      </c>
      <c r="P211" t="e">
        <f t="shared" si="19"/>
        <v>#DIV/0!</v>
      </c>
      <c r="Q211" t="str">
        <f t="shared" si="20"/>
        <v>film &amp; video</v>
      </c>
      <c r="R211" t="str">
        <f t="shared" si="21"/>
        <v>drama</v>
      </c>
      <c r="S211" s="10">
        <f t="shared" si="22"/>
        <v>42165.922858796301</v>
      </c>
      <c r="T211" s="10">
        <f t="shared" si="23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8"/>
        <v>25.25</v>
      </c>
      <c r="P212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10">
        <f t="shared" si="22"/>
        <v>42249.064722222218</v>
      </c>
      <c r="T212" s="10">
        <f t="shared" si="23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8"/>
        <v>44.6</v>
      </c>
      <c r="P213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10">
        <f t="shared" si="22"/>
        <v>42236.159918981488</v>
      </c>
      <c r="T213" s="10">
        <f t="shared" si="23"/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8"/>
        <v>1.5873015873015872E-2</v>
      </c>
      <c r="P214">
        <f t="shared" si="19"/>
        <v>1</v>
      </c>
      <c r="Q214" t="str">
        <f t="shared" si="20"/>
        <v>film &amp; video</v>
      </c>
      <c r="R214" t="str">
        <f t="shared" si="21"/>
        <v>drama</v>
      </c>
      <c r="S214" s="10">
        <f t="shared" si="22"/>
        <v>42416.881018518514</v>
      </c>
      <c r="T214" s="10">
        <f t="shared" si="23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8"/>
        <v>0.04</v>
      </c>
      <c r="P215">
        <f t="shared" si="19"/>
        <v>20</v>
      </c>
      <c r="Q215" t="str">
        <f t="shared" si="20"/>
        <v>film &amp; video</v>
      </c>
      <c r="R215" t="str">
        <f t="shared" si="21"/>
        <v>drama</v>
      </c>
      <c r="S215" s="10">
        <f t="shared" si="22"/>
        <v>42202.594293981485</v>
      </c>
      <c r="T215" s="10">
        <f t="shared" si="23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8"/>
        <v>8.0000000000000002E-3</v>
      </c>
      <c r="P216">
        <f t="shared" si="19"/>
        <v>1</v>
      </c>
      <c r="Q216" t="str">
        <f t="shared" si="20"/>
        <v>film &amp; video</v>
      </c>
      <c r="R216" t="str">
        <f t="shared" si="21"/>
        <v>drama</v>
      </c>
      <c r="S216" s="10">
        <f t="shared" si="22"/>
        <v>42009.64061342593</v>
      </c>
      <c r="T216" s="10">
        <f t="shared" si="23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8"/>
        <v>0.22727272727272727</v>
      </c>
      <c r="P217">
        <f t="shared" si="19"/>
        <v>10</v>
      </c>
      <c r="Q217" t="str">
        <f t="shared" si="20"/>
        <v>film &amp; video</v>
      </c>
      <c r="R217" t="str">
        <f t="shared" si="21"/>
        <v>drama</v>
      </c>
      <c r="S217" s="10">
        <f t="shared" si="22"/>
        <v>42375.230115740742</v>
      </c>
      <c r="T217" s="10">
        <f t="shared" si="23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8"/>
        <v>55.698440000000005</v>
      </c>
      <c r="P218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10">
        <f t="shared" si="22"/>
        <v>42066.958761574075</v>
      </c>
      <c r="T218" s="10">
        <f t="shared" si="23"/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8"/>
        <v>11.943</v>
      </c>
      <c r="P219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10">
        <f t="shared" si="22"/>
        <v>41970.64061342593</v>
      </c>
      <c r="T219" s="10">
        <f t="shared" si="23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8"/>
        <v>2</v>
      </c>
      <c r="P220">
        <f t="shared" si="19"/>
        <v>100</v>
      </c>
      <c r="Q220" t="str">
        <f t="shared" si="20"/>
        <v>film &amp; video</v>
      </c>
      <c r="R220" t="str">
        <f t="shared" si="21"/>
        <v>drama</v>
      </c>
      <c r="S220" s="10">
        <f t="shared" si="22"/>
        <v>42079.628344907411</v>
      </c>
      <c r="T220" s="10">
        <f t="shared" si="23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8"/>
        <v>17.630000000000003</v>
      </c>
      <c r="P221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10">
        <f t="shared" si="22"/>
        <v>42429.326678240745</v>
      </c>
      <c r="T221" s="10">
        <f t="shared" si="23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8"/>
        <v>0.72</v>
      </c>
      <c r="P222">
        <f t="shared" si="19"/>
        <v>120</v>
      </c>
      <c r="Q222" t="str">
        <f t="shared" si="20"/>
        <v>film &amp; video</v>
      </c>
      <c r="R222" t="str">
        <f t="shared" si="21"/>
        <v>drama</v>
      </c>
      <c r="S222" s="10">
        <f t="shared" si="22"/>
        <v>42195.643865740742</v>
      </c>
      <c r="T222" s="10">
        <f t="shared" si="23"/>
        <v>42236.837499999994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8"/>
        <v>0</v>
      </c>
      <c r="P223" t="e">
        <f t="shared" si="19"/>
        <v>#DIV/0!</v>
      </c>
      <c r="Q223" t="str">
        <f t="shared" si="20"/>
        <v>film &amp; video</v>
      </c>
      <c r="R223" t="str">
        <f t="shared" si="21"/>
        <v>drama</v>
      </c>
      <c r="S223" s="10">
        <f t="shared" si="22"/>
        <v>42031.837546296301</v>
      </c>
      <c r="T223" s="10">
        <f t="shared" si="23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8"/>
        <v>13</v>
      </c>
      <c r="P224">
        <f t="shared" si="19"/>
        <v>65</v>
      </c>
      <c r="Q224" t="str">
        <f t="shared" si="20"/>
        <v>film &amp; video</v>
      </c>
      <c r="R224" t="str">
        <f t="shared" si="21"/>
        <v>drama</v>
      </c>
      <c r="S224" s="10">
        <f t="shared" si="22"/>
        <v>42031.769884259258</v>
      </c>
      <c r="T224" s="10">
        <f t="shared" si="23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8"/>
        <v>0</v>
      </c>
      <c r="P225" t="e">
        <f t="shared" si="19"/>
        <v>#DIV/0!</v>
      </c>
      <c r="Q225" t="str">
        <f t="shared" si="20"/>
        <v>film &amp; video</v>
      </c>
      <c r="R225" t="str">
        <f t="shared" si="21"/>
        <v>drama</v>
      </c>
      <c r="S225" s="10">
        <f t="shared" si="22"/>
        <v>42482.048032407409</v>
      </c>
      <c r="T225" s="10">
        <f t="shared" si="23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8"/>
        <v>0</v>
      </c>
      <c r="P226" t="e">
        <f t="shared" si="19"/>
        <v>#DIV/0!</v>
      </c>
      <c r="Q226" t="str">
        <f t="shared" si="20"/>
        <v>film &amp; video</v>
      </c>
      <c r="R226" t="str">
        <f t="shared" si="21"/>
        <v>drama</v>
      </c>
      <c r="S226" s="10">
        <f t="shared" si="22"/>
        <v>42135.235254629632</v>
      </c>
      <c r="T226" s="10">
        <f t="shared" si="23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8"/>
        <v>0</v>
      </c>
      <c r="P227" t="e">
        <f t="shared" si="19"/>
        <v>#DIV/0!</v>
      </c>
      <c r="Q227" t="str">
        <f t="shared" si="20"/>
        <v>film &amp; video</v>
      </c>
      <c r="R227" t="str">
        <f t="shared" si="21"/>
        <v>drama</v>
      </c>
      <c r="S227" s="10">
        <f t="shared" si="22"/>
        <v>42438.961273148147</v>
      </c>
      <c r="T227" s="10">
        <f t="shared" si="23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8"/>
        <v>0.86206896551724133</v>
      </c>
      <c r="P228">
        <f t="shared" si="19"/>
        <v>125</v>
      </c>
      <c r="Q228" t="str">
        <f t="shared" si="20"/>
        <v>film &amp; video</v>
      </c>
      <c r="R228" t="str">
        <f t="shared" si="21"/>
        <v>drama</v>
      </c>
      <c r="S228" s="10">
        <f t="shared" si="22"/>
        <v>42106.666018518517</v>
      </c>
      <c r="T228" s="10">
        <f t="shared" si="23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8"/>
        <v>0</v>
      </c>
      <c r="P229" t="e">
        <f t="shared" si="19"/>
        <v>#DIV/0!</v>
      </c>
      <c r="Q229" t="str">
        <f t="shared" si="20"/>
        <v>film &amp; video</v>
      </c>
      <c r="R229" t="str">
        <f t="shared" si="21"/>
        <v>drama</v>
      </c>
      <c r="S229" s="10">
        <f t="shared" si="22"/>
        <v>42164.893993055557</v>
      </c>
      <c r="T229" s="10">
        <f t="shared" si="23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8"/>
        <v>0</v>
      </c>
      <c r="P230" t="e">
        <f t="shared" si="19"/>
        <v>#DIV/0!</v>
      </c>
      <c r="Q230" t="str">
        <f t="shared" si="20"/>
        <v>film &amp; video</v>
      </c>
      <c r="R230" t="str">
        <f t="shared" si="21"/>
        <v>drama</v>
      </c>
      <c r="S230" s="10">
        <f t="shared" si="22"/>
        <v>42096.686400462961</v>
      </c>
      <c r="T230" s="10">
        <f t="shared" si="23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8"/>
        <v>0</v>
      </c>
      <c r="P231" t="e">
        <f t="shared" si="19"/>
        <v>#DIV/0!</v>
      </c>
      <c r="Q231" t="str">
        <f t="shared" si="20"/>
        <v>film &amp; video</v>
      </c>
      <c r="R231" t="str">
        <f t="shared" si="21"/>
        <v>drama</v>
      </c>
      <c r="S231" s="10">
        <f t="shared" si="22"/>
        <v>42383.933993055558</v>
      </c>
      <c r="T231" s="10">
        <f t="shared" si="23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8"/>
        <v>0.4</v>
      </c>
      <c r="P232">
        <f t="shared" si="19"/>
        <v>30</v>
      </c>
      <c r="Q232" t="str">
        <f t="shared" si="20"/>
        <v>film &amp; video</v>
      </c>
      <c r="R232" t="str">
        <f t="shared" si="21"/>
        <v>drama</v>
      </c>
      <c r="S232" s="10">
        <f t="shared" si="22"/>
        <v>42129.777210648142</v>
      </c>
      <c r="T232" s="10">
        <f t="shared" si="23"/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8"/>
        <v>0</v>
      </c>
      <c r="P233" t="e">
        <f t="shared" si="19"/>
        <v>#DIV/0!</v>
      </c>
      <c r="Q233" t="str">
        <f t="shared" si="20"/>
        <v>film &amp; video</v>
      </c>
      <c r="R233" t="str">
        <f t="shared" si="21"/>
        <v>drama</v>
      </c>
      <c r="S233" s="10">
        <f t="shared" si="22"/>
        <v>42341.958923611113</v>
      </c>
      <c r="T233" s="10">
        <f t="shared" si="23"/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8"/>
        <v>2.75</v>
      </c>
      <c r="P234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10">
        <f t="shared" si="22"/>
        <v>42032.82576388889</v>
      </c>
      <c r="T234" s="10">
        <f t="shared" si="23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8"/>
        <v>0</v>
      </c>
      <c r="P235" t="e">
        <f t="shared" si="19"/>
        <v>#DIV/0!</v>
      </c>
      <c r="Q235" t="str">
        <f t="shared" si="20"/>
        <v>film &amp; video</v>
      </c>
      <c r="R235" t="str">
        <f t="shared" si="21"/>
        <v>drama</v>
      </c>
      <c r="S235" s="10">
        <f t="shared" si="22"/>
        <v>42612.911712962959</v>
      </c>
      <c r="T235" s="10">
        <f t="shared" si="23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8"/>
        <v>40.1</v>
      </c>
      <c r="P236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10">
        <f t="shared" si="22"/>
        <v>42136.035405092596</v>
      </c>
      <c r="T236" s="10">
        <f t="shared" si="23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8"/>
        <v>0</v>
      </c>
      <c r="P237" t="e">
        <f t="shared" si="19"/>
        <v>#DIV/0!</v>
      </c>
      <c r="Q237" t="str">
        <f t="shared" si="20"/>
        <v>film &amp; video</v>
      </c>
      <c r="R237" t="str">
        <f t="shared" si="21"/>
        <v>drama</v>
      </c>
      <c r="S237" s="10">
        <f t="shared" si="22"/>
        <v>42164.908530092594</v>
      </c>
      <c r="T237" s="10">
        <f t="shared" si="23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8"/>
        <v>0</v>
      </c>
      <c r="P238" t="e">
        <f t="shared" si="19"/>
        <v>#DIV/0!</v>
      </c>
      <c r="Q238" t="str">
        <f t="shared" si="20"/>
        <v>film &amp; video</v>
      </c>
      <c r="R238" t="str">
        <f t="shared" si="21"/>
        <v>drama</v>
      </c>
      <c r="S238" s="10">
        <f t="shared" si="22"/>
        <v>42321.08447916666</v>
      </c>
      <c r="T238" s="10">
        <f t="shared" si="23"/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8"/>
        <v>0.33333333333333337</v>
      </c>
      <c r="P239">
        <f t="shared" si="19"/>
        <v>50</v>
      </c>
      <c r="Q239" t="str">
        <f t="shared" si="20"/>
        <v>film &amp; video</v>
      </c>
      <c r="R239" t="str">
        <f t="shared" si="21"/>
        <v>drama</v>
      </c>
      <c r="S239" s="10">
        <f t="shared" si="22"/>
        <v>42377.577187499999</v>
      </c>
      <c r="T239" s="10">
        <f t="shared" si="23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8"/>
        <v>0</v>
      </c>
      <c r="P240" t="e">
        <f t="shared" si="19"/>
        <v>#DIV/0!</v>
      </c>
      <c r="Q240" t="str">
        <f t="shared" si="20"/>
        <v>film &amp; video</v>
      </c>
      <c r="R240" t="str">
        <f t="shared" si="21"/>
        <v>drama</v>
      </c>
      <c r="S240" s="10">
        <f t="shared" si="22"/>
        <v>42713.962499999994</v>
      </c>
      <c r="T240" s="10">
        <f t="shared" si="23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8"/>
        <v>25</v>
      </c>
      <c r="P241">
        <f t="shared" si="19"/>
        <v>50</v>
      </c>
      <c r="Q241" t="str">
        <f t="shared" si="20"/>
        <v>film &amp; video</v>
      </c>
      <c r="R241" t="str">
        <f t="shared" si="21"/>
        <v>drama</v>
      </c>
      <c r="S241" s="10">
        <f t="shared" si="22"/>
        <v>42297.110300925924</v>
      </c>
      <c r="T241" s="10">
        <f t="shared" si="23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8"/>
        <v>107.63413333333334</v>
      </c>
      <c r="P242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10">
        <f t="shared" si="22"/>
        <v>41354.708460648151</v>
      </c>
      <c r="T242" s="10">
        <f t="shared" si="23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8"/>
        <v>112.63736263736264</v>
      </c>
      <c r="P243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10">
        <f t="shared" si="22"/>
        <v>41949.697962962964</v>
      </c>
      <c r="T243" s="10">
        <f t="shared" si="23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8"/>
        <v>113.46153846153845</v>
      </c>
      <c r="P244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10">
        <f t="shared" si="22"/>
        <v>40862.492939814816</v>
      </c>
      <c r="T244" s="10">
        <f t="shared" si="23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8"/>
        <v>102.592</v>
      </c>
      <c r="P245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10">
        <f t="shared" si="22"/>
        <v>41662.047500000001</v>
      </c>
      <c r="T245" s="10">
        <f t="shared" si="23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8"/>
        <v>113.75714285714287</v>
      </c>
      <c r="P246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10">
        <f t="shared" si="22"/>
        <v>40213.323599537034</v>
      </c>
      <c r="T246" s="10">
        <f t="shared" si="23"/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8"/>
        <v>103.71999999999998</v>
      </c>
      <c r="P247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10">
        <f t="shared" si="22"/>
        <v>41107.053067129629</v>
      </c>
      <c r="T247" s="10">
        <f t="shared" si="23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8"/>
        <v>305.46000000000004</v>
      </c>
      <c r="P248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10">
        <f t="shared" si="22"/>
        <v>40480.363483796296</v>
      </c>
      <c r="T248" s="10">
        <f t="shared" si="23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8"/>
        <v>134.1</v>
      </c>
      <c r="P249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10">
        <f t="shared" si="22"/>
        <v>40430.604328703703</v>
      </c>
      <c r="T249" s="10">
        <f t="shared" si="23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8"/>
        <v>101.33294117647058</v>
      </c>
      <c r="P250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10">
        <f t="shared" si="22"/>
        <v>40870.774409722224</v>
      </c>
      <c r="T250" s="10">
        <f t="shared" si="23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8"/>
        <v>112.92</v>
      </c>
      <c r="P251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10">
        <f t="shared" si="22"/>
        <v>40332.923842592594</v>
      </c>
      <c r="T251" s="10">
        <f t="shared" si="23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8"/>
        <v>105.58333333333334</v>
      </c>
      <c r="P252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10">
        <f t="shared" si="22"/>
        <v>41401.565868055557</v>
      </c>
      <c r="T252" s="10">
        <f t="shared" si="23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8"/>
        <v>125.57142857142858</v>
      </c>
      <c r="P253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10">
        <f t="shared" si="22"/>
        <v>41013.787569444445</v>
      </c>
      <c r="T253" s="10">
        <f t="shared" si="23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8"/>
        <v>184.56</v>
      </c>
      <c r="P254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10">
        <f t="shared" si="22"/>
        <v>40266.662708333337</v>
      </c>
      <c r="T254" s="10">
        <f t="shared" si="23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8"/>
        <v>100.73333333333335</v>
      </c>
      <c r="P255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10">
        <f t="shared" si="22"/>
        <v>40924.650868055556</v>
      </c>
      <c r="T255" s="10">
        <f t="shared" si="23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8"/>
        <v>116.94725</v>
      </c>
      <c r="P256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10">
        <f t="shared" si="22"/>
        <v>42263.952662037031</v>
      </c>
      <c r="T256" s="10">
        <f t="shared" si="23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8"/>
        <v>106.73325</v>
      </c>
      <c r="P257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10">
        <f t="shared" si="22"/>
        <v>40588.526412037041</v>
      </c>
      <c r="T257" s="10">
        <f t="shared" si="23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8"/>
        <v>139.1</v>
      </c>
      <c r="P258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10">
        <f t="shared" si="22"/>
        <v>41319.769293981481</v>
      </c>
      <c r="T258" s="10">
        <f t="shared" si="23"/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24">E259/D259*100</f>
        <v>106.72648571428572</v>
      </c>
      <c r="P259">
        <f t="shared" ref="P259:P322" si="25">E259/L259</f>
        <v>66.70405357142856</v>
      </c>
      <c r="Q259" t="str">
        <f t="shared" ref="Q259:Q322" si="26">LEFT(N259,FIND("/",N259)-1)</f>
        <v>film &amp; video</v>
      </c>
      <c r="R259" t="str">
        <f t="shared" ref="R259:R322" si="27">RIGHT(N259,LEN(N259)-FIND("/",N259))</f>
        <v>documentary</v>
      </c>
      <c r="S259" s="10">
        <f t="shared" ref="S259:S322" si="28">(((J259/60)/60)/24)+DATE(1970,1,1)</f>
        <v>42479.626875000002</v>
      </c>
      <c r="T259" s="10">
        <f t="shared" ref="T259:T322" si="29">(((I259/60)/60)/24)+DATE(1970,1,1)</f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24"/>
        <v>191.14</v>
      </c>
      <c r="P260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10">
        <f t="shared" si="28"/>
        <v>40682.051689814813</v>
      </c>
      <c r="T260" s="10">
        <f t="shared" si="29"/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24"/>
        <v>131.93789333333334</v>
      </c>
      <c r="P261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10">
        <f t="shared" si="28"/>
        <v>42072.738067129627</v>
      </c>
      <c r="T261" s="10">
        <f t="shared" si="29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24"/>
        <v>106.4</v>
      </c>
      <c r="P262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10">
        <f t="shared" si="28"/>
        <v>40330.755543981482</v>
      </c>
      <c r="T262" s="10">
        <f t="shared" si="29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24"/>
        <v>107.4</v>
      </c>
      <c r="P263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10">
        <f t="shared" si="28"/>
        <v>41017.885462962964</v>
      </c>
      <c r="T263" s="10">
        <f t="shared" si="29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24"/>
        <v>240</v>
      </c>
      <c r="P264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10">
        <f t="shared" si="28"/>
        <v>40555.24800925926</v>
      </c>
      <c r="T264" s="10">
        <f t="shared" si="29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24"/>
        <v>118.08108</v>
      </c>
      <c r="P265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10">
        <f t="shared" si="28"/>
        <v>41149.954791666663</v>
      </c>
      <c r="T265" s="10">
        <f t="shared" si="29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24"/>
        <v>118.19999999999999</v>
      </c>
      <c r="P266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10">
        <f t="shared" si="28"/>
        <v>41010.620312500003</v>
      </c>
      <c r="T266" s="10">
        <f t="shared" si="29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24"/>
        <v>111.1</v>
      </c>
      <c r="P267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10">
        <f t="shared" si="28"/>
        <v>40267.245717592588</v>
      </c>
      <c r="T267" s="10">
        <f t="shared" si="29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24"/>
        <v>145.5</v>
      </c>
      <c r="P268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10">
        <f t="shared" si="28"/>
        <v>40205.174849537041</v>
      </c>
      <c r="T268" s="10">
        <f t="shared" si="29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24"/>
        <v>131.62883248730967</v>
      </c>
      <c r="P269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10">
        <f t="shared" si="28"/>
        <v>41785.452534722222</v>
      </c>
      <c r="T269" s="10">
        <f t="shared" si="29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24"/>
        <v>111.4</v>
      </c>
      <c r="P270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10">
        <f t="shared" si="28"/>
        <v>40809.15252314815</v>
      </c>
      <c r="T270" s="10">
        <f t="shared" si="29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24"/>
        <v>147.23376999999999</v>
      </c>
      <c r="P271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10">
        <f t="shared" si="28"/>
        <v>42758.197013888886</v>
      </c>
      <c r="T271" s="10">
        <f t="shared" si="29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24"/>
        <v>152.60869565217391</v>
      </c>
      <c r="P272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10">
        <f t="shared" si="28"/>
        <v>40637.866550925923</v>
      </c>
      <c r="T272" s="10">
        <f t="shared" si="29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24"/>
        <v>104.67999999999999</v>
      </c>
      <c r="P273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10">
        <f t="shared" si="28"/>
        <v>41612.10024305556</v>
      </c>
      <c r="T273" s="10">
        <f t="shared" si="29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24"/>
        <v>177.43366666666668</v>
      </c>
      <c r="P274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10">
        <f t="shared" si="28"/>
        <v>40235.900358796294</v>
      </c>
      <c r="T274" s="10">
        <f t="shared" si="29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24"/>
        <v>107.7758</v>
      </c>
      <c r="P275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10">
        <f t="shared" si="28"/>
        <v>40697.498449074075</v>
      </c>
      <c r="T275" s="10">
        <f t="shared" si="29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24"/>
        <v>156</v>
      </c>
      <c r="P276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10">
        <f t="shared" si="28"/>
        <v>40969.912372685183</v>
      </c>
      <c r="T276" s="10">
        <f t="shared" si="29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24"/>
        <v>108.395</v>
      </c>
      <c r="P277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10">
        <f t="shared" si="28"/>
        <v>41193.032013888893</v>
      </c>
      <c r="T277" s="10">
        <f t="shared" si="29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24"/>
        <v>147.6</v>
      </c>
      <c r="P278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10">
        <f t="shared" si="28"/>
        <v>40967.081874999996</v>
      </c>
      <c r="T278" s="10">
        <f t="shared" si="29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24"/>
        <v>110.38153846153847</v>
      </c>
      <c r="P279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10">
        <f t="shared" si="28"/>
        <v>42117.891423611116</v>
      </c>
      <c r="T279" s="10">
        <f t="shared" si="29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24"/>
        <v>150.34814814814814</v>
      </c>
      <c r="P280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10">
        <f t="shared" si="28"/>
        <v>41164.040960648148</v>
      </c>
      <c r="T280" s="10">
        <f t="shared" si="29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24"/>
        <v>157.31829411764707</v>
      </c>
      <c r="P281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10">
        <f t="shared" si="28"/>
        <v>42759.244166666671</v>
      </c>
      <c r="T281" s="10">
        <f t="shared" si="29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24"/>
        <v>156.14400000000001</v>
      </c>
      <c r="P282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10">
        <f t="shared" si="28"/>
        <v>41744.590682870366</v>
      </c>
      <c r="T282" s="10">
        <f t="shared" si="29"/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24"/>
        <v>120.58763636363636</v>
      </c>
      <c r="P283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10">
        <f t="shared" si="28"/>
        <v>39950.163344907407</v>
      </c>
      <c r="T283" s="10">
        <f t="shared" si="29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24"/>
        <v>101.18888888888888</v>
      </c>
      <c r="P284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10">
        <f t="shared" si="28"/>
        <v>40194.920046296298</v>
      </c>
      <c r="T284" s="10">
        <f t="shared" si="29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24"/>
        <v>114.27249999999999</v>
      </c>
      <c r="P285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10">
        <f t="shared" si="28"/>
        <v>40675.71</v>
      </c>
      <c r="T285" s="10">
        <f t="shared" si="29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24"/>
        <v>104.62615</v>
      </c>
      <c r="P286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10">
        <f t="shared" si="28"/>
        <v>40904.738194444442</v>
      </c>
      <c r="T286" s="10">
        <f t="shared" si="29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24"/>
        <v>228.82507142857142</v>
      </c>
      <c r="P287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10">
        <f t="shared" si="28"/>
        <v>41506.756111111114</v>
      </c>
      <c r="T287" s="10">
        <f t="shared" si="29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24"/>
        <v>109.15333333333332</v>
      </c>
      <c r="P288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10">
        <f t="shared" si="28"/>
        <v>41313.816249999996</v>
      </c>
      <c r="T288" s="10">
        <f t="shared" si="29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24"/>
        <v>176.29999999999998</v>
      </c>
      <c r="P289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10">
        <f t="shared" si="28"/>
        <v>41184.277986111112</v>
      </c>
      <c r="T289" s="10">
        <f t="shared" si="29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24"/>
        <v>103.21061999999999</v>
      </c>
      <c r="P290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10">
        <f t="shared" si="28"/>
        <v>41051.168900462959</v>
      </c>
      <c r="T290" s="10">
        <f t="shared" si="29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24"/>
        <v>104.82000000000001</v>
      </c>
      <c r="P291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10">
        <f t="shared" si="28"/>
        <v>41550.456412037034</v>
      </c>
      <c r="T291" s="10">
        <f t="shared" si="29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24"/>
        <v>106.68444444444445</v>
      </c>
      <c r="P292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10">
        <f t="shared" si="28"/>
        <v>40526.36917824074</v>
      </c>
      <c r="T292" s="10">
        <f t="shared" si="29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24"/>
        <v>120.02</v>
      </c>
      <c r="P293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10">
        <f t="shared" si="28"/>
        <v>41376.769050925926</v>
      </c>
      <c r="T293" s="10">
        <f t="shared" si="29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24"/>
        <v>101.50693333333334</v>
      </c>
      <c r="P294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10">
        <f t="shared" si="28"/>
        <v>40812.803229166668</v>
      </c>
      <c r="T294" s="10">
        <f t="shared" si="29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24"/>
        <v>101.38461538461539</v>
      </c>
      <c r="P295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10">
        <f t="shared" si="28"/>
        <v>41719.667986111112</v>
      </c>
      <c r="T295" s="10">
        <f t="shared" si="29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24"/>
        <v>100</v>
      </c>
      <c r="P296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10">
        <f t="shared" si="28"/>
        <v>40343.084421296298</v>
      </c>
      <c r="T296" s="10">
        <f t="shared" si="29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24"/>
        <v>133.10911999999999</v>
      </c>
      <c r="P297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10">
        <f t="shared" si="28"/>
        <v>41519.004733796297</v>
      </c>
      <c r="T297" s="10">
        <f t="shared" si="29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24"/>
        <v>118.72620000000001</v>
      </c>
      <c r="P298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10">
        <f t="shared" si="28"/>
        <v>41134.475497685184</v>
      </c>
      <c r="T298" s="10">
        <f t="shared" si="29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24"/>
        <v>100.64</v>
      </c>
      <c r="P299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10">
        <f t="shared" si="28"/>
        <v>42089.72802083334</v>
      </c>
      <c r="T299" s="10">
        <f t="shared" si="29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24"/>
        <v>108.93241269841269</v>
      </c>
      <c r="P300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10">
        <f t="shared" si="28"/>
        <v>41709.463518518518</v>
      </c>
      <c r="T300" s="10">
        <f t="shared" si="29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24"/>
        <v>178.95250000000001</v>
      </c>
      <c r="P301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10">
        <f t="shared" si="28"/>
        <v>40469.225231481483</v>
      </c>
      <c r="T301" s="10">
        <f t="shared" si="29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24"/>
        <v>101.72264</v>
      </c>
      <c r="P302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10">
        <f t="shared" si="28"/>
        <v>40626.959930555553</v>
      </c>
      <c r="T302" s="10">
        <f t="shared" si="29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24"/>
        <v>118.73499999999999</v>
      </c>
      <c r="P303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10">
        <f t="shared" si="28"/>
        <v>41312.737673611111</v>
      </c>
      <c r="T303" s="10">
        <f t="shared" si="29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24"/>
        <v>100.46</v>
      </c>
      <c r="P304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10">
        <f t="shared" si="28"/>
        <v>40933.856921296298</v>
      </c>
      <c r="T304" s="10">
        <f t="shared" si="29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24"/>
        <v>137.46666666666667</v>
      </c>
      <c r="P305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10">
        <f t="shared" si="28"/>
        <v>41032.071134259262</v>
      </c>
      <c r="T305" s="10">
        <f t="shared" si="29"/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24"/>
        <v>231.64705882352939</v>
      </c>
      <c r="P306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10">
        <f t="shared" si="28"/>
        <v>41114.094872685186</v>
      </c>
      <c r="T306" s="10">
        <f t="shared" si="29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24"/>
        <v>130.33333333333331</v>
      </c>
      <c r="P307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10">
        <f t="shared" si="28"/>
        <v>40948.630196759259</v>
      </c>
      <c r="T307" s="10">
        <f t="shared" si="29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24"/>
        <v>292.89999999999998</v>
      </c>
      <c r="P308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10">
        <f t="shared" si="28"/>
        <v>41333.837187500001</v>
      </c>
      <c r="T308" s="10">
        <f t="shared" si="29"/>
        <v>41353.795520833337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24"/>
        <v>111.31818181818183</v>
      </c>
      <c r="P309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10">
        <f t="shared" si="28"/>
        <v>41282.944456018515</v>
      </c>
      <c r="T309" s="10">
        <f t="shared" si="29"/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24"/>
        <v>105.56666666666668</v>
      </c>
      <c r="P310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10">
        <f t="shared" si="28"/>
        <v>40567.694560185184</v>
      </c>
      <c r="T310" s="10">
        <f t="shared" si="29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24"/>
        <v>118.94444444444446</v>
      </c>
      <c r="P311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10">
        <f t="shared" si="28"/>
        <v>41134.751550925925</v>
      </c>
      <c r="T311" s="10">
        <f t="shared" si="29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24"/>
        <v>104.129</v>
      </c>
      <c r="P312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10">
        <f t="shared" si="28"/>
        <v>40821.183136574073</v>
      </c>
      <c r="T312" s="10">
        <f t="shared" si="29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24"/>
        <v>104.10165000000001</v>
      </c>
      <c r="P313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10">
        <f t="shared" si="28"/>
        <v>40868.219814814816</v>
      </c>
      <c r="T313" s="10">
        <f t="shared" si="29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24"/>
        <v>111.87499999999999</v>
      </c>
      <c r="P314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10">
        <f t="shared" si="28"/>
        <v>41348.877685185187</v>
      </c>
      <c r="T314" s="10">
        <f t="shared" si="29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24"/>
        <v>104.73529411764706</v>
      </c>
      <c r="P315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10">
        <f t="shared" si="28"/>
        <v>40357.227939814817</v>
      </c>
      <c r="T315" s="10">
        <f t="shared" si="29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24"/>
        <v>385.15000000000003</v>
      </c>
      <c r="P316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10">
        <f t="shared" si="28"/>
        <v>41304.833194444444</v>
      </c>
      <c r="T316" s="10">
        <f t="shared" si="29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24"/>
        <v>101.248</v>
      </c>
      <c r="P317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10">
        <f t="shared" si="28"/>
        <v>41113.77238425926</v>
      </c>
      <c r="T317" s="10">
        <f t="shared" si="29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24"/>
        <v>113.77333333333333</v>
      </c>
      <c r="P318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10">
        <f t="shared" si="28"/>
        <v>41950.923576388886</v>
      </c>
      <c r="T318" s="10">
        <f t="shared" si="29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24"/>
        <v>100.80333333333333</v>
      </c>
      <c r="P319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10">
        <f t="shared" si="28"/>
        <v>41589.676886574074</v>
      </c>
      <c r="T319" s="10">
        <f t="shared" si="29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24"/>
        <v>283.32</v>
      </c>
      <c r="P320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10">
        <f t="shared" si="28"/>
        <v>41330.038784722223</v>
      </c>
      <c r="T320" s="10">
        <f t="shared" si="29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24"/>
        <v>112.68</v>
      </c>
      <c r="P321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10">
        <f t="shared" si="28"/>
        <v>40123.83829861111</v>
      </c>
      <c r="T321" s="10">
        <f t="shared" si="29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24"/>
        <v>106.58000000000001</v>
      </c>
      <c r="P322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10">
        <f t="shared" si="28"/>
        <v>42331.551307870366</v>
      </c>
      <c r="T322" s="10">
        <f t="shared" si="29"/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30">E323/D323*100</f>
        <v>102.66285714285715</v>
      </c>
      <c r="P323">
        <f t="shared" ref="P323:P386" si="31">E323/L323</f>
        <v>106.62314540059347</v>
      </c>
      <c r="Q323" t="str">
        <f t="shared" ref="Q323:Q386" si="32">LEFT(N323,FIND("/",N323)-1)</f>
        <v>film &amp; video</v>
      </c>
      <c r="R323" t="str">
        <f t="shared" ref="R323:R386" si="33">RIGHT(N323,LEN(N323)-FIND("/",N323))</f>
        <v>documentary</v>
      </c>
      <c r="S323" s="10">
        <f t="shared" ref="S323:S386" si="34">(((J323/60)/60)/24)+DATE(1970,1,1)</f>
        <v>42647.446597222224</v>
      </c>
      <c r="T323" s="10">
        <f t="shared" ref="T323:T386" si="35">(((I323/60)/60)/24)+DATE(1970,1,1)</f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30"/>
        <v>107.91200000000001</v>
      </c>
      <c r="P324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10">
        <f t="shared" si="34"/>
        <v>42473.57</v>
      </c>
      <c r="T324" s="10">
        <f t="shared" si="35"/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30"/>
        <v>123.07407407407408</v>
      </c>
      <c r="P325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10">
        <f t="shared" si="34"/>
        <v>42697.32136574074</v>
      </c>
      <c r="T325" s="10">
        <f t="shared" si="35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30"/>
        <v>101.6</v>
      </c>
      <c r="P326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10">
        <f t="shared" si="34"/>
        <v>42184.626250000001</v>
      </c>
      <c r="T326" s="10">
        <f t="shared" si="35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30"/>
        <v>104.396</v>
      </c>
      <c r="P327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10">
        <f t="shared" si="34"/>
        <v>42689.187881944439</v>
      </c>
      <c r="T327" s="10">
        <f t="shared" si="35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30"/>
        <v>112.92973333333333</v>
      </c>
      <c r="P328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10">
        <f t="shared" si="34"/>
        <v>42775.314884259264</v>
      </c>
      <c r="T328" s="10">
        <f t="shared" si="35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30"/>
        <v>136.4</v>
      </c>
      <c r="P329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10">
        <f t="shared" si="34"/>
        <v>42058.235289351855</v>
      </c>
      <c r="T329" s="10">
        <f t="shared" si="35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30"/>
        <v>103.61439999999999</v>
      </c>
      <c r="P330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10">
        <f t="shared" si="34"/>
        <v>42278.946620370371</v>
      </c>
      <c r="T330" s="10">
        <f t="shared" si="35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30"/>
        <v>105.5</v>
      </c>
      <c r="P331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10">
        <f t="shared" si="34"/>
        <v>42291.46674768519</v>
      </c>
      <c r="T331" s="10">
        <f t="shared" si="35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30"/>
        <v>101.82857142857142</v>
      </c>
      <c r="P332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10">
        <f t="shared" si="34"/>
        <v>41379.515775462962</v>
      </c>
      <c r="T332" s="10">
        <f t="shared" si="35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30"/>
        <v>106.60499999999999</v>
      </c>
      <c r="P333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10">
        <f t="shared" si="34"/>
        <v>42507.581412037034</v>
      </c>
      <c r="T333" s="10">
        <f t="shared" si="35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30"/>
        <v>113.015</v>
      </c>
      <c r="P334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10">
        <f t="shared" si="34"/>
        <v>42263.680289351847</v>
      </c>
      <c r="T334" s="10">
        <f t="shared" si="35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30"/>
        <v>125.22750000000001</v>
      </c>
      <c r="P335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10">
        <f t="shared" si="34"/>
        <v>42437.636469907404</v>
      </c>
      <c r="T335" s="10">
        <f t="shared" si="35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30"/>
        <v>101.19</v>
      </c>
      <c r="P336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10">
        <f t="shared" si="34"/>
        <v>42101.682372685187</v>
      </c>
      <c r="T336" s="10">
        <f t="shared" si="35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30"/>
        <v>102.76470588235294</v>
      </c>
      <c r="P337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10">
        <f t="shared" si="34"/>
        <v>42101.737442129626</v>
      </c>
      <c r="T337" s="10">
        <f t="shared" si="35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30"/>
        <v>116.83911999999998</v>
      </c>
      <c r="P338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10">
        <f t="shared" si="34"/>
        <v>42291.596273148149</v>
      </c>
      <c r="T338" s="10">
        <f t="shared" si="35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30"/>
        <v>101.16833333333335</v>
      </c>
      <c r="P339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10">
        <f t="shared" si="34"/>
        <v>42047.128564814819</v>
      </c>
      <c r="T339" s="10">
        <f t="shared" si="35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30"/>
        <v>110.13360000000002</v>
      </c>
      <c r="P340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10">
        <f t="shared" si="34"/>
        <v>42559.755671296298</v>
      </c>
      <c r="T340" s="10">
        <f t="shared" si="35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30"/>
        <v>108.08333333333333</v>
      </c>
      <c r="P341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10">
        <f t="shared" si="34"/>
        <v>42093.760046296295</v>
      </c>
      <c r="T341" s="10">
        <f t="shared" si="35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30"/>
        <v>125.02285714285715</v>
      </c>
      <c r="P342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10">
        <f t="shared" si="34"/>
        <v>42772.669062500005</v>
      </c>
      <c r="T342" s="10">
        <f t="shared" si="35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30"/>
        <v>106.71428571428572</v>
      </c>
      <c r="P343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10">
        <f t="shared" si="34"/>
        <v>41894.879606481481</v>
      </c>
      <c r="T343" s="10">
        <f t="shared" si="35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30"/>
        <v>100.36639999999998</v>
      </c>
      <c r="P344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10">
        <f t="shared" si="34"/>
        <v>42459.780844907407</v>
      </c>
      <c r="T344" s="10">
        <f t="shared" si="35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30"/>
        <v>102.02863333333335</v>
      </c>
      <c r="P345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10">
        <f t="shared" si="34"/>
        <v>41926.73778935185</v>
      </c>
      <c r="T345" s="10">
        <f t="shared" si="35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30"/>
        <v>102.08358208955224</v>
      </c>
      <c r="P346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10">
        <f t="shared" si="34"/>
        <v>42111.970995370371</v>
      </c>
      <c r="T346" s="10">
        <f t="shared" si="35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30"/>
        <v>123.27586206896552</v>
      </c>
      <c r="P347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10">
        <f t="shared" si="34"/>
        <v>42114.944328703699</v>
      </c>
      <c r="T347" s="10">
        <f t="shared" si="35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30"/>
        <v>170.28880000000001</v>
      </c>
      <c r="P348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10">
        <f t="shared" si="34"/>
        <v>42261.500243055561</v>
      </c>
      <c r="T348" s="10">
        <f t="shared" si="35"/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30"/>
        <v>111.59049999999999</v>
      </c>
      <c r="P349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10">
        <f t="shared" si="34"/>
        <v>42292.495474537034</v>
      </c>
      <c r="T349" s="10">
        <f t="shared" si="35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30"/>
        <v>103</v>
      </c>
      <c r="P350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10">
        <f t="shared" si="34"/>
        <v>42207.58699074074</v>
      </c>
      <c r="T350" s="10">
        <f t="shared" si="35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30"/>
        <v>106.63570159857905</v>
      </c>
      <c r="P351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10">
        <f t="shared" si="34"/>
        <v>42760.498935185184</v>
      </c>
      <c r="T351" s="10">
        <f t="shared" si="35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30"/>
        <v>114.75999999999999</v>
      </c>
      <c r="P352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10">
        <f t="shared" si="34"/>
        <v>42586.066076388888</v>
      </c>
      <c r="T352" s="10">
        <f t="shared" si="35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30"/>
        <v>127.34117647058822</v>
      </c>
      <c r="P353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10">
        <f t="shared" si="34"/>
        <v>42427.964745370366</v>
      </c>
      <c r="T353" s="10">
        <f t="shared" si="35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30"/>
        <v>116.56</v>
      </c>
      <c r="P354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10">
        <f t="shared" si="34"/>
        <v>41890.167453703703</v>
      </c>
      <c r="T354" s="10">
        <f t="shared" si="35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30"/>
        <v>108.61819426615318</v>
      </c>
      <c r="P355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10">
        <f t="shared" si="34"/>
        <v>42297.791886574079</v>
      </c>
      <c r="T355" s="10">
        <f t="shared" si="35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30"/>
        <v>103.94285714285714</v>
      </c>
      <c r="P356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10">
        <f t="shared" si="34"/>
        <v>42438.827789351853</v>
      </c>
      <c r="T356" s="10">
        <f t="shared" si="35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30"/>
        <v>116.25714285714285</v>
      </c>
      <c r="P357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10">
        <f t="shared" si="34"/>
        <v>41943.293912037036</v>
      </c>
      <c r="T357" s="10">
        <f t="shared" si="35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30"/>
        <v>102.69239999999999</v>
      </c>
      <c r="P358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10">
        <f t="shared" si="34"/>
        <v>42415.803159722222</v>
      </c>
      <c r="T358" s="10">
        <f t="shared" si="35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30"/>
        <v>174</v>
      </c>
      <c r="P359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10">
        <f t="shared" si="34"/>
        <v>42078.222187499996</v>
      </c>
      <c r="T359" s="10">
        <f t="shared" si="35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30"/>
        <v>103.08800000000001</v>
      </c>
      <c r="P360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10">
        <f t="shared" si="34"/>
        <v>42507.860196759255</v>
      </c>
      <c r="T360" s="10">
        <f t="shared" si="35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30"/>
        <v>104.85537190082646</v>
      </c>
      <c r="P361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10">
        <f t="shared" si="34"/>
        <v>41935.070486111108</v>
      </c>
      <c r="T361" s="10">
        <f t="shared" si="35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30"/>
        <v>101.375</v>
      </c>
      <c r="P362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10">
        <f t="shared" si="34"/>
        <v>42163.897916666669</v>
      </c>
      <c r="T362" s="10">
        <f t="shared" si="35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30"/>
        <v>111.07699999999998</v>
      </c>
      <c r="P363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10">
        <f t="shared" si="34"/>
        <v>41936.001226851848</v>
      </c>
      <c r="T363" s="10">
        <f t="shared" si="35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30"/>
        <v>124.15933781686496</v>
      </c>
      <c r="P364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10">
        <f t="shared" si="34"/>
        <v>41837.210543981484</v>
      </c>
      <c r="T364" s="10">
        <f t="shared" si="35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30"/>
        <v>101.33333333333334</v>
      </c>
      <c r="P365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10">
        <f t="shared" si="34"/>
        <v>40255.744629629626</v>
      </c>
      <c r="T365" s="10">
        <f t="shared" si="35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30"/>
        <v>110.16142857142856</v>
      </c>
      <c r="P366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10">
        <f t="shared" si="34"/>
        <v>41780.859629629631</v>
      </c>
      <c r="T366" s="10">
        <f t="shared" si="35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30"/>
        <v>103.97333333333334</v>
      </c>
      <c r="P367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10">
        <f t="shared" si="34"/>
        <v>41668.606469907405</v>
      </c>
      <c r="T367" s="10">
        <f t="shared" si="35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30"/>
        <v>101.31578947368421</v>
      </c>
      <c r="P368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10">
        <f t="shared" si="34"/>
        <v>41019.793032407404</v>
      </c>
      <c r="T368" s="10">
        <f t="shared" si="35"/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30"/>
        <v>103.3501</v>
      </c>
      <c r="P369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10">
        <f t="shared" si="34"/>
        <v>41355.577291666668</v>
      </c>
      <c r="T369" s="10">
        <f t="shared" si="35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30"/>
        <v>104.11200000000001</v>
      </c>
      <c r="P370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10">
        <f t="shared" si="34"/>
        <v>42043.605578703704</v>
      </c>
      <c r="T370" s="10">
        <f t="shared" si="35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30"/>
        <v>110.15569230769231</v>
      </c>
      <c r="P371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10">
        <f t="shared" si="34"/>
        <v>40893.551724537036</v>
      </c>
      <c r="T371" s="10">
        <f t="shared" si="35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30"/>
        <v>122.02</v>
      </c>
      <c r="P372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10">
        <f t="shared" si="34"/>
        <v>42711.795138888891</v>
      </c>
      <c r="T372" s="10">
        <f t="shared" si="35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30"/>
        <v>114.16866666666667</v>
      </c>
      <c r="P373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10">
        <f t="shared" si="34"/>
        <v>41261.767812500002</v>
      </c>
      <c r="T373" s="10">
        <f t="shared" si="35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30"/>
        <v>125.33333333333334</v>
      </c>
      <c r="P374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10">
        <f t="shared" si="34"/>
        <v>42425.576898148152</v>
      </c>
      <c r="T374" s="10">
        <f t="shared" si="35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30"/>
        <v>106.66666666666667</v>
      </c>
      <c r="P375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10">
        <f t="shared" si="34"/>
        <v>41078.91201388889</v>
      </c>
      <c r="T375" s="10">
        <f t="shared" si="35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30"/>
        <v>130.65</v>
      </c>
      <c r="P376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10">
        <f t="shared" si="34"/>
        <v>40757.889247685183</v>
      </c>
      <c r="T376" s="10">
        <f t="shared" si="35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30"/>
        <v>120</v>
      </c>
      <c r="P377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10">
        <f t="shared" si="34"/>
        <v>41657.985081018516</v>
      </c>
      <c r="T377" s="10">
        <f t="shared" si="35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30"/>
        <v>105.9591836734694</v>
      </c>
      <c r="P378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10">
        <f t="shared" si="34"/>
        <v>42576.452731481477</v>
      </c>
      <c r="T378" s="10">
        <f t="shared" si="35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30"/>
        <v>114.39999999999999</v>
      </c>
      <c r="P379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10">
        <f t="shared" si="34"/>
        <v>42292.250787037032</v>
      </c>
      <c r="T379" s="10">
        <f t="shared" si="35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30"/>
        <v>111.76666666666665</v>
      </c>
      <c r="P380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10">
        <f t="shared" si="34"/>
        <v>42370.571851851855</v>
      </c>
      <c r="T380" s="10">
        <f t="shared" si="35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30"/>
        <v>116.08000000000001</v>
      </c>
      <c r="P381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10">
        <f t="shared" si="34"/>
        <v>40987.688333333332</v>
      </c>
      <c r="T381" s="10">
        <f t="shared" si="35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30"/>
        <v>141.5</v>
      </c>
      <c r="P382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10">
        <f t="shared" si="34"/>
        <v>42367.719814814816</v>
      </c>
      <c r="T382" s="10">
        <f t="shared" si="35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30"/>
        <v>104.72999999999999</v>
      </c>
      <c r="P383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10">
        <f t="shared" si="34"/>
        <v>41085.698113425926</v>
      </c>
      <c r="T383" s="10">
        <f t="shared" si="35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30"/>
        <v>255.83333333333331</v>
      </c>
      <c r="P384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10">
        <f t="shared" si="34"/>
        <v>41144.709490740745</v>
      </c>
      <c r="T384" s="10">
        <f t="shared" si="35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30"/>
        <v>206.70670670670671</v>
      </c>
      <c r="P385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10">
        <f t="shared" si="34"/>
        <v>41755.117581018516</v>
      </c>
      <c r="T385" s="10">
        <f t="shared" si="35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30"/>
        <v>112.105</v>
      </c>
      <c r="P386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10">
        <f t="shared" si="34"/>
        <v>41980.781793981485</v>
      </c>
      <c r="T386" s="10">
        <f t="shared" si="35"/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36">E387/D387*100</f>
        <v>105.982</v>
      </c>
      <c r="P387">
        <f t="shared" ref="P387:P450" si="37">E387/L387</f>
        <v>111.79535864978902</v>
      </c>
      <c r="Q387" t="str">
        <f t="shared" ref="Q387:Q450" si="38">LEFT(N387,FIND("/",N387)-1)</f>
        <v>film &amp; video</v>
      </c>
      <c r="R387" t="str">
        <f t="shared" ref="R387:R450" si="39">RIGHT(N387,LEN(N387)-FIND("/",N387))</f>
        <v>documentary</v>
      </c>
      <c r="S387" s="10">
        <f t="shared" ref="S387:S450" si="40">(((J387/60)/60)/24)+DATE(1970,1,1)</f>
        <v>41934.584502314814</v>
      </c>
      <c r="T387" s="10">
        <f t="shared" ref="T387:T450" si="41">(((I387/60)/60)/24)+DATE(1970,1,1)</f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36"/>
        <v>100.16666666666667</v>
      </c>
      <c r="P388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10">
        <f t="shared" si="40"/>
        <v>42211.951284722221</v>
      </c>
      <c r="T388" s="10">
        <f t="shared" si="41"/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36"/>
        <v>213.98947368421051</v>
      </c>
      <c r="P389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10">
        <f t="shared" si="40"/>
        <v>42200.67659722222</v>
      </c>
      <c r="T389" s="10">
        <f t="shared" si="41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36"/>
        <v>126.16000000000001</v>
      </c>
      <c r="P390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10">
        <f t="shared" si="40"/>
        <v>42549.076157407413</v>
      </c>
      <c r="T390" s="10">
        <f t="shared" si="41"/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36"/>
        <v>181.53547058823528</v>
      </c>
      <c r="P391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10">
        <f t="shared" si="40"/>
        <v>41674.063078703701</v>
      </c>
      <c r="T391" s="10">
        <f t="shared" si="41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36"/>
        <v>100</v>
      </c>
      <c r="P392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10">
        <f t="shared" si="40"/>
        <v>42112.036712962959</v>
      </c>
      <c r="T392" s="10">
        <f t="shared" si="41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36"/>
        <v>100.61</v>
      </c>
      <c r="P393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10">
        <f t="shared" si="40"/>
        <v>40865.042256944449</v>
      </c>
      <c r="T393" s="10">
        <f t="shared" si="41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36"/>
        <v>100.9027027027027</v>
      </c>
      <c r="P394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10">
        <f t="shared" si="40"/>
        <v>40763.717256944445</v>
      </c>
      <c r="T394" s="10">
        <f t="shared" si="41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36"/>
        <v>110.446</v>
      </c>
      <c r="P395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10">
        <f t="shared" si="40"/>
        <v>41526.708935185183</v>
      </c>
      <c r="T395" s="10">
        <f t="shared" si="41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36"/>
        <v>111.8936170212766</v>
      </c>
      <c r="P396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10">
        <f t="shared" si="40"/>
        <v>42417.818078703705</v>
      </c>
      <c r="T396" s="10">
        <f t="shared" si="41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36"/>
        <v>108.04450000000001</v>
      </c>
      <c r="P397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10">
        <f t="shared" si="40"/>
        <v>40990.909259259257</v>
      </c>
      <c r="T397" s="10">
        <f t="shared" si="41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36"/>
        <v>106.66666666666667</v>
      </c>
      <c r="P398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10">
        <f t="shared" si="40"/>
        <v>41082.564884259256</v>
      </c>
      <c r="T398" s="10">
        <f t="shared" si="41"/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36"/>
        <v>103.90027322404372</v>
      </c>
      <c r="P399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10">
        <f t="shared" si="40"/>
        <v>40379.776435185187</v>
      </c>
      <c r="T399" s="10">
        <f t="shared" si="41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36"/>
        <v>125.16000000000001</v>
      </c>
      <c r="P400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10">
        <f t="shared" si="40"/>
        <v>42078.793124999997</v>
      </c>
      <c r="T400" s="10">
        <f t="shared" si="41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36"/>
        <v>106.80499999999999</v>
      </c>
      <c r="P401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10">
        <f t="shared" si="40"/>
        <v>42687.875775462962</v>
      </c>
      <c r="T401" s="10">
        <f t="shared" si="41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36"/>
        <v>112.30249999999999</v>
      </c>
      <c r="P402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10">
        <f t="shared" si="40"/>
        <v>41745.635960648149</v>
      </c>
      <c r="T402" s="10">
        <f t="shared" si="41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36"/>
        <v>103.812</v>
      </c>
      <c r="P403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10">
        <f t="shared" si="40"/>
        <v>40732.842245370368</v>
      </c>
      <c r="T403" s="10">
        <f t="shared" si="41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36"/>
        <v>141.65</v>
      </c>
      <c r="P404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10">
        <f t="shared" si="40"/>
        <v>42292.539548611108</v>
      </c>
      <c r="T404" s="10">
        <f t="shared" si="41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36"/>
        <v>105.25999999999999</v>
      </c>
      <c r="P405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10">
        <f t="shared" si="40"/>
        <v>40718.310659722221</v>
      </c>
      <c r="T405" s="10">
        <f t="shared" si="41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36"/>
        <v>103.09142857142857</v>
      </c>
      <c r="P406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10">
        <f t="shared" si="40"/>
        <v>41646.628032407411</v>
      </c>
      <c r="T406" s="10">
        <f t="shared" si="41"/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36"/>
        <v>107.65957446808511</v>
      </c>
      <c r="P407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10">
        <f t="shared" si="40"/>
        <v>41674.08494212963</v>
      </c>
      <c r="T407" s="10">
        <f t="shared" si="41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36"/>
        <v>107.70464285714286</v>
      </c>
      <c r="P408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10">
        <f t="shared" si="40"/>
        <v>40638.162465277775</v>
      </c>
      <c r="T408" s="10">
        <f t="shared" si="41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36"/>
        <v>101.55000000000001</v>
      </c>
      <c r="P409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10">
        <f t="shared" si="40"/>
        <v>40806.870949074073</v>
      </c>
      <c r="T409" s="10">
        <f t="shared" si="41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36"/>
        <v>101.43766666666667</v>
      </c>
      <c r="P410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10">
        <f t="shared" si="40"/>
        <v>41543.735995370371</v>
      </c>
      <c r="T410" s="10">
        <f t="shared" si="41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36"/>
        <v>136.80000000000001</v>
      </c>
      <c r="P411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10">
        <f t="shared" si="40"/>
        <v>42543.862777777773</v>
      </c>
      <c r="T411" s="10">
        <f t="shared" si="41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36"/>
        <v>128.29999999999998</v>
      </c>
      <c r="P412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10">
        <f t="shared" si="40"/>
        <v>42113.981446759266</v>
      </c>
      <c r="T412" s="10">
        <f t="shared" si="41"/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36"/>
        <v>101.05</v>
      </c>
      <c r="P413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10">
        <f t="shared" si="40"/>
        <v>41598.17597222222</v>
      </c>
      <c r="T413" s="10">
        <f t="shared" si="41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36"/>
        <v>126.84</v>
      </c>
      <c r="P414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10">
        <f t="shared" si="40"/>
        <v>41099.742800925924</v>
      </c>
      <c r="T414" s="10">
        <f t="shared" si="41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36"/>
        <v>105.0859375</v>
      </c>
      <c r="P415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10">
        <f t="shared" si="40"/>
        <v>41079.877442129626</v>
      </c>
      <c r="T415" s="10">
        <f t="shared" si="41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36"/>
        <v>102.85405405405406</v>
      </c>
      <c r="P416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10">
        <f t="shared" si="40"/>
        <v>41529.063252314816</v>
      </c>
      <c r="T416" s="10">
        <f t="shared" si="41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36"/>
        <v>102.14714285714285</v>
      </c>
      <c r="P417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10">
        <f t="shared" si="40"/>
        <v>41904.851875</v>
      </c>
      <c r="T417" s="10">
        <f t="shared" si="41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36"/>
        <v>120.21700000000001</v>
      </c>
      <c r="P418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10">
        <f t="shared" si="40"/>
        <v>41648.396192129629</v>
      </c>
      <c r="T418" s="10">
        <f t="shared" si="41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36"/>
        <v>100.24761904761905</v>
      </c>
      <c r="P419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10">
        <f t="shared" si="40"/>
        <v>41360.970601851855</v>
      </c>
      <c r="T419" s="10">
        <f t="shared" si="41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36"/>
        <v>100.63392857142857</v>
      </c>
      <c r="P420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10">
        <f t="shared" si="40"/>
        <v>42178.282372685186</v>
      </c>
      <c r="T420" s="10">
        <f t="shared" si="41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36"/>
        <v>100.4375</v>
      </c>
      <c r="P421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10">
        <f t="shared" si="40"/>
        <v>41394.842442129629</v>
      </c>
      <c r="T421" s="10">
        <f t="shared" si="41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36"/>
        <v>0.43939393939393934</v>
      </c>
      <c r="P422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10">
        <f t="shared" si="40"/>
        <v>41682.23646990741</v>
      </c>
      <c r="T422" s="10">
        <f t="shared" si="41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36"/>
        <v>2.0066666666666668</v>
      </c>
      <c r="P423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10">
        <f t="shared" si="40"/>
        <v>42177.491388888884</v>
      </c>
      <c r="T423" s="10">
        <f t="shared" si="41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36"/>
        <v>1.075</v>
      </c>
      <c r="P424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10">
        <f t="shared" si="40"/>
        <v>41863.260381944441</v>
      </c>
      <c r="T424" s="10">
        <f t="shared" si="41"/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36"/>
        <v>0.76500000000000001</v>
      </c>
      <c r="P425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10">
        <f t="shared" si="40"/>
        <v>41400.92627314815</v>
      </c>
      <c r="T425" s="10">
        <f t="shared" si="41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36"/>
        <v>6.7966666666666677</v>
      </c>
      <c r="P426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10">
        <f t="shared" si="40"/>
        <v>40934.376145833332</v>
      </c>
      <c r="T426" s="10">
        <f t="shared" si="41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36"/>
        <v>1.2E-2</v>
      </c>
      <c r="P427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10">
        <f t="shared" si="40"/>
        <v>42275.861157407402</v>
      </c>
      <c r="T427" s="10">
        <f t="shared" si="41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36"/>
        <v>1.3299999999999998</v>
      </c>
      <c r="P428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10">
        <f t="shared" si="40"/>
        <v>42400.711967592593</v>
      </c>
      <c r="T428" s="10">
        <f t="shared" si="41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36"/>
        <v>0</v>
      </c>
      <c r="P429" t="e">
        <f t="shared" si="37"/>
        <v>#DIV/0!</v>
      </c>
      <c r="Q429" t="str">
        <f t="shared" si="38"/>
        <v>film &amp; video</v>
      </c>
      <c r="R429" t="str">
        <f t="shared" si="39"/>
        <v>animation</v>
      </c>
      <c r="S429" s="10">
        <f t="shared" si="40"/>
        <v>42285.909027777772</v>
      </c>
      <c r="T429" s="10">
        <f t="shared" si="41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36"/>
        <v>5.6333333333333329</v>
      </c>
      <c r="P430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10">
        <f t="shared" si="40"/>
        <v>41778.766724537039</v>
      </c>
      <c r="T430" s="10">
        <f t="shared" si="41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36"/>
        <v>0</v>
      </c>
      <c r="P431" t="e">
        <f t="shared" si="37"/>
        <v>#DIV/0!</v>
      </c>
      <c r="Q431" t="str">
        <f t="shared" si="38"/>
        <v>film &amp; video</v>
      </c>
      <c r="R431" t="str">
        <f t="shared" si="39"/>
        <v>animation</v>
      </c>
      <c r="S431" s="10">
        <f t="shared" si="40"/>
        <v>40070.901412037041</v>
      </c>
      <c r="T431" s="10">
        <f t="shared" si="41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36"/>
        <v>2.4</v>
      </c>
      <c r="P432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10">
        <f t="shared" si="40"/>
        <v>41513.107256944444</v>
      </c>
      <c r="T432" s="10">
        <f t="shared" si="41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36"/>
        <v>13.833333333333334</v>
      </c>
      <c r="P433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10">
        <f t="shared" si="40"/>
        <v>42526.871331018512</v>
      </c>
      <c r="T433" s="10">
        <f t="shared" si="41"/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36"/>
        <v>9.5</v>
      </c>
      <c r="P434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10">
        <f t="shared" si="40"/>
        <v>42238.726631944446</v>
      </c>
      <c r="T434" s="10">
        <f t="shared" si="41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36"/>
        <v>0</v>
      </c>
      <c r="P435" t="e">
        <f t="shared" si="37"/>
        <v>#DIV/0!</v>
      </c>
      <c r="Q435" t="str">
        <f t="shared" si="38"/>
        <v>film &amp; video</v>
      </c>
      <c r="R435" t="str">
        <f t="shared" si="39"/>
        <v>animation</v>
      </c>
      <c r="S435" s="10">
        <f t="shared" si="40"/>
        <v>42228.629884259266</v>
      </c>
      <c r="T435" s="10">
        <f t="shared" si="41"/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36"/>
        <v>5</v>
      </c>
      <c r="P436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10">
        <f t="shared" si="40"/>
        <v>41576.834513888891</v>
      </c>
      <c r="T436" s="10">
        <f t="shared" si="41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36"/>
        <v>2.7272727272727275E-3</v>
      </c>
      <c r="P437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10">
        <f t="shared" si="40"/>
        <v>41500.747453703705</v>
      </c>
      <c r="T437" s="10">
        <f t="shared" si="41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36"/>
        <v>0</v>
      </c>
      <c r="P438" t="e">
        <f t="shared" si="37"/>
        <v>#DIV/0!</v>
      </c>
      <c r="Q438" t="str">
        <f t="shared" si="38"/>
        <v>film &amp; video</v>
      </c>
      <c r="R438" t="str">
        <f t="shared" si="39"/>
        <v>animation</v>
      </c>
      <c r="S438" s="10">
        <f t="shared" si="40"/>
        <v>41456.36241898148</v>
      </c>
      <c r="T438" s="10">
        <f t="shared" si="41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36"/>
        <v>0</v>
      </c>
      <c r="P439" t="e">
        <f t="shared" si="37"/>
        <v>#DIV/0!</v>
      </c>
      <c r="Q439" t="str">
        <f t="shared" si="38"/>
        <v>film &amp; video</v>
      </c>
      <c r="R439" t="str">
        <f t="shared" si="39"/>
        <v>animation</v>
      </c>
      <c r="S439" s="10">
        <f t="shared" si="40"/>
        <v>42591.31858796296</v>
      </c>
      <c r="T439" s="10">
        <f t="shared" si="41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36"/>
        <v>9.379999999999999</v>
      </c>
      <c r="P440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10">
        <f t="shared" si="40"/>
        <v>42296.261087962965</v>
      </c>
      <c r="T440" s="10">
        <f t="shared" si="41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36"/>
        <v>0</v>
      </c>
      <c r="P441" t="e">
        <f t="shared" si="37"/>
        <v>#DIV/0!</v>
      </c>
      <c r="Q441" t="str">
        <f t="shared" si="38"/>
        <v>film &amp; video</v>
      </c>
      <c r="R441" t="str">
        <f t="shared" si="39"/>
        <v>animation</v>
      </c>
      <c r="S441" s="10">
        <f t="shared" si="40"/>
        <v>41919.761782407404</v>
      </c>
      <c r="T441" s="10">
        <f t="shared" si="41"/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36"/>
        <v>0.1</v>
      </c>
      <c r="P442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10">
        <f t="shared" si="40"/>
        <v>42423.985567129625</v>
      </c>
      <c r="T442" s="10">
        <f t="shared" si="41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36"/>
        <v>0</v>
      </c>
      <c r="P443" t="e">
        <f t="shared" si="37"/>
        <v>#DIV/0!</v>
      </c>
      <c r="Q443" t="str">
        <f t="shared" si="38"/>
        <v>film &amp; video</v>
      </c>
      <c r="R443" t="str">
        <f t="shared" si="39"/>
        <v>animation</v>
      </c>
      <c r="S443" s="10">
        <f t="shared" si="40"/>
        <v>41550.793935185182</v>
      </c>
      <c r="T443" s="10">
        <f t="shared" si="41"/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36"/>
        <v>39.358823529411765</v>
      </c>
      <c r="P444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10">
        <f t="shared" si="40"/>
        <v>42024.888692129629</v>
      </c>
      <c r="T444" s="10">
        <f t="shared" si="41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36"/>
        <v>0.1</v>
      </c>
      <c r="P445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10">
        <f t="shared" si="40"/>
        <v>41650.015057870369</v>
      </c>
      <c r="T445" s="10">
        <f t="shared" si="41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36"/>
        <v>5</v>
      </c>
      <c r="P446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10">
        <f t="shared" si="40"/>
        <v>40894.906956018516</v>
      </c>
      <c r="T446" s="10">
        <f t="shared" si="41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36"/>
        <v>3.3333333333333335E-3</v>
      </c>
      <c r="P447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10">
        <f t="shared" si="40"/>
        <v>42130.335358796292</v>
      </c>
      <c r="T447" s="10">
        <f t="shared" si="41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36"/>
        <v>7.2952380952380951</v>
      </c>
      <c r="P448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10">
        <f t="shared" si="40"/>
        <v>42037.083564814813</v>
      </c>
      <c r="T448" s="10">
        <f t="shared" si="41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36"/>
        <v>1.6666666666666666E-2</v>
      </c>
      <c r="P449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10">
        <f t="shared" si="40"/>
        <v>41331.555127314816</v>
      </c>
      <c r="T449" s="10">
        <f t="shared" si="41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36"/>
        <v>3.2804000000000002</v>
      </c>
      <c r="P450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10">
        <f t="shared" si="40"/>
        <v>41753.758043981477</v>
      </c>
      <c r="T450" s="10">
        <f t="shared" si="41"/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42">E451/D451*100</f>
        <v>2.25</v>
      </c>
      <c r="P451">
        <f t="shared" ref="P451:P514" si="43">E451/L451</f>
        <v>9</v>
      </c>
      <c r="Q451" t="str">
        <f t="shared" ref="Q451:Q514" si="44">LEFT(N451,FIND("/",N451)-1)</f>
        <v>film &amp; video</v>
      </c>
      <c r="R451" t="str">
        <f t="shared" ref="R451:R514" si="45">RIGHT(N451,LEN(N451)-FIND("/",N451))</f>
        <v>animation</v>
      </c>
      <c r="S451" s="10">
        <f t="shared" ref="S451:S514" si="46">(((J451/60)/60)/24)+DATE(1970,1,1)</f>
        <v>41534.568113425928</v>
      </c>
      <c r="T451" s="10">
        <f t="shared" ref="T451:T514" si="47">(((I451/60)/60)/24)+DATE(1970,1,1)</f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42"/>
        <v>0.79200000000000004</v>
      </c>
      <c r="P452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10">
        <f t="shared" si="46"/>
        <v>41654.946759259255</v>
      </c>
      <c r="T452" s="10">
        <f t="shared" si="47"/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42"/>
        <v>0</v>
      </c>
      <c r="P453" t="e">
        <f t="shared" si="43"/>
        <v>#DIV/0!</v>
      </c>
      <c r="Q453" t="str">
        <f t="shared" si="44"/>
        <v>film &amp; video</v>
      </c>
      <c r="R453" t="str">
        <f t="shared" si="45"/>
        <v>animation</v>
      </c>
      <c r="S453" s="10">
        <f t="shared" si="46"/>
        <v>41634.715173611112</v>
      </c>
      <c r="T453" s="10">
        <f t="shared" si="47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42"/>
        <v>64</v>
      </c>
      <c r="P454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10">
        <f t="shared" si="46"/>
        <v>42107.703877314809</v>
      </c>
      <c r="T454" s="10">
        <f t="shared" si="47"/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42"/>
        <v>2.7404479578392621E-2</v>
      </c>
      <c r="P455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10">
        <f t="shared" si="46"/>
        <v>42038.824988425928</v>
      </c>
      <c r="T455" s="10">
        <f t="shared" si="47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42"/>
        <v>0.82000000000000006</v>
      </c>
      <c r="P456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10">
        <f t="shared" si="46"/>
        <v>41938.717256944445</v>
      </c>
      <c r="T456" s="10">
        <f t="shared" si="47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42"/>
        <v>6.9230769230769221E-2</v>
      </c>
      <c r="P457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10">
        <f t="shared" si="46"/>
        <v>40971.002569444441</v>
      </c>
      <c r="T457" s="10">
        <f t="shared" si="47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42"/>
        <v>0.68631863186318631</v>
      </c>
      <c r="P458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10">
        <f t="shared" si="46"/>
        <v>41547.694456018515</v>
      </c>
      <c r="T458" s="10">
        <f t="shared" si="47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42"/>
        <v>0</v>
      </c>
      <c r="P459" t="e">
        <f t="shared" si="43"/>
        <v>#DIV/0!</v>
      </c>
      <c r="Q459" t="str">
        <f t="shared" si="44"/>
        <v>film &amp; video</v>
      </c>
      <c r="R459" t="str">
        <f t="shared" si="45"/>
        <v>animation</v>
      </c>
      <c r="S459" s="10">
        <f t="shared" si="46"/>
        <v>41837.767500000002</v>
      </c>
      <c r="T459" s="10">
        <f t="shared" si="47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42"/>
        <v>8.2100000000000009</v>
      </c>
      <c r="P460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10">
        <f t="shared" si="46"/>
        <v>41378.69976851852</v>
      </c>
      <c r="T460" s="10">
        <f t="shared" si="47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42"/>
        <v>6.4102564102564097E-2</v>
      </c>
      <c r="P461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10">
        <f t="shared" si="46"/>
        <v>40800.6403587963</v>
      </c>
      <c r="T461" s="10">
        <f t="shared" si="47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42"/>
        <v>0.29411764705882354</v>
      </c>
      <c r="P462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10">
        <f t="shared" si="46"/>
        <v>41759.542534722219</v>
      </c>
      <c r="T462" s="10">
        <f t="shared" si="47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42"/>
        <v>0</v>
      </c>
      <c r="P463" t="e">
        <f t="shared" si="43"/>
        <v>#DIV/0!</v>
      </c>
      <c r="Q463" t="str">
        <f t="shared" si="44"/>
        <v>film &amp; video</v>
      </c>
      <c r="R463" t="str">
        <f t="shared" si="45"/>
        <v>animation</v>
      </c>
      <c r="S463" s="10">
        <f t="shared" si="46"/>
        <v>41407.84684027778</v>
      </c>
      <c r="T463" s="10">
        <f t="shared" si="47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42"/>
        <v>0</v>
      </c>
      <c r="P464" t="e">
        <f t="shared" si="43"/>
        <v>#DIV/0!</v>
      </c>
      <c r="Q464" t="str">
        <f t="shared" si="44"/>
        <v>film &amp; video</v>
      </c>
      <c r="R464" t="str">
        <f t="shared" si="45"/>
        <v>animation</v>
      </c>
      <c r="S464" s="10">
        <f t="shared" si="46"/>
        <v>40705.126631944448</v>
      </c>
      <c r="T464" s="10">
        <f t="shared" si="47"/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42"/>
        <v>2.2727272727272729</v>
      </c>
      <c r="P465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10">
        <f t="shared" si="46"/>
        <v>40750.710104166668</v>
      </c>
      <c r="T465" s="10">
        <f t="shared" si="47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42"/>
        <v>9.9009900990099015E-2</v>
      </c>
      <c r="P466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10">
        <f t="shared" si="46"/>
        <v>42488.848784722228</v>
      </c>
      <c r="T466" s="10">
        <f t="shared" si="47"/>
        <v>42508.848784722228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42"/>
        <v>26.953125</v>
      </c>
      <c r="P467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10">
        <f t="shared" si="46"/>
        <v>41801.120069444441</v>
      </c>
      <c r="T467" s="10">
        <f t="shared" si="47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42"/>
        <v>0.76</v>
      </c>
      <c r="P468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10">
        <f t="shared" si="46"/>
        <v>41129.942870370374</v>
      </c>
      <c r="T468" s="10">
        <f t="shared" si="47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42"/>
        <v>21.574999999999999</v>
      </c>
      <c r="P469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10">
        <f t="shared" si="46"/>
        <v>41135.679791666669</v>
      </c>
      <c r="T469" s="10">
        <f t="shared" si="47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42"/>
        <v>0</v>
      </c>
      <c r="P470" t="e">
        <f t="shared" si="43"/>
        <v>#DIV/0!</v>
      </c>
      <c r="Q470" t="str">
        <f t="shared" si="44"/>
        <v>film &amp; video</v>
      </c>
      <c r="R470" t="str">
        <f t="shared" si="45"/>
        <v>animation</v>
      </c>
      <c r="S470" s="10">
        <f t="shared" si="46"/>
        <v>41041.167627314811</v>
      </c>
      <c r="T470" s="10">
        <f t="shared" si="47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42"/>
        <v>0</v>
      </c>
      <c r="P471" t="e">
        <f t="shared" si="43"/>
        <v>#DIV/0!</v>
      </c>
      <c r="Q471" t="str">
        <f t="shared" si="44"/>
        <v>film &amp; video</v>
      </c>
      <c r="R471" t="str">
        <f t="shared" si="45"/>
        <v>animation</v>
      </c>
      <c r="S471" s="10">
        <f t="shared" si="46"/>
        <v>41827.989861111113</v>
      </c>
      <c r="T471" s="10">
        <f t="shared" si="47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42"/>
        <v>1.02</v>
      </c>
      <c r="P472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10">
        <f t="shared" si="46"/>
        <v>41605.167696759258</v>
      </c>
      <c r="T472" s="10">
        <f t="shared" si="47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42"/>
        <v>11.892727272727273</v>
      </c>
      <c r="P473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10">
        <f t="shared" si="46"/>
        <v>41703.721979166665</v>
      </c>
      <c r="T473" s="10">
        <f t="shared" si="47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42"/>
        <v>17.625</v>
      </c>
      <c r="P474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10">
        <f t="shared" si="46"/>
        <v>41844.922662037039</v>
      </c>
      <c r="T474" s="10">
        <f t="shared" si="47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42"/>
        <v>2.87</v>
      </c>
      <c r="P475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10">
        <f t="shared" si="46"/>
        <v>41869.698136574072</v>
      </c>
      <c r="T475" s="10">
        <f t="shared" si="47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42"/>
        <v>3.0303030303030304E-2</v>
      </c>
      <c r="P476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10">
        <f t="shared" si="46"/>
        <v>42753.329039351855</v>
      </c>
      <c r="T476" s="10">
        <f t="shared" si="47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42"/>
        <v>0</v>
      </c>
      <c r="P477" t="e">
        <f t="shared" si="43"/>
        <v>#DIV/0!</v>
      </c>
      <c r="Q477" t="str">
        <f t="shared" si="44"/>
        <v>film &amp; video</v>
      </c>
      <c r="R477" t="str">
        <f t="shared" si="45"/>
        <v>animation</v>
      </c>
      <c r="S477" s="10">
        <f t="shared" si="46"/>
        <v>42100.086145833338</v>
      </c>
      <c r="T477" s="10">
        <f t="shared" si="47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42"/>
        <v>2.230268181818182</v>
      </c>
      <c r="P478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10">
        <f t="shared" si="46"/>
        <v>41757.975011574075</v>
      </c>
      <c r="T478" s="10">
        <f t="shared" si="47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42"/>
        <v>0</v>
      </c>
      <c r="P479" t="e">
        <f t="shared" si="43"/>
        <v>#DIV/0!</v>
      </c>
      <c r="Q479" t="str">
        <f t="shared" si="44"/>
        <v>film &amp; video</v>
      </c>
      <c r="R479" t="str">
        <f t="shared" si="45"/>
        <v>animation</v>
      </c>
      <c r="S479" s="10">
        <f t="shared" si="46"/>
        <v>40987.83488425926</v>
      </c>
      <c r="T479" s="10">
        <f t="shared" si="47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42"/>
        <v>0</v>
      </c>
      <c r="P480" t="e">
        <f t="shared" si="43"/>
        <v>#DIV/0!</v>
      </c>
      <c r="Q480" t="str">
        <f t="shared" si="44"/>
        <v>film &amp; video</v>
      </c>
      <c r="R480" t="str">
        <f t="shared" si="45"/>
        <v>animation</v>
      </c>
      <c r="S480" s="10">
        <f t="shared" si="46"/>
        <v>42065.910983796297</v>
      </c>
      <c r="T480" s="10">
        <f t="shared" si="47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42"/>
        <v>32.56</v>
      </c>
      <c r="P481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10">
        <f t="shared" si="46"/>
        <v>41904.407812500001</v>
      </c>
      <c r="T481" s="10">
        <f t="shared" si="47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42"/>
        <v>19.41</v>
      </c>
      <c r="P482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10">
        <f t="shared" si="46"/>
        <v>41465.500173611108</v>
      </c>
      <c r="T482" s="10">
        <f t="shared" si="47"/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42"/>
        <v>6.1</v>
      </c>
      <c r="P483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10">
        <f t="shared" si="46"/>
        <v>41162.672326388885</v>
      </c>
      <c r="T483" s="10">
        <f t="shared" si="47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42"/>
        <v>0.1</v>
      </c>
      <c r="P484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10">
        <f t="shared" si="46"/>
        <v>42447.896875000006</v>
      </c>
      <c r="T484" s="10">
        <f t="shared" si="47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42"/>
        <v>50.2</v>
      </c>
      <c r="P485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10">
        <f t="shared" si="46"/>
        <v>41243.197592592594</v>
      </c>
      <c r="T485" s="10">
        <f t="shared" si="47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42"/>
        <v>0.18625</v>
      </c>
      <c r="P486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10">
        <f t="shared" si="46"/>
        <v>42272.93949074074</v>
      </c>
      <c r="T486" s="10">
        <f t="shared" si="47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42"/>
        <v>21.906971229845084</v>
      </c>
      <c r="P487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10">
        <f t="shared" si="46"/>
        <v>41381.50577546296</v>
      </c>
      <c r="T487" s="10">
        <f t="shared" si="47"/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42"/>
        <v>9.0909090909090905E-3</v>
      </c>
      <c r="P488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10">
        <f t="shared" si="46"/>
        <v>41761.94258101852</v>
      </c>
      <c r="T488" s="10">
        <f t="shared" si="47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42"/>
        <v>0</v>
      </c>
      <c r="P489" t="e">
        <f t="shared" si="43"/>
        <v>#DIV/0!</v>
      </c>
      <c r="Q489" t="str">
        <f t="shared" si="44"/>
        <v>film &amp; video</v>
      </c>
      <c r="R489" t="str">
        <f t="shared" si="45"/>
        <v>animation</v>
      </c>
      <c r="S489" s="10">
        <f t="shared" si="46"/>
        <v>42669.594837962963</v>
      </c>
      <c r="T489" s="10">
        <f t="shared" si="47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42"/>
        <v>0</v>
      </c>
      <c r="P490" t="e">
        <f t="shared" si="43"/>
        <v>#DIV/0!</v>
      </c>
      <c r="Q490" t="str">
        <f t="shared" si="44"/>
        <v>film &amp; video</v>
      </c>
      <c r="R490" t="str">
        <f t="shared" si="45"/>
        <v>animation</v>
      </c>
      <c r="S490" s="10">
        <f t="shared" si="46"/>
        <v>42714.054398148146</v>
      </c>
      <c r="T490" s="10">
        <f t="shared" si="47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42"/>
        <v>0.28667813379201834</v>
      </c>
      <c r="P491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10">
        <f t="shared" si="46"/>
        <v>40882.481666666667</v>
      </c>
      <c r="T491" s="10">
        <f t="shared" si="47"/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42"/>
        <v>0</v>
      </c>
      <c r="P492" t="e">
        <f t="shared" si="43"/>
        <v>#DIV/0!</v>
      </c>
      <c r="Q492" t="str">
        <f t="shared" si="44"/>
        <v>film &amp; video</v>
      </c>
      <c r="R492" t="str">
        <f t="shared" si="45"/>
        <v>animation</v>
      </c>
      <c r="S492" s="10">
        <f t="shared" si="46"/>
        <v>41113.968576388892</v>
      </c>
      <c r="T492" s="10">
        <f t="shared" si="47"/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42"/>
        <v>0</v>
      </c>
      <c r="P493" t="e">
        <f t="shared" si="43"/>
        <v>#DIV/0!</v>
      </c>
      <c r="Q493" t="str">
        <f t="shared" si="44"/>
        <v>film &amp; video</v>
      </c>
      <c r="R493" t="str">
        <f t="shared" si="45"/>
        <v>animation</v>
      </c>
      <c r="S493" s="10">
        <f t="shared" si="46"/>
        <v>42366.982627314821</v>
      </c>
      <c r="T493" s="10">
        <f t="shared" si="47"/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42"/>
        <v>0</v>
      </c>
      <c r="P494" t="e">
        <f t="shared" si="43"/>
        <v>#DIV/0!</v>
      </c>
      <c r="Q494" t="str">
        <f t="shared" si="44"/>
        <v>film &amp; video</v>
      </c>
      <c r="R494" t="str">
        <f t="shared" si="45"/>
        <v>animation</v>
      </c>
      <c r="S494" s="10">
        <f t="shared" si="46"/>
        <v>42596.03506944445</v>
      </c>
      <c r="T494" s="10">
        <f t="shared" si="47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42"/>
        <v>0</v>
      </c>
      <c r="P495" t="e">
        <f t="shared" si="43"/>
        <v>#DIV/0!</v>
      </c>
      <c r="Q495" t="str">
        <f t="shared" si="44"/>
        <v>film &amp; video</v>
      </c>
      <c r="R495" t="str">
        <f t="shared" si="45"/>
        <v>animation</v>
      </c>
      <c r="S495" s="10">
        <f t="shared" si="46"/>
        <v>42114.726134259254</v>
      </c>
      <c r="T495" s="10">
        <f t="shared" si="47"/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42"/>
        <v>0.155</v>
      </c>
      <c r="P496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10">
        <f t="shared" si="46"/>
        <v>41799.830613425926</v>
      </c>
      <c r="T496" s="10">
        <f t="shared" si="47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42"/>
        <v>0</v>
      </c>
      <c r="P497" t="e">
        <f t="shared" si="43"/>
        <v>#DIV/0!</v>
      </c>
      <c r="Q497" t="str">
        <f t="shared" si="44"/>
        <v>film &amp; video</v>
      </c>
      <c r="R497" t="str">
        <f t="shared" si="45"/>
        <v>animation</v>
      </c>
      <c r="S497" s="10">
        <f t="shared" si="46"/>
        <v>42171.827604166669</v>
      </c>
      <c r="T497" s="10">
        <f t="shared" si="47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42"/>
        <v>1.6666666666666668E-3</v>
      </c>
      <c r="P498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10">
        <f t="shared" si="46"/>
        <v>41620.93141203704</v>
      </c>
      <c r="T498" s="10">
        <f t="shared" si="47"/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42"/>
        <v>0.6696428571428571</v>
      </c>
      <c r="P499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10">
        <f t="shared" si="46"/>
        <v>41945.037789351853</v>
      </c>
      <c r="T499" s="10">
        <f t="shared" si="47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42"/>
        <v>4.5985132395404564</v>
      </c>
      <c r="P500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10">
        <f t="shared" si="46"/>
        <v>40858.762141203704</v>
      </c>
      <c r="T500" s="10">
        <f t="shared" si="47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42"/>
        <v>9.5500000000000007</v>
      </c>
      <c r="P501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10">
        <f t="shared" si="46"/>
        <v>40043.895462962959</v>
      </c>
      <c r="T501" s="10">
        <f t="shared" si="47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42"/>
        <v>3.3076923076923079</v>
      </c>
      <c r="P502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10">
        <f t="shared" si="46"/>
        <v>40247.886006944449</v>
      </c>
      <c r="T502" s="10">
        <f t="shared" si="47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42"/>
        <v>0</v>
      </c>
      <c r="P503" t="e">
        <f t="shared" si="43"/>
        <v>#DIV/0!</v>
      </c>
      <c r="Q503" t="str">
        <f t="shared" si="44"/>
        <v>film &amp; video</v>
      </c>
      <c r="R503" t="str">
        <f t="shared" si="45"/>
        <v>animation</v>
      </c>
      <c r="S503" s="10">
        <f t="shared" si="46"/>
        <v>40703.234386574077</v>
      </c>
      <c r="T503" s="10">
        <f t="shared" si="47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42"/>
        <v>1.1499999999999999</v>
      </c>
      <c r="P504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10">
        <f t="shared" si="46"/>
        <v>40956.553530092591</v>
      </c>
      <c r="T504" s="10">
        <f t="shared" si="47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42"/>
        <v>1.7538461538461538</v>
      </c>
      <c r="P505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10">
        <f t="shared" si="46"/>
        <v>41991.526655092588</v>
      </c>
      <c r="T505" s="10">
        <f t="shared" si="47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42"/>
        <v>1.3673469387755102</v>
      </c>
      <c r="P506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10">
        <f t="shared" si="46"/>
        <v>40949.98364583333</v>
      </c>
      <c r="T506" s="10">
        <f t="shared" si="47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42"/>
        <v>0.43333333333333329</v>
      </c>
      <c r="P507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10">
        <f t="shared" si="46"/>
        <v>42318.098217592589</v>
      </c>
      <c r="T507" s="10">
        <f t="shared" si="47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42"/>
        <v>0.125</v>
      </c>
      <c r="P508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10">
        <f t="shared" si="46"/>
        <v>41466.552314814813</v>
      </c>
      <c r="T508" s="10">
        <f t="shared" si="47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42"/>
        <v>3.2</v>
      </c>
      <c r="P509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10">
        <f t="shared" si="46"/>
        <v>41156.958993055552</v>
      </c>
      <c r="T509" s="10">
        <f t="shared" si="47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42"/>
        <v>0.8</v>
      </c>
      <c r="P510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10">
        <f t="shared" si="46"/>
        <v>40995.024317129632</v>
      </c>
      <c r="T510" s="10">
        <f t="shared" si="47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42"/>
        <v>0.2</v>
      </c>
      <c r="P511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10">
        <f t="shared" si="46"/>
        <v>42153.631597222222</v>
      </c>
      <c r="T511" s="10">
        <f t="shared" si="47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42"/>
        <v>0</v>
      </c>
      <c r="P512" t="e">
        <f t="shared" si="43"/>
        <v>#DIV/0!</v>
      </c>
      <c r="Q512" t="str">
        <f t="shared" si="44"/>
        <v>film &amp; video</v>
      </c>
      <c r="R512" t="str">
        <f t="shared" si="45"/>
        <v>animation</v>
      </c>
      <c r="S512" s="10">
        <f t="shared" si="46"/>
        <v>42400.176377314812</v>
      </c>
      <c r="T512" s="10">
        <f t="shared" si="47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42"/>
        <v>3</v>
      </c>
      <c r="P513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10">
        <f t="shared" si="46"/>
        <v>41340.303032407406</v>
      </c>
      <c r="T513" s="10">
        <f t="shared" si="47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42"/>
        <v>0.13749999999999998</v>
      </c>
      <c r="P514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10">
        <f t="shared" si="46"/>
        <v>42649.742210648154</v>
      </c>
      <c r="T514" s="10">
        <f t="shared" si="47"/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48">E515/D515*100</f>
        <v>13.923999999999999</v>
      </c>
      <c r="P515">
        <f t="shared" ref="P515:P578" si="49">E515/L515</f>
        <v>102.38235294117646</v>
      </c>
      <c r="Q515" t="str">
        <f t="shared" ref="Q515:Q578" si="50">LEFT(N515,FIND("/",N515)-1)</f>
        <v>film &amp; video</v>
      </c>
      <c r="R515" t="str">
        <f t="shared" ref="R515:R578" si="51">RIGHT(N515,LEN(N515)-FIND("/",N515))</f>
        <v>animation</v>
      </c>
      <c r="S515" s="10">
        <f t="shared" ref="S515:S578" si="52">(((J515/60)/60)/24)+DATE(1970,1,1)</f>
        <v>42552.653993055559</v>
      </c>
      <c r="T515" s="10">
        <f t="shared" ref="T515:T578" si="53">(((I515/60)/60)/24)+DATE(1970,1,1)</f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48"/>
        <v>3.3333333333333335</v>
      </c>
      <c r="P516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10">
        <f t="shared" si="52"/>
        <v>41830.613969907405</v>
      </c>
      <c r="T516" s="10">
        <f t="shared" si="53"/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48"/>
        <v>25.41340206185567</v>
      </c>
      <c r="P517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10">
        <f t="shared" si="52"/>
        <v>42327.490752314814</v>
      </c>
      <c r="T517" s="10">
        <f t="shared" si="53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48"/>
        <v>0</v>
      </c>
      <c r="P518" t="e">
        <f t="shared" si="49"/>
        <v>#DIV/0!</v>
      </c>
      <c r="Q518" t="str">
        <f t="shared" si="50"/>
        <v>film &amp; video</v>
      </c>
      <c r="R518" t="str">
        <f t="shared" si="51"/>
        <v>animation</v>
      </c>
      <c r="S518" s="10">
        <f t="shared" si="52"/>
        <v>42091.778703703705</v>
      </c>
      <c r="T518" s="10">
        <f t="shared" si="53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48"/>
        <v>1.3666666666666667</v>
      </c>
      <c r="P519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10">
        <f t="shared" si="52"/>
        <v>42738.615289351852</v>
      </c>
      <c r="T519" s="10">
        <f t="shared" si="53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48"/>
        <v>0</v>
      </c>
      <c r="P520" t="e">
        <f t="shared" si="49"/>
        <v>#DIV/0!</v>
      </c>
      <c r="Q520" t="str">
        <f t="shared" si="50"/>
        <v>film &amp; video</v>
      </c>
      <c r="R520" t="str">
        <f t="shared" si="51"/>
        <v>animation</v>
      </c>
      <c r="S520" s="10">
        <f t="shared" si="52"/>
        <v>42223.616018518514</v>
      </c>
      <c r="T520" s="10">
        <f t="shared" si="53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48"/>
        <v>22.881426547787683</v>
      </c>
      <c r="P521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10">
        <f t="shared" si="52"/>
        <v>41218.391446759262</v>
      </c>
      <c r="T521" s="10">
        <f t="shared" si="53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48"/>
        <v>102.1</v>
      </c>
      <c r="P522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10">
        <f t="shared" si="52"/>
        <v>42318.702094907407</v>
      </c>
      <c r="T522" s="10">
        <f t="shared" si="53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48"/>
        <v>104.64</v>
      </c>
      <c r="P523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10">
        <f t="shared" si="52"/>
        <v>42646.092812499999</v>
      </c>
      <c r="T523" s="10">
        <f t="shared" si="53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48"/>
        <v>114.66666666666667</v>
      </c>
      <c r="P524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10">
        <f t="shared" si="52"/>
        <v>42430.040798611109</v>
      </c>
      <c r="T524" s="10">
        <f t="shared" si="53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48"/>
        <v>120.6</v>
      </c>
      <c r="P525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10">
        <f t="shared" si="52"/>
        <v>42238.13282407407</v>
      </c>
      <c r="T525" s="10">
        <f t="shared" si="53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48"/>
        <v>108.67285714285715</v>
      </c>
      <c r="P526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10">
        <f t="shared" si="52"/>
        <v>42492.717233796298</v>
      </c>
      <c r="T526" s="10">
        <f t="shared" si="53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48"/>
        <v>100</v>
      </c>
      <c r="P527">
        <f t="shared" si="49"/>
        <v>1000</v>
      </c>
      <c r="Q527" t="str">
        <f t="shared" si="50"/>
        <v>theater</v>
      </c>
      <c r="R527" t="str">
        <f t="shared" si="51"/>
        <v>plays</v>
      </c>
      <c r="S527" s="10">
        <f t="shared" si="52"/>
        <v>41850.400937500002</v>
      </c>
      <c r="T527" s="10">
        <f t="shared" si="53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48"/>
        <v>113.99999999999999</v>
      </c>
      <c r="P528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10">
        <f t="shared" si="52"/>
        <v>42192.591944444444</v>
      </c>
      <c r="T528" s="10">
        <f t="shared" si="53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48"/>
        <v>100.85</v>
      </c>
      <c r="P529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10">
        <f t="shared" si="52"/>
        <v>42753.205625000002</v>
      </c>
      <c r="T529" s="10">
        <f t="shared" si="53"/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48"/>
        <v>115.65217391304347</v>
      </c>
      <c r="P530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10">
        <f t="shared" si="52"/>
        <v>42155.920219907406</v>
      </c>
      <c r="T530" s="10">
        <f t="shared" si="53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48"/>
        <v>130.41666666666666</v>
      </c>
      <c r="P531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10">
        <f t="shared" si="52"/>
        <v>42725.031180555554</v>
      </c>
      <c r="T531" s="10">
        <f t="shared" si="53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48"/>
        <v>107.78267254038178</v>
      </c>
      <c r="P532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10">
        <f t="shared" si="52"/>
        <v>42157.591064814813</v>
      </c>
      <c r="T532" s="10">
        <f t="shared" si="53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48"/>
        <v>100</v>
      </c>
      <c r="P533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10">
        <f t="shared" si="52"/>
        <v>42676.065150462964</v>
      </c>
      <c r="T533" s="10">
        <f t="shared" si="53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48"/>
        <v>123.25</v>
      </c>
      <c r="P534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10">
        <f t="shared" si="52"/>
        <v>42473.007037037038</v>
      </c>
      <c r="T534" s="10">
        <f t="shared" si="53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48"/>
        <v>100.2</v>
      </c>
      <c r="P535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10">
        <f t="shared" si="52"/>
        <v>42482.43478009259</v>
      </c>
      <c r="T535" s="10">
        <f t="shared" si="53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48"/>
        <v>104.66666666666666</v>
      </c>
      <c r="P536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10">
        <f t="shared" si="52"/>
        <v>42270.810995370368</v>
      </c>
      <c r="T536" s="10">
        <f t="shared" si="53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48"/>
        <v>102.49999999999999</v>
      </c>
      <c r="P537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10">
        <f t="shared" si="52"/>
        <v>42711.545196759253</v>
      </c>
      <c r="T537" s="10">
        <f t="shared" si="53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48"/>
        <v>118.25757575757576</v>
      </c>
      <c r="P538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10">
        <f t="shared" si="52"/>
        <v>42179.344988425932</v>
      </c>
      <c r="T538" s="10">
        <f t="shared" si="53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48"/>
        <v>120.5</v>
      </c>
      <c r="P539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10">
        <f t="shared" si="52"/>
        <v>42282.768414351856</v>
      </c>
      <c r="T539" s="10">
        <f t="shared" si="53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48"/>
        <v>302.42</v>
      </c>
      <c r="P540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10">
        <f t="shared" si="52"/>
        <v>42473.794710648144</v>
      </c>
      <c r="T540" s="10">
        <f t="shared" si="53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48"/>
        <v>100.64400000000001</v>
      </c>
      <c r="P541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10">
        <f t="shared" si="52"/>
        <v>42535.049849537041</v>
      </c>
      <c r="T541" s="10">
        <f t="shared" si="53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48"/>
        <v>6.6666666666666671E-3</v>
      </c>
      <c r="P542">
        <f t="shared" si="49"/>
        <v>1</v>
      </c>
      <c r="Q542" t="str">
        <f t="shared" si="50"/>
        <v>technology</v>
      </c>
      <c r="R542" t="str">
        <f t="shared" si="51"/>
        <v>web</v>
      </c>
      <c r="S542" s="10">
        <f t="shared" si="52"/>
        <v>42009.817199074074</v>
      </c>
      <c r="T542" s="10">
        <f t="shared" si="53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48"/>
        <v>0.55555555555555558</v>
      </c>
      <c r="P543">
        <f t="shared" si="49"/>
        <v>25</v>
      </c>
      <c r="Q543" t="str">
        <f t="shared" si="50"/>
        <v>technology</v>
      </c>
      <c r="R543" t="str">
        <f t="shared" si="51"/>
        <v>web</v>
      </c>
      <c r="S543" s="10">
        <f t="shared" si="52"/>
        <v>42276.046689814815</v>
      </c>
      <c r="T543" s="10">
        <f t="shared" si="53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48"/>
        <v>3.9999999999999996E-4</v>
      </c>
      <c r="P544">
        <f t="shared" si="49"/>
        <v>1</v>
      </c>
      <c r="Q544" t="str">
        <f t="shared" si="50"/>
        <v>technology</v>
      </c>
      <c r="R544" t="str">
        <f t="shared" si="51"/>
        <v>web</v>
      </c>
      <c r="S544" s="10">
        <f t="shared" si="52"/>
        <v>42433.737453703703</v>
      </c>
      <c r="T544" s="10">
        <f t="shared" si="53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48"/>
        <v>0.31818181818181818</v>
      </c>
      <c r="P545">
        <f t="shared" si="49"/>
        <v>35</v>
      </c>
      <c r="Q545" t="str">
        <f t="shared" si="50"/>
        <v>technology</v>
      </c>
      <c r="R545" t="str">
        <f t="shared" si="51"/>
        <v>web</v>
      </c>
      <c r="S545" s="10">
        <f t="shared" si="52"/>
        <v>41914.092152777775</v>
      </c>
      <c r="T545" s="10">
        <f t="shared" si="53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48"/>
        <v>1.2</v>
      </c>
      <c r="P546">
        <f t="shared" si="49"/>
        <v>3</v>
      </c>
      <c r="Q546" t="str">
        <f t="shared" si="50"/>
        <v>technology</v>
      </c>
      <c r="R546" t="str">
        <f t="shared" si="51"/>
        <v>web</v>
      </c>
      <c r="S546" s="10">
        <f t="shared" si="52"/>
        <v>42525.656944444447</v>
      </c>
      <c r="T546" s="10">
        <f t="shared" si="53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48"/>
        <v>27.383999999999997</v>
      </c>
      <c r="P547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10">
        <f t="shared" si="52"/>
        <v>42283.592465277776</v>
      </c>
      <c r="T547" s="10">
        <f t="shared" si="53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48"/>
        <v>8.666666666666667E-2</v>
      </c>
      <c r="P548">
        <f t="shared" si="49"/>
        <v>26</v>
      </c>
      <c r="Q548" t="str">
        <f t="shared" si="50"/>
        <v>technology</v>
      </c>
      <c r="R548" t="str">
        <f t="shared" si="51"/>
        <v>web</v>
      </c>
      <c r="S548" s="10">
        <f t="shared" si="52"/>
        <v>42249.667997685188</v>
      </c>
      <c r="T548" s="10">
        <f t="shared" si="53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48"/>
        <v>0</v>
      </c>
      <c r="P549" t="e">
        <f t="shared" si="49"/>
        <v>#DIV/0!</v>
      </c>
      <c r="Q549" t="str">
        <f t="shared" si="50"/>
        <v>technology</v>
      </c>
      <c r="R549" t="str">
        <f t="shared" si="51"/>
        <v>web</v>
      </c>
      <c r="S549" s="10">
        <f t="shared" si="52"/>
        <v>42380.696342592593</v>
      </c>
      <c r="T549" s="10">
        <f t="shared" si="53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48"/>
        <v>0.09</v>
      </c>
      <c r="P550">
        <f t="shared" si="49"/>
        <v>9</v>
      </c>
      <c r="Q550" t="str">
        <f t="shared" si="50"/>
        <v>technology</v>
      </c>
      <c r="R550" t="str">
        <f t="shared" si="51"/>
        <v>web</v>
      </c>
      <c r="S550" s="10">
        <f t="shared" si="52"/>
        <v>42276.903333333335</v>
      </c>
      <c r="T550" s="10">
        <f t="shared" si="53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48"/>
        <v>2.7199999999999998</v>
      </c>
      <c r="P551">
        <f t="shared" si="49"/>
        <v>8.5</v>
      </c>
      <c r="Q551" t="str">
        <f t="shared" si="50"/>
        <v>technology</v>
      </c>
      <c r="R551" t="str">
        <f t="shared" si="51"/>
        <v>web</v>
      </c>
      <c r="S551" s="10">
        <f t="shared" si="52"/>
        <v>42163.636828703704</v>
      </c>
      <c r="T551" s="10">
        <f t="shared" si="53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48"/>
        <v>0.70000000000000007</v>
      </c>
      <c r="P552">
        <f t="shared" si="49"/>
        <v>8.75</v>
      </c>
      <c r="Q552" t="str">
        <f t="shared" si="50"/>
        <v>technology</v>
      </c>
      <c r="R552" t="str">
        <f t="shared" si="51"/>
        <v>web</v>
      </c>
      <c r="S552" s="10">
        <f t="shared" si="52"/>
        <v>42753.678761574076</v>
      </c>
      <c r="T552" s="10">
        <f t="shared" si="53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48"/>
        <v>5.0413333333333332</v>
      </c>
      <c r="P553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10">
        <f t="shared" si="52"/>
        <v>42173.275740740741</v>
      </c>
      <c r="T553" s="10">
        <f t="shared" si="53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48"/>
        <v>0</v>
      </c>
      <c r="P554" t="e">
        <f t="shared" si="49"/>
        <v>#DIV/0!</v>
      </c>
      <c r="Q554" t="str">
        <f t="shared" si="50"/>
        <v>technology</v>
      </c>
      <c r="R554" t="str">
        <f t="shared" si="51"/>
        <v>web</v>
      </c>
      <c r="S554" s="10">
        <f t="shared" si="52"/>
        <v>42318.616851851853</v>
      </c>
      <c r="T554" s="10">
        <f t="shared" si="53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48"/>
        <v>0.49199999999999999</v>
      </c>
      <c r="P555">
        <f t="shared" si="49"/>
        <v>20.5</v>
      </c>
      <c r="Q555" t="str">
        <f t="shared" si="50"/>
        <v>technology</v>
      </c>
      <c r="R555" t="str">
        <f t="shared" si="51"/>
        <v>web</v>
      </c>
      <c r="S555" s="10">
        <f t="shared" si="52"/>
        <v>41927.71980324074</v>
      </c>
      <c r="T555" s="10">
        <f t="shared" si="53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48"/>
        <v>36.589147286821706</v>
      </c>
      <c r="P556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10">
        <f t="shared" si="52"/>
        <v>41901.684861111113</v>
      </c>
      <c r="T556" s="10">
        <f t="shared" si="53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48"/>
        <v>0</v>
      </c>
      <c r="P557" t="e">
        <f t="shared" si="49"/>
        <v>#DIV/0!</v>
      </c>
      <c r="Q557" t="str">
        <f t="shared" si="50"/>
        <v>technology</v>
      </c>
      <c r="R557" t="str">
        <f t="shared" si="51"/>
        <v>web</v>
      </c>
      <c r="S557" s="10">
        <f t="shared" si="52"/>
        <v>42503.353506944448</v>
      </c>
      <c r="T557" s="10">
        <f t="shared" si="53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48"/>
        <v>2.5</v>
      </c>
      <c r="P558">
        <f t="shared" si="49"/>
        <v>200</v>
      </c>
      <c r="Q558" t="str">
        <f t="shared" si="50"/>
        <v>technology</v>
      </c>
      <c r="R558" t="str">
        <f t="shared" si="51"/>
        <v>web</v>
      </c>
      <c r="S558" s="10">
        <f t="shared" si="52"/>
        <v>42345.860150462962</v>
      </c>
      <c r="T558" s="10">
        <f t="shared" si="53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48"/>
        <v>0.91066666666666674</v>
      </c>
      <c r="P559">
        <f t="shared" si="49"/>
        <v>68.3</v>
      </c>
      <c r="Q559" t="str">
        <f t="shared" si="50"/>
        <v>technology</v>
      </c>
      <c r="R559" t="str">
        <f t="shared" si="51"/>
        <v>web</v>
      </c>
      <c r="S559" s="10">
        <f t="shared" si="52"/>
        <v>42676.942164351851</v>
      </c>
      <c r="T559" s="10">
        <f t="shared" si="53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48"/>
        <v>0</v>
      </c>
      <c r="P560" t="e">
        <f t="shared" si="49"/>
        <v>#DIV/0!</v>
      </c>
      <c r="Q560" t="str">
        <f t="shared" si="50"/>
        <v>technology</v>
      </c>
      <c r="R560" t="str">
        <f t="shared" si="51"/>
        <v>web</v>
      </c>
      <c r="S560" s="10">
        <f t="shared" si="52"/>
        <v>42057.883159722223</v>
      </c>
      <c r="T560" s="10">
        <f t="shared" si="53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48"/>
        <v>2.0833333333333336E-2</v>
      </c>
      <c r="P561">
        <f t="shared" si="49"/>
        <v>50</v>
      </c>
      <c r="Q561" t="str">
        <f t="shared" si="50"/>
        <v>technology</v>
      </c>
      <c r="R561" t="str">
        <f t="shared" si="51"/>
        <v>web</v>
      </c>
      <c r="S561" s="10">
        <f t="shared" si="52"/>
        <v>42321.283101851848</v>
      </c>
      <c r="T561" s="10">
        <f t="shared" si="53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48"/>
        <v>1.2E-2</v>
      </c>
      <c r="P562">
        <f t="shared" si="49"/>
        <v>4</v>
      </c>
      <c r="Q562" t="str">
        <f t="shared" si="50"/>
        <v>technology</v>
      </c>
      <c r="R562" t="str">
        <f t="shared" si="51"/>
        <v>web</v>
      </c>
      <c r="S562" s="10">
        <f t="shared" si="52"/>
        <v>41960.771354166667</v>
      </c>
      <c r="T562" s="10">
        <f t="shared" si="53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48"/>
        <v>0.36666666666666664</v>
      </c>
      <c r="P563">
        <f t="shared" si="49"/>
        <v>27.5</v>
      </c>
      <c r="Q563" t="str">
        <f t="shared" si="50"/>
        <v>technology</v>
      </c>
      <c r="R563" t="str">
        <f t="shared" si="51"/>
        <v>web</v>
      </c>
      <c r="S563" s="10">
        <f t="shared" si="52"/>
        <v>42268.658715277779</v>
      </c>
      <c r="T563" s="10">
        <f t="shared" si="53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48"/>
        <v>0</v>
      </c>
      <c r="P564" t="e">
        <f t="shared" si="49"/>
        <v>#DIV/0!</v>
      </c>
      <c r="Q564" t="str">
        <f t="shared" si="50"/>
        <v>technology</v>
      </c>
      <c r="R564" t="str">
        <f t="shared" si="51"/>
        <v>web</v>
      </c>
      <c r="S564" s="10">
        <f t="shared" si="52"/>
        <v>42692.389062500006</v>
      </c>
      <c r="T564" s="10">
        <f t="shared" si="53"/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48"/>
        <v>9.0666666666666659E-2</v>
      </c>
      <c r="P565">
        <f t="shared" si="49"/>
        <v>34</v>
      </c>
      <c r="Q565" t="str">
        <f t="shared" si="50"/>
        <v>technology</v>
      </c>
      <c r="R565" t="str">
        <f t="shared" si="51"/>
        <v>web</v>
      </c>
      <c r="S565" s="10">
        <f t="shared" si="52"/>
        <v>42022.069988425923</v>
      </c>
      <c r="T565" s="10">
        <f t="shared" si="53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48"/>
        <v>5.5555555555555558E-3</v>
      </c>
      <c r="P566">
        <f t="shared" si="49"/>
        <v>1</v>
      </c>
      <c r="Q566" t="str">
        <f t="shared" si="50"/>
        <v>technology</v>
      </c>
      <c r="R566" t="str">
        <f t="shared" si="51"/>
        <v>web</v>
      </c>
      <c r="S566" s="10">
        <f t="shared" si="52"/>
        <v>42411.942997685182</v>
      </c>
      <c r="T566" s="10">
        <f t="shared" si="53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48"/>
        <v>0</v>
      </c>
      <c r="P567" t="e">
        <f t="shared" si="49"/>
        <v>#DIV/0!</v>
      </c>
      <c r="Q567" t="str">
        <f t="shared" si="50"/>
        <v>technology</v>
      </c>
      <c r="R567" t="str">
        <f t="shared" si="51"/>
        <v>web</v>
      </c>
      <c r="S567" s="10">
        <f t="shared" si="52"/>
        <v>42165.785289351858</v>
      </c>
      <c r="T567" s="10">
        <f t="shared" si="53"/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48"/>
        <v>0.02</v>
      </c>
      <c r="P568">
        <f t="shared" si="49"/>
        <v>1</v>
      </c>
      <c r="Q568" t="str">
        <f t="shared" si="50"/>
        <v>technology</v>
      </c>
      <c r="R568" t="str">
        <f t="shared" si="51"/>
        <v>web</v>
      </c>
      <c r="S568" s="10">
        <f t="shared" si="52"/>
        <v>42535.68440972222</v>
      </c>
      <c r="T568" s="10">
        <f t="shared" si="53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48"/>
        <v>0</v>
      </c>
      <c r="P569" t="e">
        <f t="shared" si="49"/>
        <v>#DIV/0!</v>
      </c>
      <c r="Q569" t="str">
        <f t="shared" si="50"/>
        <v>technology</v>
      </c>
      <c r="R569" t="str">
        <f t="shared" si="51"/>
        <v>web</v>
      </c>
      <c r="S569" s="10">
        <f t="shared" si="52"/>
        <v>41975.842523148152</v>
      </c>
      <c r="T569" s="10">
        <f t="shared" si="53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48"/>
        <v>1</v>
      </c>
      <c r="P570">
        <f t="shared" si="49"/>
        <v>49</v>
      </c>
      <c r="Q570" t="str">
        <f t="shared" si="50"/>
        <v>technology</v>
      </c>
      <c r="R570" t="str">
        <f t="shared" si="51"/>
        <v>web</v>
      </c>
      <c r="S570" s="10">
        <f t="shared" si="52"/>
        <v>42348.9215625</v>
      </c>
      <c r="T570" s="10">
        <f t="shared" si="53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48"/>
        <v>0.8</v>
      </c>
      <c r="P571">
        <f t="shared" si="49"/>
        <v>20</v>
      </c>
      <c r="Q571" t="str">
        <f t="shared" si="50"/>
        <v>technology</v>
      </c>
      <c r="R571" t="str">
        <f t="shared" si="51"/>
        <v>web</v>
      </c>
      <c r="S571" s="10">
        <f t="shared" si="52"/>
        <v>42340.847361111111</v>
      </c>
      <c r="T571" s="10">
        <f t="shared" si="53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48"/>
        <v>0.16705882352941176</v>
      </c>
      <c r="P572">
        <f t="shared" si="49"/>
        <v>142</v>
      </c>
      <c r="Q572" t="str">
        <f t="shared" si="50"/>
        <v>technology</v>
      </c>
      <c r="R572" t="str">
        <f t="shared" si="51"/>
        <v>web</v>
      </c>
      <c r="S572" s="10">
        <f t="shared" si="52"/>
        <v>42388.798252314817</v>
      </c>
      <c r="T572" s="10">
        <f t="shared" si="53"/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48"/>
        <v>0.42399999999999999</v>
      </c>
      <c r="P573">
        <f t="shared" si="49"/>
        <v>53</v>
      </c>
      <c r="Q573" t="str">
        <f t="shared" si="50"/>
        <v>technology</v>
      </c>
      <c r="R573" t="str">
        <f t="shared" si="51"/>
        <v>web</v>
      </c>
      <c r="S573" s="10">
        <f t="shared" si="52"/>
        <v>42192.816238425927</v>
      </c>
      <c r="T573" s="10">
        <f t="shared" si="53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48"/>
        <v>0</v>
      </c>
      <c r="P574" t="e">
        <f t="shared" si="49"/>
        <v>#DIV/0!</v>
      </c>
      <c r="Q574" t="str">
        <f t="shared" si="50"/>
        <v>technology</v>
      </c>
      <c r="R574" t="str">
        <f t="shared" si="51"/>
        <v>web</v>
      </c>
      <c r="S574" s="10">
        <f t="shared" si="52"/>
        <v>42282.71629629629</v>
      </c>
      <c r="T574" s="10">
        <f t="shared" si="53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48"/>
        <v>0.38925389253892539</v>
      </c>
      <c r="P575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10">
        <f t="shared" si="52"/>
        <v>41963.050127314811</v>
      </c>
      <c r="T575" s="10">
        <f t="shared" si="53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48"/>
        <v>0.7155635062611807</v>
      </c>
      <c r="P576">
        <f t="shared" si="49"/>
        <v>20</v>
      </c>
      <c r="Q576" t="str">
        <f t="shared" si="50"/>
        <v>technology</v>
      </c>
      <c r="R576" t="str">
        <f t="shared" si="51"/>
        <v>web</v>
      </c>
      <c r="S576" s="10">
        <f t="shared" si="52"/>
        <v>42632.443368055552</v>
      </c>
      <c r="T576" s="10">
        <f t="shared" si="53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48"/>
        <v>0.43166666666666664</v>
      </c>
      <c r="P577">
        <f t="shared" si="49"/>
        <v>64.75</v>
      </c>
      <c r="Q577" t="str">
        <f t="shared" si="50"/>
        <v>technology</v>
      </c>
      <c r="R577" t="str">
        <f t="shared" si="51"/>
        <v>web</v>
      </c>
      <c r="S577" s="10">
        <f t="shared" si="52"/>
        <v>42138.692627314813</v>
      </c>
      <c r="T577" s="10">
        <f t="shared" si="53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48"/>
        <v>1.25E-3</v>
      </c>
      <c r="P578">
        <f t="shared" si="49"/>
        <v>1</v>
      </c>
      <c r="Q578" t="str">
        <f t="shared" si="50"/>
        <v>technology</v>
      </c>
      <c r="R578" t="str">
        <f t="shared" si="51"/>
        <v>web</v>
      </c>
      <c r="S578" s="10">
        <f t="shared" si="52"/>
        <v>42031.471666666665</v>
      </c>
      <c r="T578" s="10">
        <f t="shared" si="53"/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54">E579/D579*100</f>
        <v>0.2</v>
      </c>
      <c r="P579">
        <f t="shared" ref="P579:P642" si="55">E579/L579</f>
        <v>10</v>
      </c>
      <c r="Q579" t="str">
        <f t="shared" ref="Q579:Q642" si="56">LEFT(N579,FIND("/",N579)-1)</f>
        <v>technology</v>
      </c>
      <c r="R579" t="str">
        <f t="shared" ref="R579:R642" si="57">RIGHT(N579,LEN(N579)-FIND("/",N579))</f>
        <v>web</v>
      </c>
      <c r="S579" s="10">
        <f t="shared" ref="S579:S642" si="58">(((J579/60)/60)/24)+DATE(1970,1,1)</f>
        <v>42450.589143518519</v>
      </c>
      <c r="T579" s="10">
        <f t="shared" ref="T579:T642" si="59">(((I579/60)/60)/24)+DATE(1970,1,1)</f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54"/>
        <v>1.12E-2</v>
      </c>
      <c r="P580">
        <f t="shared" si="55"/>
        <v>2</v>
      </c>
      <c r="Q580" t="str">
        <f t="shared" si="56"/>
        <v>technology</v>
      </c>
      <c r="R580" t="str">
        <f t="shared" si="57"/>
        <v>web</v>
      </c>
      <c r="S580" s="10">
        <f t="shared" si="58"/>
        <v>42230.578622685185</v>
      </c>
      <c r="T580" s="10">
        <f t="shared" si="59"/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54"/>
        <v>1.4583333333333333</v>
      </c>
      <c r="P581">
        <f t="shared" si="55"/>
        <v>35</v>
      </c>
      <c r="Q581" t="str">
        <f t="shared" si="56"/>
        <v>technology</v>
      </c>
      <c r="R581" t="str">
        <f t="shared" si="57"/>
        <v>web</v>
      </c>
      <c r="S581" s="10">
        <f t="shared" si="58"/>
        <v>41968.852118055554</v>
      </c>
      <c r="T581" s="10">
        <f t="shared" si="59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54"/>
        <v>3.3333333333333333E-2</v>
      </c>
      <c r="P582">
        <f t="shared" si="55"/>
        <v>1</v>
      </c>
      <c r="Q582" t="str">
        <f t="shared" si="56"/>
        <v>technology</v>
      </c>
      <c r="R582" t="str">
        <f t="shared" si="57"/>
        <v>web</v>
      </c>
      <c r="S582" s="10">
        <f t="shared" si="58"/>
        <v>42605.908182870371</v>
      </c>
      <c r="T582" s="10">
        <f t="shared" si="59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54"/>
        <v>0</v>
      </c>
      <c r="P583" t="e">
        <f t="shared" si="55"/>
        <v>#DIV/0!</v>
      </c>
      <c r="Q583" t="str">
        <f t="shared" si="56"/>
        <v>technology</v>
      </c>
      <c r="R583" t="str">
        <f t="shared" si="57"/>
        <v>web</v>
      </c>
      <c r="S583" s="10">
        <f t="shared" si="58"/>
        <v>42188.012777777782</v>
      </c>
      <c r="T583" s="10">
        <f t="shared" si="59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54"/>
        <v>0</v>
      </c>
      <c r="P584" t="e">
        <f t="shared" si="55"/>
        <v>#DIV/0!</v>
      </c>
      <c r="Q584" t="str">
        <f t="shared" si="56"/>
        <v>technology</v>
      </c>
      <c r="R584" t="str">
        <f t="shared" si="57"/>
        <v>web</v>
      </c>
      <c r="S584" s="10">
        <f t="shared" si="58"/>
        <v>42055.739803240736</v>
      </c>
      <c r="T584" s="10">
        <f t="shared" si="59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54"/>
        <v>1.1111111111111112E-2</v>
      </c>
      <c r="P585">
        <f t="shared" si="55"/>
        <v>1</v>
      </c>
      <c r="Q585" t="str">
        <f t="shared" si="56"/>
        <v>technology</v>
      </c>
      <c r="R585" t="str">
        <f t="shared" si="57"/>
        <v>web</v>
      </c>
      <c r="S585" s="10">
        <f t="shared" si="58"/>
        <v>42052.93850694444</v>
      </c>
      <c r="T585" s="10">
        <f t="shared" si="59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54"/>
        <v>1</v>
      </c>
      <c r="P586">
        <f t="shared" si="55"/>
        <v>5</v>
      </c>
      <c r="Q586" t="str">
        <f t="shared" si="56"/>
        <v>technology</v>
      </c>
      <c r="R586" t="str">
        <f t="shared" si="57"/>
        <v>web</v>
      </c>
      <c r="S586" s="10">
        <f t="shared" si="58"/>
        <v>42049.716620370367</v>
      </c>
      <c r="T586" s="10">
        <f t="shared" si="59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54"/>
        <v>0</v>
      </c>
      <c r="P587" t="e">
        <f t="shared" si="55"/>
        <v>#DIV/0!</v>
      </c>
      <c r="Q587" t="str">
        <f t="shared" si="56"/>
        <v>technology</v>
      </c>
      <c r="R587" t="str">
        <f t="shared" si="57"/>
        <v>web</v>
      </c>
      <c r="S587" s="10">
        <f t="shared" si="58"/>
        <v>42283.3909375</v>
      </c>
      <c r="T587" s="10">
        <f t="shared" si="59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54"/>
        <v>0.55999999999999994</v>
      </c>
      <c r="P588">
        <f t="shared" si="55"/>
        <v>14</v>
      </c>
      <c r="Q588" t="str">
        <f t="shared" si="56"/>
        <v>technology</v>
      </c>
      <c r="R588" t="str">
        <f t="shared" si="57"/>
        <v>web</v>
      </c>
      <c r="S588" s="10">
        <f t="shared" si="58"/>
        <v>42020.854247685187</v>
      </c>
      <c r="T588" s="10">
        <f t="shared" si="59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54"/>
        <v>9.0833333333333339</v>
      </c>
      <c r="P589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10">
        <f t="shared" si="58"/>
        <v>42080.757326388892</v>
      </c>
      <c r="T589" s="10">
        <f t="shared" si="59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54"/>
        <v>3.3444444444444441</v>
      </c>
      <c r="P590">
        <f t="shared" si="55"/>
        <v>150.5</v>
      </c>
      <c r="Q590" t="str">
        <f t="shared" si="56"/>
        <v>technology</v>
      </c>
      <c r="R590" t="str">
        <f t="shared" si="57"/>
        <v>web</v>
      </c>
      <c r="S590" s="10">
        <f t="shared" si="58"/>
        <v>42631.769513888896</v>
      </c>
      <c r="T590" s="10">
        <f t="shared" si="59"/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54"/>
        <v>1.3333333333333334E-2</v>
      </c>
      <c r="P591">
        <f t="shared" si="55"/>
        <v>1</v>
      </c>
      <c r="Q591" t="str">
        <f t="shared" si="56"/>
        <v>technology</v>
      </c>
      <c r="R591" t="str">
        <f t="shared" si="57"/>
        <v>web</v>
      </c>
      <c r="S591" s="10">
        <f t="shared" si="58"/>
        <v>42178.614571759259</v>
      </c>
      <c r="T591" s="10">
        <f t="shared" si="59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54"/>
        <v>4.46</v>
      </c>
      <c r="P592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10">
        <f t="shared" si="58"/>
        <v>42377.554756944446</v>
      </c>
      <c r="T592" s="10">
        <f t="shared" si="59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54"/>
        <v>6.0999999999999999E-2</v>
      </c>
      <c r="P593">
        <f t="shared" si="55"/>
        <v>30.5</v>
      </c>
      <c r="Q593" t="str">
        <f t="shared" si="56"/>
        <v>technology</v>
      </c>
      <c r="R593" t="str">
        <f t="shared" si="57"/>
        <v>web</v>
      </c>
      <c r="S593" s="10">
        <f t="shared" si="58"/>
        <v>42177.543171296296</v>
      </c>
      <c r="T593" s="10">
        <f t="shared" si="59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54"/>
        <v>3.3333333333333335</v>
      </c>
      <c r="P594">
        <f t="shared" si="55"/>
        <v>250</v>
      </c>
      <c r="Q594" t="str">
        <f t="shared" si="56"/>
        <v>technology</v>
      </c>
      <c r="R594" t="str">
        <f t="shared" si="57"/>
        <v>web</v>
      </c>
      <c r="S594" s="10">
        <f t="shared" si="58"/>
        <v>41946.232175925928</v>
      </c>
      <c r="T594" s="10">
        <f t="shared" si="59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54"/>
        <v>23</v>
      </c>
      <c r="P595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10">
        <f t="shared" si="58"/>
        <v>42070.677604166667</v>
      </c>
      <c r="T595" s="10">
        <f t="shared" si="59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54"/>
        <v>0.104</v>
      </c>
      <c r="P596">
        <f t="shared" si="55"/>
        <v>13</v>
      </c>
      <c r="Q596" t="str">
        <f t="shared" si="56"/>
        <v>technology</v>
      </c>
      <c r="R596" t="str">
        <f t="shared" si="57"/>
        <v>web</v>
      </c>
      <c r="S596" s="10">
        <f t="shared" si="58"/>
        <v>42446.780162037037</v>
      </c>
      <c r="T596" s="10">
        <f t="shared" si="59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54"/>
        <v>0.42599999999999999</v>
      </c>
      <c r="P597">
        <f t="shared" si="55"/>
        <v>53.25</v>
      </c>
      <c r="Q597" t="str">
        <f t="shared" si="56"/>
        <v>technology</v>
      </c>
      <c r="R597" t="str">
        <f t="shared" si="57"/>
        <v>web</v>
      </c>
      <c r="S597" s="10">
        <f t="shared" si="58"/>
        <v>42083.069884259254</v>
      </c>
      <c r="T597" s="10">
        <f t="shared" si="59"/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54"/>
        <v>0.03</v>
      </c>
      <c r="P598">
        <f t="shared" si="55"/>
        <v>3</v>
      </c>
      <c r="Q598" t="str">
        <f t="shared" si="56"/>
        <v>technology</v>
      </c>
      <c r="R598" t="str">
        <f t="shared" si="57"/>
        <v>web</v>
      </c>
      <c r="S598" s="10">
        <f t="shared" si="58"/>
        <v>42646.896898148145</v>
      </c>
      <c r="T598" s="10">
        <f t="shared" si="59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54"/>
        <v>0.26666666666666666</v>
      </c>
      <c r="P599">
        <f t="shared" si="55"/>
        <v>10</v>
      </c>
      <c r="Q599" t="str">
        <f t="shared" si="56"/>
        <v>technology</v>
      </c>
      <c r="R599" t="str">
        <f t="shared" si="57"/>
        <v>web</v>
      </c>
      <c r="S599" s="10">
        <f t="shared" si="58"/>
        <v>42545.705266203702</v>
      </c>
      <c r="T599" s="10">
        <f t="shared" si="59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54"/>
        <v>34</v>
      </c>
      <c r="P600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10">
        <f t="shared" si="58"/>
        <v>41948.00209490741</v>
      </c>
      <c r="T600" s="10">
        <f t="shared" si="59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54"/>
        <v>6.2E-2</v>
      </c>
      <c r="P601">
        <f t="shared" si="55"/>
        <v>15.5</v>
      </c>
      <c r="Q601" t="str">
        <f t="shared" si="56"/>
        <v>technology</v>
      </c>
      <c r="R601" t="str">
        <f t="shared" si="57"/>
        <v>web</v>
      </c>
      <c r="S601" s="10">
        <f t="shared" si="58"/>
        <v>42047.812523148154</v>
      </c>
      <c r="T601" s="10">
        <f t="shared" si="59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54"/>
        <v>2</v>
      </c>
      <c r="P602">
        <f t="shared" si="55"/>
        <v>100</v>
      </c>
      <c r="Q602" t="str">
        <f t="shared" si="56"/>
        <v>technology</v>
      </c>
      <c r="R602" t="str">
        <f t="shared" si="57"/>
        <v>web</v>
      </c>
      <c r="S602" s="10">
        <f t="shared" si="58"/>
        <v>42073.798171296294</v>
      </c>
      <c r="T602" s="10">
        <f t="shared" si="59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54"/>
        <v>1.4000000000000001</v>
      </c>
      <c r="P603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10">
        <f t="shared" si="58"/>
        <v>41969.858090277776</v>
      </c>
      <c r="T603" s="10">
        <f t="shared" si="59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54"/>
        <v>0</v>
      </c>
      <c r="P604" t="e">
        <f t="shared" si="55"/>
        <v>#DIV/0!</v>
      </c>
      <c r="Q604" t="str">
        <f t="shared" si="56"/>
        <v>technology</v>
      </c>
      <c r="R604" t="str">
        <f t="shared" si="57"/>
        <v>web</v>
      </c>
      <c r="S604" s="10">
        <f t="shared" si="58"/>
        <v>42143.79415509259</v>
      </c>
      <c r="T604" s="10">
        <f t="shared" si="59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54"/>
        <v>3.9334666666666664</v>
      </c>
      <c r="P605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10">
        <f t="shared" si="58"/>
        <v>41835.639155092591</v>
      </c>
      <c r="T605" s="10">
        <f t="shared" si="59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54"/>
        <v>0</v>
      </c>
      <c r="P606" t="e">
        <f t="shared" si="55"/>
        <v>#DIV/0!</v>
      </c>
      <c r="Q606" t="str">
        <f t="shared" si="56"/>
        <v>technology</v>
      </c>
      <c r="R606" t="str">
        <f t="shared" si="57"/>
        <v>web</v>
      </c>
      <c r="S606" s="10">
        <f t="shared" si="58"/>
        <v>41849.035370370373</v>
      </c>
      <c r="T606" s="10">
        <f t="shared" si="59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54"/>
        <v>2.62</v>
      </c>
      <c r="P607">
        <f t="shared" si="55"/>
        <v>16.375</v>
      </c>
      <c r="Q607" t="str">
        <f t="shared" si="56"/>
        <v>technology</v>
      </c>
      <c r="R607" t="str">
        <f t="shared" si="57"/>
        <v>web</v>
      </c>
      <c r="S607" s="10">
        <f t="shared" si="58"/>
        <v>42194.357731481476</v>
      </c>
      <c r="T607" s="10">
        <f t="shared" si="59"/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54"/>
        <v>0.2</v>
      </c>
      <c r="P608">
        <f t="shared" si="55"/>
        <v>10</v>
      </c>
      <c r="Q608" t="str">
        <f t="shared" si="56"/>
        <v>technology</v>
      </c>
      <c r="R608" t="str">
        <f t="shared" si="57"/>
        <v>web</v>
      </c>
      <c r="S608" s="10">
        <f t="shared" si="58"/>
        <v>42102.650567129633</v>
      </c>
      <c r="T608" s="10">
        <f t="shared" si="59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54"/>
        <v>0</v>
      </c>
      <c r="P609" t="e">
        <f t="shared" si="55"/>
        <v>#DIV/0!</v>
      </c>
      <c r="Q609" t="str">
        <f t="shared" si="56"/>
        <v>technology</v>
      </c>
      <c r="R609" t="str">
        <f t="shared" si="57"/>
        <v>web</v>
      </c>
      <c r="S609" s="10">
        <f t="shared" si="58"/>
        <v>42300.825648148151</v>
      </c>
      <c r="T609" s="10">
        <f t="shared" si="59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54"/>
        <v>0.97400000000000009</v>
      </c>
      <c r="P610">
        <f t="shared" si="55"/>
        <v>292.2</v>
      </c>
      <c r="Q610" t="str">
        <f t="shared" si="56"/>
        <v>technology</v>
      </c>
      <c r="R610" t="str">
        <f t="shared" si="57"/>
        <v>web</v>
      </c>
      <c r="S610" s="10">
        <f t="shared" si="58"/>
        <v>42140.921064814815</v>
      </c>
      <c r="T610" s="10">
        <f t="shared" si="59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54"/>
        <v>0.64102564102564097</v>
      </c>
      <c r="P611">
        <f t="shared" si="55"/>
        <v>5</v>
      </c>
      <c r="Q611" t="str">
        <f t="shared" si="56"/>
        <v>technology</v>
      </c>
      <c r="R611" t="str">
        <f t="shared" si="57"/>
        <v>web</v>
      </c>
      <c r="S611" s="10">
        <f t="shared" si="58"/>
        <v>42307.034074074079</v>
      </c>
      <c r="T611" s="10">
        <f t="shared" si="59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54"/>
        <v>0</v>
      </c>
      <c r="P612" t="e">
        <f t="shared" si="55"/>
        <v>#DIV/0!</v>
      </c>
      <c r="Q612" t="str">
        <f t="shared" si="56"/>
        <v>technology</v>
      </c>
      <c r="R612" t="str">
        <f t="shared" si="57"/>
        <v>web</v>
      </c>
      <c r="S612" s="10">
        <f t="shared" si="58"/>
        <v>42086.83085648148</v>
      </c>
      <c r="T612" s="10">
        <f t="shared" si="59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54"/>
        <v>0</v>
      </c>
      <c r="P613" t="e">
        <f t="shared" si="55"/>
        <v>#DIV/0!</v>
      </c>
      <c r="Q613" t="str">
        <f t="shared" si="56"/>
        <v>technology</v>
      </c>
      <c r="R613" t="str">
        <f t="shared" si="57"/>
        <v>web</v>
      </c>
      <c r="S613" s="10">
        <f t="shared" si="58"/>
        <v>42328.560613425929</v>
      </c>
      <c r="T613" s="10">
        <f t="shared" si="59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54"/>
        <v>0</v>
      </c>
      <c r="P614" t="e">
        <f t="shared" si="55"/>
        <v>#DIV/0!</v>
      </c>
      <c r="Q614" t="str">
        <f t="shared" si="56"/>
        <v>technology</v>
      </c>
      <c r="R614" t="str">
        <f t="shared" si="57"/>
        <v>web</v>
      </c>
      <c r="S614" s="10">
        <f t="shared" si="58"/>
        <v>42585.031782407401</v>
      </c>
      <c r="T614" s="10">
        <f t="shared" si="59"/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54"/>
        <v>21.363333333333333</v>
      </c>
      <c r="P615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10">
        <f t="shared" si="58"/>
        <v>42247.496759259258</v>
      </c>
      <c r="T615" s="10">
        <f t="shared" si="59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54"/>
        <v>0</v>
      </c>
      <c r="P616" t="e">
        <f t="shared" si="55"/>
        <v>#DIV/0!</v>
      </c>
      <c r="Q616" t="str">
        <f t="shared" si="56"/>
        <v>technology</v>
      </c>
      <c r="R616" t="str">
        <f t="shared" si="57"/>
        <v>web</v>
      </c>
      <c r="S616" s="10">
        <f t="shared" si="58"/>
        <v>42515.061805555553</v>
      </c>
      <c r="T616" s="10">
        <f t="shared" si="59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54"/>
        <v>0</v>
      </c>
      <c r="P617" t="e">
        <f t="shared" si="55"/>
        <v>#DIV/0!</v>
      </c>
      <c r="Q617" t="str">
        <f t="shared" si="56"/>
        <v>technology</v>
      </c>
      <c r="R617" t="str">
        <f t="shared" si="57"/>
        <v>web</v>
      </c>
      <c r="S617" s="10">
        <f t="shared" si="58"/>
        <v>42242.122210648144</v>
      </c>
      <c r="T617" s="10">
        <f t="shared" si="59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54"/>
        <v>0</v>
      </c>
      <c r="P618" t="e">
        <f t="shared" si="55"/>
        <v>#DIV/0!</v>
      </c>
      <c r="Q618" t="str">
        <f t="shared" si="56"/>
        <v>technology</v>
      </c>
      <c r="R618" t="str">
        <f t="shared" si="57"/>
        <v>web</v>
      </c>
      <c r="S618" s="10">
        <f t="shared" si="58"/>
        <v>42761.376238425932</v>
      </c>
      <c r="T618" s="10">
        <f t="shared" si="59"/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54"/>
        <v>3</v>
      </c>
      <c r="P619">
        <f t="shared" si="55"/>
        <v>20</v>
      </c>
      <c r="Q619" t="str">
        <f t="shared" si="56"/>
        <v>technology</v>
      </c>
      <c r="R619" t="str">
        <f t="shared" si="57"/>
        <v>web</v>
      </c>
      <c r="S619" s="10">
        <f t="shared" si="58"/>
        <v>42087.343090277776</v>
      </c>
      <c r="T619" s="10">
        <f t="shared" si="59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54"/>
        <v>0</v>
      </c>
      <c r="P620" t="e">
        <f t="shared" si="55"/>
        <v>#DIV/0!</v>
      </c>
      <c r="Q620" t="str">
        <f t="shared" si="56"/>
        <v>technology</v>
      </c>
      <c r="R620" t="str">
        <f t="shared" si="57"/>
        <v>web</v>
      </c>
      <c r="S620" s="10">
        <f t="shared" si="58"/>
        <v>42317.810219907406</v>
      </c>
      <c r="T620" s="10">
        <f t="shared" si="59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54"/>
        <v>3.9999999999999996E-5</v>
      </c>
      <c r="P621">
        <f t="shared" si="55"/>
        <v>1</v>
      </c>
      <c r="Q621" t="str">
        <f t="shared" si="56"/>
        <v>technology</v>
      </c>
      <c r="R621" t="str">
        <f t="shared" si="57"/>
        <v>web</v>
      </c>
      <c r="S621" s="10">
        <f t="shared" si="58"/>
        <v>41908.650347222225</v>
      </c>
      <c r="T621" s="10">
        <f t="shared" si="59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54"/>
        <v>1</v>
      </c>
      <c r="P622">
        <f t="shared" si="55"/>
        <v>300</v>
      </c>
      <c r="Q622" t="str">
        <f t="shared" si="56"/>
        <v>technology</v>
      </c>
      <c r="R622" t="str">
        <f t="shared" si="57"/>
        <v>web</v>
      </c>
      <c r="S622" s="10">
        <f t="shared" si="58"/>
        <v>41831.716874999998</v>
      </c>
      <c r="T622" s="10">
        <f t="shared" si="59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54"/>
        <v>1.044</v>
      </c>
      <c r="P623">
        <f t="shared" si="55"/>
        <v>87</v>
      </c>
      <c r="Q623" t="str">
        <f t="shared" si="56"/>
        <v>technology</v>
      </c>
      <c r="R623" t="str">
        <f t="shared" si="57"/>
        <v>web</v>
      </c>
      <c r="S623" s="10">
        <f t="shared" si="58"/>
        <v>42528.987696759257</v>
      </c>
      <c r="T623" s="10">
        <f t="shared" si="59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54"/>
        <v>5.6833333333333336</v>
      </c>
      <c r="P624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10">
        <f t="shared" si="58"/>
        <v>42532.774745370371</v>
      </c>
      <c r="T624" s="10">
        <f t="shared" si="59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54"/>
        <v>0</v>
      </c>
      <c r="P625" t="e">
        <f t="shared" si="55"/>
        <v>#DIV/0!</v>
      </c>
      <c r="Q625" t="str">
        <f t="shared" si="56"/>
        <v>technology</v>
      </c>
      <c r="R625" t="str">
        <f t="shared" si="57"/>
        <v>web</v>
      </c>
      <c r="S625" s="10">
        <f t="shared" si="58"/>
        <v>42122.009224537032</v>
      </c>
      <c r="T625" s="10">
        <f t="shared" si="59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54"/>
        <v>0</v>
      </c>
      <c r="P626" t="e">
        <f t="shared" si="55"/>
        <v>#DIV/0!</v>
      </c>
      <c r="Q626" t="str">
        <f t="shared" si="56"/>
        <v>technology</v>
      </c>
      <c r="R626" t="str">
        <f t="shared" si="57"/>
        <v>web</v>
      </c>
      <c r="S626" s="10">
        <f t="shared" si="58"/>
        <v>42108.988900462966</v>
      </c>
      <c r="T626" s="10">
        <f t="shared" si="59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54"/>
        <v>0</v>
      </c>
      <c r="P627" t="e">
        <f t="shared" si="55"/>
        <v>#DIV/0!</v>
      </c>
      <c r="Q627" t="str">
        <f t="shared" si="56"/>
        <v>technology</v>
      </c>
      <c r="R627" t="str">
        <f t="shared" si="57"/>
        <v>web</v>
      </c>
      <c r="S627" s="10">
        <f t="shared" si="58"/>
        <v>42790.895567129628</v>
      </c>
      <c r="T627" s="10">
        <f t="shared" si="59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54"/>
        <v>17.380000000000003</v>
      </c>
      <c r="P628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10">
        <f t="shared" si="58"/>
        <v>42198.559479166666</v>
      </c>
      <c r="T628" s="10">
        <f t="shared" si="59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54"/>
        <v>0.02</v>
      </c>
      <c r="P629">
        <f t="shared" si="55"/>
        <v>90</v>
      </c>
      <c r="Q629" t="str">
        <f t="shared" si="56"/>
        <v>technology</v>
      </c>
      <c r="R629" t="str">
        <f t="shared" si="57"/>
        <v>web</v>
      </c>
      <c r="S629" s="10">
        <f t="shared" si="58"/>
        <v>42384.306840277779</v>
      </c>
      <c r="T629" s="10">
        <f t="shared" si="59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54"/>
        <v>0</v>
      </c>
      <c r="P630" t="e">
        <f t="shared" si="55"/>
        <v>#DIV/0!</v>
      </c>
      <c r="Q630" t="str">
        <f t="shared" si="56"/>
        <v>technology</v>
      </c>
      <c r="R630" t="str">
        <f t="shared" si="57"/>
        <v>web</v>
      </c>
      <c r="S630" s="10">
        <f t="shared" si="58"/>
        <v>41803.692789351851</v>
      </c>
      <c r="T630" s="10">
        <f t="shared" si="59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54"/>
        <v>0.17500000000000002</v>
      </c>
      <c r="P631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10">
        <f t="shared" si="58"/>
        <v>42474.637824074074</v>
      </c>
      <c r="T631" s="10">
        <f t="shared" si="59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54"/>
        <v>8.3340278356529712E-2</v>
      </c>
      <c r="P632">
        <f t="shared" si="55"/>
        <v>10</v>
      </c>
      <c r="Q632" t="str">
        <f t="shared" si="56"/>
        <v>technology</v>
      </c>
      <c r="R632" t="str">
        <f t="shared" si="57"/>
        <v>web</v>
      </c>
      <c r="S632" s="10">
        <f t="shared" si="58"/>
        <v>42223.619456018518</v>
      </c>
      <c r="T632" s="10">
        <f t="shared" si="59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54"/>
        <v>1.38</v>
      </c>
      <c r="P633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10">
        <f t="shared" si="58"/>
        <v>42489.772326388891</v>
      </c>
      <c r="T633" s="10">
        <f t="shared" si="59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54"/>
        <v>0</v>
      </c>
      <c r="P634" t="e">
        <f t="shared" si="55"/>
        <v>#DIV/0!</v>
      </c>
      <c r="Q634" t="str">
        <f t="shared" si="56"/>
        <v>technology</v>
      </c>
      <c r="R634" t="str">
        <f t="shared" si="57"/>
        <v>web</v>
      </c>
      <c r="S634" s="10">
        <f t="shared" si="58"/>
        <v>42303.659317129626</v>
      </c>
      <c r="T634" s="10">
        <f t="shared" si="59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54"/>
        <v>12.45</v>
      </c>
      <c r="P635">
        <f t="shared" si="55"/>
        <v>49.8</v>
      </c>
      <c r="Q635" t="str">
        <f t="shared" si="56"/>
        <v>technology</v>
      </c>
      <c r="R635" t="str">
        <f t="shared" si="57"/>
        <v>web</v>
      </c>
      <c r="S635" s="10">
        <f t="shared" si="58"/>
        <v>42507.29932870371</v>
      </c>
      <c r="T635" s="10">
        <f t="shared" si="59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54"/>
        <v>0.02</v>
      </c>
      <c r="P636">
        <f t="shared" si="55"/>
        <v>1</v>
      </c>
      <c r="Q636" t="str">
        <f t="shared" si="56"/>
        <v>technology</v>
      </c>
      <c r="R636" t="str">
        <f t="shared" si="57"/>
        <v>web</v>
      </c>
      <c r="S636" s="10">
        <f t="shared" si="58"/>
        <v>42031.928576388891</v>
      </c>
      <c r="T636" s="10">
        <f t="shared" si="59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54"/>
        <v>8.0000000000000002E-3</v>
      </c>
      <c r="P637">
        <f t="shared" si="55"/>
        <v>2</v>
      </c>
      <c r="Q637" t="str">
        <f t="shared" si="56"/>
        <v>technology</v>
      </c>
      <c r="R637" t="str">
        <f t="shared" si="57"/>
        <v>web</v>
      </c>
      <c r="S637" s="10">
        <f t="shared" si="58"/>
        <v>42076.092152777783</v>
      </c>
      <c r="T637" s="10">
        <f t="shared" si="59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54"/>
        <v>0.2</v>
      </c>
      <c r="P638">
        <f t="shared" si="55"/>
        <v>4</v>
      </c>
      <c r="Q638" t="str">
        <f t="shared" si="56"/>
        <v>technology</v>
      </c>
      <c r="R638" t="str">
        <f t="shared" si="57"/>
        <v>web</v>
      </c>
      <c r="S638" s="10">
        <f t="shared" si="58"/>
        <v>42131.455439814818</v>
      </c>
      <c r="T638" s="10">
        <f t="shared" si="59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54"/>
        <v>0</v>
      </c>
      <c r="P639" t="e">
        <f t="shared" si="55"/>
        <v>#DIV/0!</v>
      </c>
      <c r="Q639" t="str">
        <f t="shared" si="56"/>
        <v>technology</v>
      </c>
      <c r="R639" t="str">
        <f t="shared" si="57"/>
        <v>web</v>
      </c>
      <c r="S639" s="10">
        <f t="shared" si="58"/>
        <v>42762.962013888886</v>
      </c>
      <c r="T639" s="10">
        <f t="shared" si="59"/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54"/>
        <v>9.0000000000000011E-3</v>
      </c>
      <c r="P640">
        <f t="shared" si="55"/>
        <v>3</v>
      </c>
      <c r="Q640" t="str">
        <f t="shared" si="56"/>
        <v>technology</v>
      </c>
      <c r="R640" t="str">
        <f t="shared" si="57"/>
        <v>web</v>
      </c>
      <c r="S640" s="10">
        <f t="shared" si="58"/>
        <v>42759.593310185184</v>
      </c>
      <c r="T640" s="10">
        <f t="shared" si="59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54"/>
        <v>9.9999999999999991E-5</v>
      </c>
      <c r="P641">
        <f t="shared" si="55"/>
        <v>1</v>
      </c>
      <c r="Q641" t="str">
        <f t="shared" si="56"/>
        <v>technology</v>
      </c>
      <c r="R641" t="str">
        <f t="shared" si="57"/>
        <v>web</v>
      </c>
      <c r="S641" s="10">
        <f t="shared" si="58"/>
        <v>41865.583275462966</v>
      </c>
      <c r="T641" s="10">
        <f t="shared" si="59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54"/>
        <v>144.28571428571428</v>
      </c>
      <c r="P642">
        <f t="shared" si="55"/>
        <v>50.5</v>
      </c>
      <c r="Q642" t="str">
        <f t="shared" si="56"/>
        <v>technology</v>
      </c>
      <c r="R642" t="str">
        <f t="shared" si="57"/>
        <v>wearables</v>
      </c>
      <c r="S642" s="10">
        <f t="shared" si="58"/>
        <v>42683.420312500006</v>
      </c>
      <c r="T642" s="10">
        <f t="shared" si="59"/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60">E643/D643*100</f>
        <v>119.16249999999999</v>
      </c>
      <c r="P643">
        <f t="shared" ref="P643:P706" si="61">E643/L643</f>
        <v>151.31746031746033</v>
      </c>
      <c r="Q643" t="str">
        <f t="shared" ref="Q643:Q706" si="62">LEFT(N643,FIND("/",N643)-1)</f>
        <v>technology</v>
      </c>
      <c r="R643" t="str">
        <f t="shared" ref="R643:R706" si="63">RIGHT(N643,LEN(N643)-FIND("/",N643))</f>
        <v>wearables</v>
      </c>
      <c r="S643" s="10">
        <f t="shared" ref="S643:S706" si="64">(((J643/60)/60)/24)+DATE(1970,1,1)</f>
        <v>42199.57</v>
      </c>
      <c r="T643" s="10">
        <f t="shared" ref="T643:T706" si="65">(((I643/60)/60)/24)+DATE(1970,1,1)</f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60"/>
        <v>1460.4850000000001</v>
      </c>
      <c r="P644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10">
        <f t="shared" si="64"/>
        <v>42199.651319444441</v>
      </c>
      <c r="T644" s="10">
        <f t="shared" si="65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60"/>
        <v>105.80799999999999</v>
      </c>
      <c r="P645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10">
        <f t="shared" si="64"/>
        <v>42100.642071759255</v>
      </c>
      <c r="T645" s="10">
        <f t="shared" si="65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60"/>
        <v>300.11791999999997</v>
      </c>
      <c r="P646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10">
        <f t="shared" si="64"/>
        <v>41898.665960648148</v>
      </c>
      <c r="T646" s="10">
        <f t="shared" si="65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60"/>
        <v>278.7</v>
      </c>
      <c r="P647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10">
        <f t="shared" si="64"/>
        <v>42564.026319444441</v>
      </c>
      <c r="T647" s="10">
        <f t="shared" si="65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60"/>
        <v>131.87625</v>
      </c>
      <c r="P648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10">
        <f t="shared" si="64"/>
        <v>41832.852627314816</v>
      </c>
      <c r="T648" s="10">
        <f t="shared" si="65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60"/>
        <v>107.05</v>
      </c>
      <c r="P649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10">
        <f t="shared" si="64"/>
        <v>42416.767928240741</v>
      </c>
      <c r="T649" s="10">
        <f t="shared" si="65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60"/>
        <v>126.82285714285715</v>
      </c>
      <c r="P650">
        <f t="shared" si="61"/>
        <v>1644</v>
      </c>
      <c r="Q650" t="str">
        <f t="shared" si="62"/>
        <v>technology</v>
      </c>
      <c r="R650" t="str">
        <f t="shared" si="63"/>
        <v>wearables</v>
      </c>
      <c r="S650" s="10">
        <f t="shared" si="64"/>
        <v>41891.693379629629</v>
      </c>
      <c r="T650" s="10">
        <f t="shared" si="65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60"/>
        <v>139.96</v>
      </c>
      <c r="P651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10">
        <f t="shared" si="64"/>
        <v>41877.912187499998</v>
      </c>
      <c r="T651" s="10">
        <f t="shared" si="65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60"/>
        <v>112.4</v>
      </c>
      <c r="P652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10">
        <f t="shared" si="64"/>
        <v>41932.036851851852</v>
      </c>
      <c r="T652" s="10">
        <f t="shared" si="65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60"/>
        <v>100.52799999999999</v>
      </c>
      <c r="P653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10">
        <f t="shared" si="64"/>
        <v>41956.017488425925</v>
      </c>
      <c r="T653" s="10">
        <f t="shared" si="65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60"/>
        <v>100.46666666666665</v>
      </c>
      <c r="P654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10">
        <f t="shared" si="64"/>
        <v>42675.690393518518</v>
      </c>
      <c r="T654" s="10">
        <f t="shared" si="65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60"/>
        <v>141.446</v>
      </c>
      <c r="P655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10">
        <f t="shared" si="64"/>
        <v>42199.618518518517</v>
      </c>
      <c r="T655" s="10">
        <f t="shared" si="65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60"/>
        <v>267.29166666666669</v>
      </c>
      <c r="P656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10">
        <f t="shared" si="64"/>
        <v>42163.957326388889</v>
      </c>
      <c r="T656" s="10">
        <f t="shared" si="65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60"/>
        <v>146.88749999999999</v>
      </c>
      <c r="P657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10">
        <f t="shared" si="64"/>
        <v>42045.957314814819</v>
      </c>
      <c r="T657" s="10">
        <f t="shared" si="65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60"/>
        <v>213.56</v>
      </c>
      <c r="P658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10">
        <f t="shared" si="64"/>
        <v>42417.804618055554</v>
      </c>
      <c r="T658" s="10">
        <f t="shared" si="65"/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60"/>
        <v>125.69999999999999</v>
      </c>
      <c r="P659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10">
        <f t="shared" si="64"/>
        <v>42331.84574074074</v>
      </c>
      <c r="T659" s="10">
        <f t="shared" si="65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60"/>
        <v>104.46206037108834</v>
      </c>
      <c r="P660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10">
        <f t="shared" si="64"/>
        <v>42179.160752314812</v>
      </c>
      <c r="T660" s="10">
        <f t="shared" si="65"/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60"/>
        <v>100.56666666666668</v>
      </c>
      <c r="P661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10">
        <f t="shared" si="64"/>
        <v>42209.593692129631</v>
      </c>
      <c r="T661" s="10">
        <f t="shared" si="65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60"/>
        <v>3.0579999999999998</v>
      </c>
      <c r="P662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10">
        <f t="shared" si="64"/>
        <v>41922.741655092592</v>
      </c>
      <c r="T662" s="10">
        <f t="shared" si="65"/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60"/>
        <v>0.95</v>
      </c>
      <c r="P663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10">
        <f t="shared" si="64"/>
        <v>42636.645358796297</v>
      </c>
      <c r="T663" s="10">
        <f t="shared" si="65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60"/>
        <v>0.4</v>
      </c>
      <c r="P664">
        <f t="shared" si="61"/>
        <v>39</v>
      </c>
      <c r="Q664" t="str">
        <f t="shared" si="62"/>
        <v>technology</v>
      </c>
      <c r="R664" t="str">
        <f t="shared" si="63"/>
        <v>wearables</v>
      </c>
      <c r="S664" s="10">
        <f t="shared" si="64"/>
        <v>41990.438043981485</v>
      </c>
      <c r="T664" s="10">
        <f t="shared" si="65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60"/>
        <v>0.35000000000000003</v>
      </c>
      <c r="P665">
        <f t="shared" si="61"/>
        <v>100</v>
      </c>
      <c r="Q665" t="str">
        <f t="shared" si="62"/>
        <v>technology</v>
      </c>
      <c r="R665" t="str">
        <f t="shared" si="63"/>
        <v>wearables</v>
      </c>
      <c r="S665" s="10">
        <f t="shared" si="64"/>
        <v>42173.843240740738</v>
      </c>
      <c r="T665" s="10">
        <f t="shared" si="65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60"/>
        <v>7.5333333333333332</v>
      </c>
      <c r="P666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10">
        <f t="shared" si="64"/>
        <v>42077.666377314818</v>
      </c>
      <c r="T666" s="10">
        <f t="shared" si="65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60"/>
        <v>18.64</v>
      </c>
      <c r="P667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10">
        <f t="shared" si="64"/>
        <v>42688.711354166662</v>
      </c>
      <c r="T667" s="10">
        <f t="shared" si="65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60"/>
        <v>4.0000000000000001E-3</v>
      </c>
      <c r="P668">
        <f t="shared" si="61"/>
        <v>2</v>
      </c>
      <c r="Q668" t="str">
        <f t="shared" si="62"/>
        <v>technology</v>
      </c>
      <c r="R668" t="str">
        <f t="shared" si="63"/>
        <v>wearables</v>
      </c>
      <c r="S668" s="10">
        <f t="shared" si="64"/>
        <v>41838.832152777781</v>
      </c>
      <c r="T668" s="10">
        <f t="shared" si="65"/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60"/>
        <v>10.02</v>
      </c>
      <c r="P669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10">
        <f t="shared" si="64"/>
        <v>42632.373414351852</v>
      </c>
      <c r="T669" s="10">
        <f t="shared" si="65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60"/>
        <v>4.5600000000000005</v>
      </c>
      <c r="P670">
        <f t="shared" si="61"/>
        <v>27.36</v>
      </c>
      <c r="Q670" t="str">
        <f t="shared" si="62"/>
        <v>technology</v>
      </c>
      <c r="R670" t="str">
        <f t="shared" si="63"/>
        <v>wearables</v>
      </c>
      <c r="S670" s="10">
        <f t="shared" si="64"/>
        <v>42090.831273148149</v>
      </c>
      <c r="T670" s="10">
        <f t="shared" si="65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60"/>
        <v>21.5075</v>
      </c>
      <c r="P671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10">
        <f t="shared" si="64"/>
        <v>42527.625671296293</v>
      </c>
      <c r="T671" s="10">
        <f t="shared" si="65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60"/>
        <v>29.276666666666667</v>
      </c>
      <c r="P672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10">
        <f t="shared" si="64"/>
        <v>42506.709722222222</v>
      </c>
      <c r="T672" s="10">
        <f t="shared" si="65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60"/>
        <v>39.426666666666662</v>
      </c>
      <c r="P673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10">
        <f t="shared" si="64"/>
        <v>41984.692731481482</v>
      </c>
      <c r="T673" s="10">
        <f t="shared" si="65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60"/>
        <v>21.628</v>
      </c>
      <c r="P674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10">
        <f t="shared" si="64"/>
        <v>41974.219490740739</v>
      </c>
      <c r="T674" s="10">
        <f t="shared" si="65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60"/>
        <v>0.20500000000000002</v>
      </c>
      <c r="P675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10">
        <f t="shared" si="64"/>
        <v>41838.840474537035</v>
      </c>
      <c r="T675" s="10">
        <f t="shared" si="65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60"/>
        <v>0.03</v>
      </c>
      <c r="P676">
        <f t="shared" si="61"/>
        <v>7.5</v>
      </c>
      <c r="Q676" t="str">
        <f t="shared" si="62"/>
        <v>technology</v>
      </c>
      <c r="R676" t="str">
        <f t="shared" si="63"/>
        <v>wearables</v>
      </c>
      <c r="S676" s="10">
        <f t="shared" si="64"/>
        <v>41803.116053240738</v>
      </c>
      <c r="T676" s="10">
        <f t="shared" si="65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60"/>
        <v>14.85</v>
      </c>
      <c r="P677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10">
        <f t="shared" si="64"/>
        <v>41975.930601851855</v>
      </c>
      <c r="T677" s="10">
        <f t="shared" si="65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60"/>
        <v>1.4710000000000001</v>
      </c>
      <c r="P678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10">
        <f t="shared" si="64"/>
        <v>42012.768298611118</v>
      </c>
      <c r="T678" s="10">
        <f t="shared" si="65"/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60"/>
        <v>25.584</v>
      </c>
      <c r="P679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10">
        <f t="shared" si="64"/>
        <v>42504.403877314813</v>
      </c>
      <c r="T679" s="10">
        <f t="shared" si="65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60"/>
        <v>3.8206896551724134</v>
      </c>
      <c r="P680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10">
        <f t="shared" si="64"/>
        <v>42481.376597222217</v>
      </c>
      <c r="T680" s="10">
        <f t="shared" si="65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60"/>
        <v>15.485964912280703</v>
      </c>
      <c r="P681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10">
        <f t="shared" si="64"/>
        <v>42556.695706018523</v>
      </c>
      <c r="T681" s="10">
        <f t="shared" si="65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60"/>
        <v>25.912000000000003</v>
      </c>
      <c r="P682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10">
        <f t="shared" si="64"/>
        <v>41864.501516203702</v>
      </c>
      <c r="T682" s="10">
        <f t="shared" si="65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60"/>
        <v>0.04</v>
      </c>
      <c r="P683">
        <f t="shared" si="61"/>
        <v>1</v>
      </c>
      <c r="Q683" t="str">
        <f t="shared" si="62"/>
        <v>technology</v>
      </c>
      <c r="R683" t="str">
        <f t="shared" si="63"/>
        <v>wearables</v>
      </c>
      <c r="S683" s="10">
        <f t="shared" si="64"/>
        <v>42639.805601851855</v>
      </c>
      <c r="T683" s="10">
        <f t="shared" si="65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60"/>
        <v>0.106</v>
      </c>
      <c r="P684">
        <f t="shared" si="61"/>
        <v>13.25</v>
      </c>
      <c r="Q684" t="str">
        <f t="shared" si="62"/>
        <v>technology</v>
      </c>
      <c r="R684" t="str">
        <f t="shared" si="63"/>
        <v>wearables</v>
      </c>
      <c r="S684" s="10">
        <f t="shared" si="64"/>
        <v>42778.765300925923</v>
      </c>
      <c r="T684" s="10">
        <f t="shared" si="65"/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60"/>
        <v>0.85142857142857142</v>
      </c>
      <c r="P685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10">
        <f t="shared" si="64"/>
        <v>42634.900046296301</v>
      </c>
      <c r="T685" s="10">
        <f t="shared" si="65"/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60"/>
        <v>7.4837500000000006</v>
      </c>
      <c r="P686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10">
        <f t="shared" si="64"/>
        <v>41809.473275462966</v>
      </c>
      <c r="T686" s="10">
        <f t="shared" si="65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60"/>
        <v>27.650000000000002</v>
      </c>
      <c r="P687">
        <f t="shared" si="61"/>
        <v>55.3</v>
      </c>
      <c r="Q687" t="str">
        <f t="shared" si="62"/>
        <v>technology</v>
      </c>
      <c r="R687" t="str">
        <f t="shared" si="63"/>
        <v>wearables</v>
      </c>
      <c r="S687" s="10">
        <f t="shared" si="64"/>
        <v>41971.866574074069</v>
      </c>
      <c r="T687" s="10">
        <f t="shared" si="65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60"/>
        <v>0</v>
      </c>
      <c r="P688" t="e">
        <f t="shared" si="61"/>
        <v>#DIV/0!</v>
      </c>
      <c r="Q688" t="str">
        <f t="shared" si="62"/>
        <v>technology</v>
      </c>
      <c r="R688" t="str">
        <f t="shared" si="63"/>
        <v>wearables</v>
      </c>
      <c r="S688" s="10">
        <f t="shared" si="64"/>
        <v>42189.673263888893</v>
      </c>
      <c r="T688" s="10">
        <f t="shared" si="65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60"/>
        <v>3.55</v>
      </c>
      <c r="P689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10">
        <f t="shared" si="64"/>
        <v>42711.750613425931</v>
      </c>
      <c r="T689" s="10">
        <f t="shared" si="65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60"/>
        <v>72.989999999999995</v>
      </c>
      <c r="P690">
        <f t="shared" si="61"/>
        <v>405.5</v>
      </c>
      <c r="Q690" t="str">
        <f t="shared" si="62"/>
        <v>technology</v>
      </c>
      <c r="R690" t="str">
        <f t="shared" si="63"/>
        <v>wearables</v>
      </c>
      <c r="S690" s="10">
        <f t="shared" si="64"/>
        <v>42262.104780092588</v>
      </c>
      <c r="T690" s="10">
        <f t="shared" si="65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60"/>
        <v>57.648750000000007</v>
      </c>
      <c r="P691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10">
        <f t="shared" si="64"/>
        <v>42675.66778935185</v>
      </c>
      <c r="T691" s="10">
        <f t="shared" si="65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60"/>
        <v>12.34</v>
      </c>
      <c r="P692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10">
        <f t="shared" si="64"/>
        <v>42579.634733796294</v>
      </c>
      <c r="T692" s="10">
        <f t="shared" si="65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60"/>
        <v>0.52</v>
      </c>
      <c r="P693">
        <f t="shared" si="61"/>
        <v>26</v>
      </c>
      <c r="Q693" t="str">
        <f t="shared" si="62"/>
        <v>technology</v>
      </c>
      <c r="R693" t="str">
        <f t="shared" si="63"/>
        <v>wearables</v>
      </c>
      <c r="S693" s="10">
        <f t="shared" si="64"/>
        <v>42158.028310185182</v>
      </c>
      <c r="T693" s="10">
        <f t="shared" si="65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60"/>
        <v>6.5299999999999994</v>
      </c>
      <c r="P694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10">
        <f t="shared" si="64"/>
        <v>42696.37572916667</v>
      </c>
      <c r="T694" s="10">
        <f t="shared" si="65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60"/>
        <v>35.338000000000001</v>
      </c>
      <c r="P695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10">
        <f t="shared" si="64"/>
        <v>42094.808182870373</v>
      </c>
      <c r="T695" s="10">
        <f t="shared" si="65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60"/>
        <v>0.39333333333333331</v>
      </c>
      <c r="P696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10">
        <f t="shared" si="64"/>
        <v>42737.663877314815</v>
      </c>
      <c r="T696" s="10">
        <f t="shared" si="65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60"/>
        <v>1.06</v>
      </c>
      <c r="P697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10">
        <f t="shared" si="64"/>
        <v>41913.521064814813</v>
      </c>
      <c r="T697" s="10">
        <f t="shared" si="65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60"/>
        <v>5.7142857142857147E-4</v>
      </c>
      <c r="P698">
        <f t="shared" si="61"/>
        <v>1</v>
      </c>
      <c r="Q698" t="str">
        <f t="shared" si="62"/>
        <v>technology</v>
      </c>
      <c r="R698" t="str">
        <f t="shared" si="63"/>
        <v>wearables</v>
      </c>
      <c r="S698" s="10">
        <f t="shared" si="64"/>
        <v>41815.927106481482</v>
      </c>
      <c r="T698" s="10">
        <f t="shared" si="65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60"/>
        <v>46.379999999999995</v>
      </c>
      <c r="P699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10">
        <f t="shared" si="64"/>
        <v>42388.523020833338</v>
      </c>
      <c r="T699" s="10">
        <f t="shared" si="65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60"/>
        <v>15.39</v>
      </c>
      <c r="P700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10">
        <f t="shared" si="64"/>
        <v>41866.931076388886</v>
      </c>
      <c r="T700" s="10">
        <f t="shared" si="65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60"/>
        <v>82.422107692307705</v>
      </c>
      <c r="P701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10">
        <f t="shared" si="64"/>
        <v>41563.485509259262</v>
      </c>
      <c r="T701" s="10">
        <f t="shared" si="65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60"/>
        <v>2.6866666666666665</v>
      </c>
      <c r="P702">
        <f t="shared" si="61"/>
        <v>13</v>
      </c>
      <c r="Q702" t="str">
        <f t="shared" si="62"/>
        <v>technology</v>
      </c>
      <c r="R702" t="str">
        <f t="shared" si="63"/>
        <v>wearables</v>
      </c>
      <c r="S702" s="10">
        <f t="shared" si="64"/>
        <v>42715.688437500001</v>
      </c>
      <c r="T702" s="10">
        <f t="shared" si="65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60"/>
        <v>26.6</v>
      </c>
      <c r="P703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10">
        <f t="shared" si="64"/>
        <v>41813.662962962961</v>
      </c>
      <c r="T703" s="10">
        <f t="shared" si="65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60"/>
        <v>30.813400000000001</v>
      </c>
      <c r="P704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10">
        <f t="shared" si="64"/>
        <v>42668.726701388892</v>
      </c>
      <c r="T704" s="10">
        <f t="shared" si="65"/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60"/>
        <v>5.58</v>
      </c>
      <c r="P705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10">
        <f t="shared" si="64"/>
        <v>42711.950798611113</v>
      </c>
      <c r="T705" s="10">
        <f t="shared" si="65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60"/>
        <v>0.87454545454545463</v>
      </c>
      <c r="P706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10">
        <f t="shared" si="64"/>
        <v>42726.192916666667</v>
      </c>
      <c r="T706" s="10">
        <f t="shared" si="65"/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66">E707/D707*100</f>
        <v>0.97699999999999987</v>
      </c>
      <c r="P707">
        <f t="shared" ref="P707:P770" si="67">E707/L707</f>
        <v>195.4</v>
      </c>
      <c r="Q707" t="str">
        <f t="shared" ref="Q707:Q770" si="68">LEFT(N707,FIND("/",N707)-1)</f>
        <v>technology</v>
      </c>
      <c r="R707" t="str">
        <f t="shared" ref="R707:R770" si="69">RIGHT(N707,LEN(N707)-FIND("/",N707))</f>
        <v>wearables</v>
      </c>
      <c r="S707" s="10">
        <f t="shared" ref="S707:S770" si="70">(((J707/60)/60)/24)+DATE(1970,1,1)</f>
        <v>42726.491643518515</v>
      </c>
      <c r="T707" s="10">
        <f t="shared" ref="T707:T770" si="71">(((I707/60)/60)/24)+DATE(1970,1,1)</f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66"/>
        <v>0</v>
      </c>
      <c r="P708" t="e">
        <f t="shared" si="67"/>
        <v>#DIV/0!</v>
      </c>
      <c r="Q708" t="str">
        <f t="shared" si="68"/>
        <v>technology</v>
      </c>
      <c r="R708" t="str">
        <f t="shared" si="69"/>
        <v>wearables</v>
      </c>
      <c r="S708" s="10">
        <f t="shared" si="70"/>
        <v>42676.995173611111</v>
      </c>
      <c r="T708" s="10">
        <f t="shared" si="71"/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66"/>
        <v>78.927352941176466</v>
      </c>
      <c r="P709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10">
        <f t="shared" si="70"/>
        <v>42696.663506944446</v>
      </c>
      <c r="T709" s="10">
        <f t="shared" si="71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66"/>
        <v>22.092500000000001</v>
      </c>
      <c r="P710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10">
        <f t="shared" si="70"/>
        <v>41835.581018518518</v>
      </c>
      <c r="T710" s="10">
        <f t="shared" si="71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66"/>
        <v>0.40666666666666662</v>
      </c>
      <c r="P711">
        <f t="shared" si="67"/>
        <v>30.5</v>
      </c>
      <c r="Q711" t="str">
        <f t="shared" si="68"/>
        <v>technology</v>
      </c>
      <c r="R711" t="str">
        <f t="shared" si="69"/>
        <v>wearables</v>
      </c>
      <c r="S711" s="10">
        <f t="shared" si="70"/>
        <v>41948.041192129633</v>
      </c>
      <c r="T711" s="10">
        <f t="shared" si="71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66"/>
        <v>0</v>
      </c>
      <c r="P712" t="e">
        <f t="shared" si="67"/>
        <v>#DIV/0!</v>
      </c>
      <c r="Q712" t="str">
        <f t="shared" si="68"/>
        <v>technology</v>
      </c>
      <c r="R712" t="str">
        <f t="shared" si="69"/>
        <v>wearables</v>
      </c>
      <c r="S712" s="10">
        <f t="shared" si="70"/>
        <v>41837.984976851854</v>
      </c>
      <c r="T712" s="10">
        <f t="shared" si="71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66"/>
        <v>33.790999999999997</v>
      </c>
      <c r="P713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10">
        <f t="shared" si="70"/>
        <v>42678.459120370375</v>
      </c>
      <c r="T713" s="10">
        <f t="shared" si="71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66"/>
        <v>0.21649484536082475</v>
      </c>
      <c r="P714">
        <f t="shared" si="67"/>
        <v>26.25</v>
      </c>
      <c r="Q714" t="str">
        <f t="shared" si="68"/>
        <v>technology</v>
      </c>
      <c r="R714" t="str">
        <f t="shared" si="69"/>
        <v>wearables</v>
      </c>
      <c r="S714" s="10">
        <f t="shared" si="70"/>
        <v>42384.680925925932</v>
      </c>
      <c r="T714" s="10">
        <f t="shared" si="71"/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66"/>
        <v>0.79600000000000004</v>
      </c>
      <c r="P715">
        <f t="shared" si="67"/>
        <v>199</v>
      </c>
      <c r="Q715" t="str">
        <f t="shared" si="68"/>
        <v>technology</v>
      </c>
      <c r="R715" t="str">
        <f t="shared" si="69"/>
        <v>wearables</v>
      </c>
      <c r="S715" s="10">
        <f t="shared" si="70"/>
        <v>42496.529305555552</v>
      </c>
      <c r="T715" s="10">
        <f t="shared" si="71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66"/>
        <v>14.993333333333334</v>
      </c>
      <c r="P716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10">
        <f t="shared" si="70"/>
        <v>42734.787986111114</v>
      </c>
      <c r="T716" s="10">
        <f t="shared" si="71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66"/>
        <v>5.0509090909090908</v>
      </c>
      <c r="P717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10">
        <f t="shared" si="70"/>
        <v>42273.090740740736</v>
      </c>
      <c r="T717" s="10">
        <f t="shared" si="71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66"/>
        <v>10.214285714285715</v>
      </c>
      <c r="P718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10">
        <f t="shared" si="70"/>
        <v>41940.658645833333</v>
      </c>
      <c r="T718" s="10">
        <f t="shared" si="71"/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66"/>
        <v>0.30499999999999999</v>
      </c>
      <c r="P719">
        <f t="shared" si="67"/>
        <v>76.25</v>
      </c>
      <c r="Q719" t="str">
        <f t="shared" si="68"/>
        <v>technology</v>
      </c>
      <c r="R719" t="str">
        <f t="shared" si="69"/>
        <v>wearables</v>
      </c>
      <c r="S719" s="10">
        <f t="shared" si="70"/>
        <v>41857.854189814818</v>
      </c>
      <c r="T719" s="10">
        <f t="shared" si="71"/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66"/>
        <v>0.75</v>
      </c>
      <c r="P720">
        <f t="shared" si="67"/>
        <v>22.5</v>
      </c>
      <c r="Q720" t="str">
        <f t="shared" si="68"/>
        <v>technology</v>
      </c>
      <c r="R720" t="str">
        <f t="shared" si="69"/>
        <v>wearables</v>
      </c>
      <c r="S720" s="10">
        <f t="shared" si="70"/>
        <v>42752.845451388886</v>
      </c>
      <c r="T720" s="10">
        <f t="shared" si="71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66"/>
        <v>1.2933333333333332</v>
      </c>
      <c r="P721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10">
        <f t="shared" si="70"/>
        <v>42409.040231481486</v>
      </c>
      <c r="T721" s="10">
        <f t="shared" si="71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66"/>
        <v>143.94736842105263</v>
      </c>
      <c r="P722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10">
        <f t="shared" si="70"/>
        <v>40909.649201388893</v>
      </c>
      <c r="T722" s="10">
        <f t="shared" si="71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66"/>
        <v>122.10975609756099</v>
      </c>
      <c r="P723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10">
        <f t="shared" si="70"/>
        <v>41807.571840277778</v>
      </c>
      <c r="T723" s="10">
        <f t="shared" si="71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66"/>
        <v>132.024</v>
      </c>
      <c r="P724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10">
        <f t="shared" si="70"/>
        <v>40977.805300925924</v>
      </c>
      <c r="T724" s="10">
        <f t="shared" si="71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66"/>
        <v>109.38000000000001</v>
      </c>
      <c r="P725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10">
        <f t="shared" si="70"/>
        <v>42184.816539351858</v>
      </c>
      <c r="T725" s="10">
        <f t="shared" si="71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66"/>
        <v>105.47157142857144</v>
      </c>
      <c r="P726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10">
        <f t="shared" si="70"/>
        <v>40694.638460648144</v>
      </c>
      <c r="T726" s="10">
        <f t="shared" si="71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66"/>
        <v>100.35000000000001</v>
      </c>
      <c r="P727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10">
        <f t="shared" si="70"/>
        <v>42321.626296296294</v>
      </c>
      <c r="T727" s="10">
        <f t="shared" si="71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66"/>
        <v>101.4</v>
      </c>
      <c r="P728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10">
        <f t="shared" si="70"/>
        <v>41346.042673611111</v>
      </c>
      <c r="T728" s="10">
        <f t="shared" si="71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66"/>
        <v>155.51428571428571</v>
      </c>
      <c r="P729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10">
        <f t="shared" si="70"/>
        <v>41247.020243055551</v>
      </c>
      <c r="T729" s="10">
        <f t="shared" si="71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66"/>
        <v>105.566</v>
      </c>
      <c r="P730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10">
        <f t="shared" si="70"/>
        <v>40731.837465277778</v>
      </c>
      <c r="T730" s="10">
        <f t="shared" si="71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66"/>
        <v>130.65</v>
      </c>
      <c r="P731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10">
        <f t="shared" si="70"/>
        <v>41111.185891203706</v>
      </c>
      <c r="T731" s="10">
        <f t="shared" si="71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66"/>
        <v>132.19</v>
      </c>
      <c r="P732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10">
        <f t="shared" si="70"/>
        <v>40854.745266203703</v>
      </c>
      <c r="T732" s="10">
        <f t="shared" si="71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66"/>
        <v>126</v>
      </c>
      <c r="P733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10">
        <f t="shared" si="70"/>
        <v>40879.795682870368</v>
      </c>
      <c r="T733" s="10">
        <f t="shared" si="71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66"/>
        <v>160</v>
      </c>
      <c r="P734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10">
        <f t="shared" si="70"/>
        <v>41486.424317129626</v>
      </c>
      <c r="T734" s="10">
        <f t="shared" si="71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66"/>
        <v>120.48</v>
      </c>
      <c r="P735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10">
        <f t="shared" si="70"/>
        <v>41598.420046296298</v>
      </c>
      <c r="T735" s="10">
        <f t="shared" si="71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66"/>
        <v>125.52941176470588</v>
      </c>
      <c r="P736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10">
        <f t="shared" si="70"/>
        <v>42102.164583333331</v>
      </c>
      <c r="T736" s="10">
        <f t="shared" si="71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66"/>
        <v>114.40638297872341</v>
      </c>
      <c r="P737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10">
        <f t="shared" si="70"/>
        <v>41946.029467592591</v>
      </c>
      <c r="T737" s="10">
        <f t="shared" si="71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66"/>
        <v>315.13888888888891</v>
      </c>
      <c r="P738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10">
        <f t="shared" si="70"/>
        <v>41579.734259259261</v>
      </c>
      <c r="T738" s="10">
        <f t="shared" si="71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66"/>
        <v>122.39999999999999</v>
      </c>
      <c r="P739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10">
        <f t="shared" si="70"/>
        <v>41667.275312500002</v>
      </c>
      <c r="T739" s="10">
        <f t="shared" si="71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66"/>
        <v>106.73333333333332</v>
      </c>
      <c r="P740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10">
        <f t="shared" si="70"/>
        <v>41943.604097222218</v>
      </c>
      <c r="T740" s="10">
        <f t="shared" si="71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66"/>
        <v>158.33333333333331</v>
      </c>
      <c r="P741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10">
        <f t="shared" si="70"/>
        <v>41829.502650462964</v>
      </c>
      <c r="T741" s="10">
        <f t="shared" si="71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66"/>
        <v>107.4</v>
      </c>
      <c r="P742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10">
        <f t="shared" si="70"/>
        <v>42162.146782407406</v>
      </c>
      <c r="T742" s="10">
        <f t="shared" si="71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66"/>
        <v>102.25999999999999</v>
      </c>
      <c r="P743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10">
        <f t="shared" si="70"/>
        <v>41401.648217592592</v>
      </c>
      <c r="T743" s="10">
        <f t="shared" si="71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66"/>
        <v>110.71428571428572</v>
      </c>
      <c r="P744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10">
        <f t="shared" si="70"/>
        <v>41689.917962962965</v>
      </c>
      <c r="T744" s="10">
        <f t="shared" si="71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66"/>
        <v>148</v>
      </c>
      <c r="P745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10">
        <f t="shared" si="70"/>
        <v>40990.709317129629</v>
      </c>
      <c r="T745" s="10">
        <f t="shared" si="71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66"/>
        <v>102.32000000000001</v>
      </c>
      <c r="P746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10">
        <f t="shared" si="70"/>
        <v>41226.95721064815</v>
      </c>
      <c r="T746" s="10">
        <f t="shared" si="71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66"/>
        <v>179.09909909909908</v>
      </c>
      <c r="P747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10">
        <f t="shared" si="70"/>
        <v>41367.572280092594</v>
      </c>
      <c r="T747" s="10">
        <f t="shared" si="71"/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66"/>
        <v>111.08135252761969</v>
      </c>
      <c r="P748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10">
        <f t="shared" si="70"/>
        <v>41157.042928240742</v>
      </c>
      <c r="T748" s="10">
        <f t="shared" si="71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66"/>
        <v>100.04285714285714</v>
      </c>
      <c r="P749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10">
        <f t="shared" si="70"/>
        <v>41988.548831018517</v>
      </c>
      <c r="T749" s="10">
        <f t="shared" si="71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66"/>
        <v>100.25</v>
      </c>
      <c r="P750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10">
        <f t="shared" si="70"/>
        <v>41831.846828703703</v>
      </c>
      <c r="T750" s="10">
        <f t="shared" si="71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66"/>
        <v>105.56</v>
      </c>
      <c r="P751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10">
        <f t="shared" si="70"/>
        <v>42733.94131944445</v>
      </c>
      <c r="T751" s="10">
        <f t="shared" si="71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66"/>
        <v>102.58775877587757</v>
      </c>
      <c r="P752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10">
        <f t="shared" si="70"/>
        <v>41299.878148148149</v>
      </c>
      <c r="T752" s="10">
        <f t="shared" si="71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66"/>
        <v>118.5</v>
      </c>
      <c r="P753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10">
        <f t="shared" si="70"/>
        <v>40713.630497685182</v>
      </c>
      <c r="T753" s="10">
        <f t="shared" si="71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66"/>
        <v>111.7</v>
      </c>
      <c r="P754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10">
        <f t="shared" si="70"/>
        <v>42639.421493055561</v>
      </c>
      <c r="T754" s="10">
        <f t="shared" si="71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66"/>
        <v>128</v>
      </c>
      <c r="P755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10">
        <f t="shared" si="70"/>
        <v>42019.590173611112</v>
      </c>
      <c r="T755" s="10">
        <f t="shared" si="71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66"/>
        <v>103.75000000000001</v>
      </c>
      <c r="P756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10">
        <f t="shared" si="70"/>
        <v>41249.749085648145</v>
      </c>
      <c r="T756" s="10">
        <f t="shared" si="71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66"/>
        <v>101.9076</v>
      </c>
      <c r="P757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10">
        <f t="shared" si="70"/>
        <v>41383.605057870373</v>
      </c>
      <c r="T757" s="10">
        <f t="shared" si="71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66"/>
        <v>117.71428571428571</v>
      </c>
      <c r="P758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10">
        <f t="shared" si="70"/>
        <v>40590.766886574071</v>
      </c>
      <c r="T758" s="10">
        <f t="shared" si="71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66"/>
        <v>238</v>
      </c>
      <c r="P759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10">
        <f t="shared" si="70"/>
        <v>41235.054560185185</v>
      </c>
      <c r="T759" s="10">
        <f t="shared" si="71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66"/>
        <v>102</v>
      </c>
      <c r="P760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10">
        <f t="shared" si="70"/>
        <v>40429.836435185185</v>
      </c>
      <c r="T760" s="10">
        <f t="shared" si="71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66"/>
        <v>101.92000000000002</v>
      </c>
      <c r="P761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10">
        <f t="shared" si="70"/>
        <v>41789.330312500002</v>
      </c>
      <c r="T761" s="10">
        <f t="shared" si="71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66"/>
        <v>0</v>
      </c>
      <c r="P762" t="e">
        <f t="shared" si="67"/>
        <v>#DIV/0!</v>
      </c>
      <c r="Q762" t="str">
        <f t="shared" si="68"/>
        <v>publishing</v>
      </c>
      <c r="R762" t="str">
        <f t="shared" si="69"/>
        <v>fiction</v>
      </c>
      <c r="S762" s="10">
        <f t="shared" si="70"/>
        <v>42670.764039351852</v>
      </c>
      <c r="T762" s="10">
        <f t="shared" si="71"/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66"/>
        <v>4.7</v>
      </c>
      <c r="P763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10">
        <f t="shared" si="70"/>
        <v>41642.751458333332</v>
      </c>
      <c r="T763" s="10">
        <f t="shared" si="71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66"/>
        <v>0</v>
      </c>
      <c r="P764" t="e">
        <f t="shared" si="67"/>
        <v>#DIV/0!</v>
      </c>
      <c r="Q764" t="str">
        <f t="shared" si="68"/>
        <v>publishing</v>
      </c>
      <c r="R764" t="str">
        <f t="shared" si="69"/>
        <v>fiction</v>
      </c>
      <c r="S764" s="10">
        <f t="shared" si="70"/>
        <v>42690.858449074076</v>
      </c>
      <c r="T764" s="10">
        <f t="shared" si="71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66"/>
        <v>0.11655011655011654</v>
      </c>
      <c r="P765">
        <f t="shared" si="67"/>
        <v>5</v>
      </c>
      <c r="Q765" t="str">
        <f t="shared" si="68"/>
        <v>publishing</v>
      </c>
      <c r="R765" t="str">
        <f t="shared" si="69"/>
        <v>fiction</v>
      </c>
      <c r="S765" s="10">
        <f t="shared" si="70"/>
        <v>41471.446851851848</v>
      </c>
      <c r="T765" s="10">
        <f t="shared" si="71"/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66"/>
        <v>0</v>
      </c>
      <c r="P766" t="e">
        <f t="shared" si="67"/>
        <v>#DIV/0!</v>
      </c>
      <c r="Q766" t="str">
        <f t="shared" si="68"/>
        <v>publishing</v>
      </c>
      <c r="R766" t="str">
        <f t="shared" si="69"/>
        <v>fiction</v>
      </c>
      <c r="S766" s="10">
        <f t="shared" si="70"/>
        <v>42227.173159722224</v>
      </c>
      <c r="T766" s="10">
        <f t="shared" si="71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66"/>
        <v>36.014285714285712</v>
      </c>
      <c r="P767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10">
        <f t="shared" si="70"/>
        <v>41901.542638888888</v>
      </c>
      <c r="T767" s="10">
        <f t="shared" si="71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66"/>
        <v>0</v>
      </c>
      <c r="P768" t="e">
        <f t="shared" si="67"/>
        <v>#DIV/0!</v>
      </c>
      <c r="Q768" t="str">
        <f t="shared" si="68"/>
        <v>publishing</v>
      </c>
      <c r="R768" t="str">
        <f t="shared" si="69"/>
        <v>fiction</v>
      </c>
      <c r="S768" s="10">
        <f t="shared" si="70"/>
        <v>42021.783368055556</v>
      </c>
      <c r="T768" s="10">
        <f t="shared" si="71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66"/>
        <v>3.54</v>
      </c>
      <c r="P769">
        <f t="shared" si="67"/>
        <v>59</v>
      </c>
      <c r="Q769" t="str">
        <f t="shared" si="68"/>
        <v>publishing</v>
      </c>
      <c r="R769" t="str">
        <f t="shared" si="69"/>
        <v>fiction</v>
      </c>
      <c r="S769" s="10">
        <f t="shared" si="70"/>
        <v>42115.143634259264</v>
      </c>
      <c r="T769" s="10">
        <f t="shared" si="71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66"/>
        <v>0</v>
      </c>
      <c r="P770" t="e">
        <f t="shared" si="67"/>
        <v>#DIV/0!</v>
      </c>
      <c r="Q770" t="str">
        <f t="shared" si="68"/>
        <v>publishing</v>
      </c>
      <c r="R770" t="str">
        <f t="shared" si="69"/>
        <v>fiction</v>
      </c>
      <c r="S770" s="10">
        <f t="shared" si="70"/>
        <v>41594.207060185188</v>
      </c>
      <c r="T770" s="10">
        <f t="shared" si="71"/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72">E771/D771*100</f>
        <v>41.4</v>
      </c>
      <c r="P771">
        <f t="shared" ref="P771:P834" si="73">E771/L771</f>
        <v>31.846153846153847</v>
      </c>
      <c r="Q771" t="str">
        <f t="shared" ref="Q771:Q834" si="74">LEFT(N771,FIND("/",N771)-1)</f>
        <v>publishing</v>
      </c>
      <c r="R771" t="str">
        <f t="shared" ref="R771:R834" si="75">RIGHT(N771,LEN(N771)-FIND("/",N771))</f>
        <v>fiction</v>
      </c>
      <c r="S771" s="10">
        <f t="shared" ref="S771:S834" si="76">(((J771/60)/60)/24)+DATE(1970,1,1)</f>
        <v>41604.996458333335</v>
      </c>
      <c r="T771" s="10">
        <f t="shared" ref="T771:T834" si="77">(((I771/60)/60)/24)+DATE(1970,1,1)</f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72"/>
        <v>0</v>
      </c>
      <c r="P772" t="e">
        <f t="shared" si="73"/>
        <v>#DIV/0!</v>
      </c>
      <c r="Q772" t="str">
        <f t="shared" si="74"/>
        <v>publishing</v>
      </c>
      <c r="R772" t="str">
        <f t="shared" si="75"/>
        <v>fiction</v>
      </c>
      <c r="S772" s="10">
        <f t="shared" si="76"/>
        <v>41289.999641203707</v>
      </c>
      <c r="T772" s="10">
        <f t="shared" si="77"/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72"/>
        <v>2.6315789473684209E-2</v>
      </c>
      <c r="P773">
        <f t="shared" si="73"/>
        <v>10</v>
      </c>
      <c r="Q773" t="str">
        <f t="shared" si="74"/>
        <v>publishing</v>
      </c>
      <c r="R773" t="str">
        <f t="shared" si="75"/>
        <v>fiction</v>
      </c>
      <c r="S773" s="10">
        <f t="shared" si="76"/>
        <v>42349.824097222227</v>
      </c>
      <c r="T773" s="10">
        <f t="shared" si="77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72"/>
        <v>3.3333333333333335</v>
      </c>
      <c r="P774">
        <f t="shared" si="73"/>
        <v>50</v>
      </c>
      <c r="Q774" t="str">
        <f t="shared" si="74"/>
        <v>publishing</v>
      </c>
      <c r="R774" t="str">
        <f t="shared" si="75"/>
        <v>fiction</v>
      </c>
      <c r="S774" s="10">
        <f t="shared" si="76"/>
        <v>40068.056932870371</v>
      </c>
      <c r="T774" s="10">
        <f t="shared" si="77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72"/>
        <v>0.85129023676509719</v>
      </c>
      <c r="P775">
        <f t="shared" si="73"/>
        <v>16</v>
      </c>
      <c r="Q775" t="str">
        <f t="shared" si="74"/>
        <v>publishing</v>
      </c>
      <c r="R775" t="str">
        <f t="shared" si="75"/>
        <v>fiction</v>
      </c>
      <c r="S775" s="10">
        <f t="shared" si="76"/>
        <v>42100.735937499994</v>
      </c>
      <c r="T775" s="10">
        <f t="shared" si="77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72"/>
        <v>70.199999999999989</v>
      </c>
      <c r="P776">
        <f t="shared" si="73"/>
        <v>39</v>
      </c>
      <c r="Q776" t="str">
        <f t="shared" si="74"/>
        <v>publishing</v>
      </c>
      <c r="R776" t="str">
        <f t="shared" si="75"/>
        <v>fiction</v>
      </c>
      <c r="S776" s="10">
        <f t="shared" si="76"/>
        <v>41663.780300925922</v>
      </c>
      <c r="T776" s="10">
        <f t="shared" si="77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72"/>
        <v>1.7000000000000002</v>
      </c>
      <c r="P777">
        <f t="shared" si="73"/>
        <v>34</v>
      </c>
      <c r="Q777" t="str">
        <f t="shared" si="74"/>
        <v>publishing</v>
      </c>
      <c r="R777" t="str">
        <f t="shared" si="75"/>
        <v>fiction</v>
      </c>
      <c r="S777" s="10">
        <f t="shared" si="76"/>
        <v>40863.060127314813</v>
      </c>
      <c r="T777" s="10">
        <f t="shared" si="77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72"/>
        <v>51.4</v>
      </c>
      <c r="P778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10">
        <f t="shared" si="76"/>
        <v>42250.685706018514</v>
      </c>
      <c r="T778" s="10">
        <f t="shared" si="77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72"/>
        <v>0.70000000000000007</v>
      </c>
      <c r="P779">
        <f t="shared" si="73"/>
        <v>7</v>
      </c>
      <c r="Q779" t="str">
        <f t="shared" si="74"/>
        <v>publishing</v>
      </c>
      <c r="R779" t="str">
        <f t="shared" si="75"/>
        <v>fiction</v>
      </c>
      <c r="S779" s="10">
        <f t="shared" si="76"/>
        <v>41456.981215277774</v>
      </c>
      <c r="T779" s="10">
        <f t="shared" si="77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72"/>
        <v>0.4</v>
      </c>
      <c r="P780">
        <f t="shared" si="73"/>
        <v>2</v>
      </c>
      <c r="Q780" t="str">
        <f t="shared" si="74"/>
        <v>publishing</v>
      </c>
      <c r="R780" t="str">
        <f t="shared" si="75"/>
        <v>fiction</v>
      </c>
      <c r="S780" s="10">
        <f t="shared" si="76"/>
        <v>41729.702314814815</v>
      </c>
      <c r="T780" s="10">
        <f t="shared" si="77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72"/>
        <v>2.666666666666667</v>
      </c>
      <c r="P781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10">
        <f t="shared" si="76"/>
        <v>40436.68408564815</v>
      </c>
      <c r="T781" s="10">
        <f t="shared" si="77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72"/>
        <v>104</v>
      </c>
      <c r="P782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10">
        <f t="shared" si="76"/>
        <v>40636.673900462964</v>
      </c>
      <c r="T782" s="10">
        <f t="shared" si="77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72"/>
        <v>133.15375</v>
      </c>
      <c r="P783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10">
        <f t="shared" si="76"/>
        <v>41403.000856481485</v>
      </c>
      <c r="T783" s="10">
        <f t="shared" si="77"/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72"/>
        <v>100</v>
      </c>
      <c r="P784">
        <f t="shared" si="73"/>
        <v>50</v>
      </c>
      <c r="Q784" t="str">
        <f t="shared" si="74"/>
        <v>music</v>
      </c>
      <c r="R784" t="str">
        <f t="shared" si="75"/>
        <v>rock</v>
      </c>
      <c r="S784" s="10">
        <f t="shared" si="76"/>
        <v>41116.758125</v>
      </c>
      <c r="T784" s="10">
        <f t="shared" si="77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72"/>
        <v>148.13333333333333</v>
      </c>
      <c r="P785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10">
        <f t="shared" si="76"/>
        <v>40987.773715277777</v>
      </c>
      <c r="T785" s="10">
        <f t="shared" si="77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72"/>
        <v>102.49999999999999</v>
      </c>
      <c r="P786">
        <f t="shared" si="73"/>
        <v>102.5</v>
      </c>
      <c r="Q786" t="str">
        <f t="shared" si="74"/>
        <v>music</v>
      </c>
      <c r="R786" t="str">
        <f t="shared" si="75"/>
        <v>rock</v>
      </c>
      <c r="S786" s="10">
        <f t="shared" si="76"/>
        <v>41675.149525462963</v>
      </c>
      <c r="T786" s="10">
        <f t="shared" si="77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72"/>
        <v>180.62799999999999</v>
      </c>
      <c r="P787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10">
        <f t="shared" si="76"/>
        <v>41303.593923611108</v>
      </c>
      <c r="T787" s="10">
        <f t="shared" si="77"/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72"/>
        <v>142.79999999999998</v>
      </c>
      <c r="P788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10">
        <f t="shared" si="76"/>
        <v>40983.055949074071</v>
      </c>
      <c r="T788" s="10">
        <f t="shared" si="77"/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72"/>
        <v>114.16666666666666</v>
      </c>
      <c r="P789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10">
        <f t="shared" si="76"/>
        <v>41549.627615740741</v>
      </c>
      <c r="T789" s="10">
        <f t="shared" si="77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72"/>
        <v>203.505</v>
      </c>
      <c r="P790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10">
        <f t="shared" si="76"/>
        <v>41059.006805555553</v>
      </c>
      <c r="T790" s="10">
        <f t="shared" si="77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72"/>
        <v>109.41176470588236</v>
      </c>
      <c r="P791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10">
        <f t="shared" si="76"/>
        <v>41277.186111111114</v>
      </c>
      <c r="T791" s="10">
        <f t="shared" si="77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72"/>
        <v>144.37459999999999</v>
      </c>
      <c r="P792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10">
        <f t="shared" si="76"/>
        <v>41276.047905092593</v>
      </c>
      <c r="T792" s="10">
        <f t="shared" si="77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72"/>
        <v>103.86666666666666</v>
      </c>
      <c r="P793">
        <f t="shared" si="73"/>
        <v>60.859375</v>
      </c>
      <c r="Q793" t="str">
        <f t="shared" si="74"/>
        <v>music</v>
      </c>
      <c r="R793" t="str">
        <f t="shared" si="75"/>
        <v>rock</v>
      </c>
      <c r="S793" s="10">
        <f t="shared" si="76"/>
        <v>41557.780624999999</v>
      </c>
      <c r="T793" s="10">
        <f t="shared" si="77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72"/>
        <v>100.44440000000002</v>
      </c>
      <c r="P794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10">
        <f t="shared" si="76"/>
        <v>41555.873645833337</v>
      </c>
      <c r="T794" s="10">
        <f t="shared" si="77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72"/>
        <v>102.77927272727271</v>
      </c>
      <c r="P795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10">
        <f t="shared" si="76"/>
        <v>41442.741249999999</v>
      </c>
      <c r="T795" s="10">
        <f t="shared" si="77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72"/>
        <v>105.31250000000001</v>
      </c>
      <c r="P796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10">
        <f t="shared" si="76"/>
        <v>40736.115011574075</v>
      </c>
      <c r="T796" s="10">
        <f t="shared" si="77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72"/>
        <v>111.78571428571429</v>
      </c>
      <c r="P797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10">
        <f t="shared" si="76"/>
        <v>40963.613032407404</v>
      </c>
      <c r="T797" s="10">
        <f t="shared" si="77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72"/>
        <v>101.35000000000001</v>
      </c>
      <c r="P798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10">
        <f t="shared" si="76"/>
        <v>41502.882928240739</v>
      </c>
      <c r="T798" s="10">
        <f t="shared" si="77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72"/>
        <v>107.53333333333333</v>
      </c>
      <c r="P799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10">
        <f t="shared" si="76"/>
        <v>40996.994074074071</v>
      </c>
      <c r="T799" s="10">
        <f t="shared" si="77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72"/>
        <v>114.88571428571429</v>
      </c>
      <c r="P800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10">
        <f t="shared" si="76"/>
        <v>41882.590127314819</v>
      </c>
      <c r="T800" s="10">
        <f t="shared" si="77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72"/>
        <v>100.02</v>
      </c>
      <c r="P801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10">
        <f t="shared" si="76"/>
        <v>40996.667199074072</v>
      </c>
      <c r="T801" s="10">
        <f t="shared" si="77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72"/>
        <v>152.13333333333335</v>
      </c>
      <c r="P802">
        <f t="shared" si="73"/>
        <v>40.75</v>
      </c>
      <c r="Q802" t="str">
        <f t="shared" si="74"/>
        <v>music</v>
      </c>
      <c r="R802" t="str">
        <f t="shared" si="75"/>
        <v>rock</v>
      </c>
      <c r="S802" s="10">
        <f t="shared" si="76"/>
        <v>41863.433495370373</v>
      </c>
      <c r="T802" s="10">
        <f t="shared" si="77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72"/>
        <v>111.52149999999999</v>
      </c>
      <c r="P803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10">
        <f t="shared" si="76"/>
        <v>40695.795370370368</v>
      </c>
      <c r="T803" s="10">
        <f t="shared" si="77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72"/>
        <v>101.33333333333334</v>
      </c>
      <c r="P804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10">
        <f t="shared" si="76"/>
        <v>41123.022268518522</v>
      </c>
      <c r="T804" s="10">
        <f t="shared" si="77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72"/>
        <v>123.2608695652174</v>
      </c>
      <c r="P805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10">
        <f t="shared" si="76"/>
        <v>40665.949976851851</v>
      </c>
      <c r="T805" s="10">
        <f t="shared" si="77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72"/>
        <v>100</v>
      </c>
      <c r="P806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10">
        <f t="shared" si="76"/>
        <v>40730.105625000004</v>
      </c>
      <c r="T806" s="10">
        <f t="shared" si="77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72"/>
        <v>105</v>
      </c>
      <c r="P807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10">
        <f t="shared" si="76"/>
        <v>40690.823055555556</v>
      </c>
      <c r="T807" s="10">
        <f t="shared" si="77"/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72"/>
        <v>104.4375</v>
      </c>
      <c r="P808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10">
        <f t="shared" si="76"/>
        <v>40763.691423611112</v>
      </c>
      <c r="T808" s="10">
        <f t="shared" si="77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72"/>
        <v>105.125</v>
      </c>
      <c r="P809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10">
        <f t="shared" si="76"/>
        <v>42759.628599537042</v>
      </c>
      <c r="T809" s="10">
        <f t="shared" si="77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72"/>
        <v>100</v>
      </c>
      <c r="P810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10">
        <f t="shared" si="76"/>
        <v>41962.100532407407</v>
      </c>
      <c r="T810" s="10">
        <f t="shared" si="77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72"/>
        <v>103.77499999999999</v>
      </c>
      <c r="P811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10">
        <f t="shared" si="76"/>
        <v>41628.833680555559</v>
      </c>
      <c r="T811" s="10">
        <f t="shared" si="77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72"/>
        <v>105</v>
      </c>
      <c r="P812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10">
        <f t="shared" si="76"/>
        <v>41123.056273148148</v>
      </c>
      <c r="T812" s="10">
        <f t="shared" si="77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72"/>
        <v>104</v>
      </c>
      <c r="P813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10">
        <f t="shared" si="76"/>
        <v>41443.643541666665</v>
      </c>
      <c r="T813" s="10">
        <f t="shared" si="77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72"/>
        <v>151.83333333333334</v>
      </c>
      <c r="P814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10">
        <f t="shared" si="76"/>
        <v>41282.017962962964</v>
      </c>
      <c r="T814" s="10">
        <f t="shared" si="77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72"/>
        <v>159.99600000000001</v>
      </c>
      <c r="P815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10">
        <f t="shared" si="76"/>
        <v>41080.960243055553</v>
      </c>
      <c r="T815" s="10">
        <f t="shared" si="77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72"/>
        <v>127.3</v>
      </c>
      <c r="P816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10">
        <f t="shared" si="76"/>
        <v>40679.743067129632</v>
      </c>
      <c r="T816" s="10">
        <f t="shared" si="77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72"/>
        <v>107</v>
      </c>
      <c r="P817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10">
        <f t="shared" si="76"/>
        <v>41914.917858796296</v>
      </c>
      <c r="T817" s="10">
        <f t="shared" si="77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72"/>
        <v>115.12214285714286</v>
      </c>
      <c r="P818">
        <f t="shared" si="73"/>
        <v>39.31</v>
      </c>
      <c r="Q818" t="str">
        <f t="shared" si="74"/>
        <v>music</v>
      </c>
      <c r="R818" t="str">
        <f t="shared" si="75"/>
        <v>rock</v>
      </c>
      <c r="S818" s="10">
        <f t="shared" si="76"/>
        <v>41341.870868055557</v>
      </c>
      <c r="T818" s="10">
        <f t="shared" si="77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72"/>
        <v>137.11066666666665</v>
      </c>
      <c r="P819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10">
        <f t="shared" si="76"/>
        <v>40925.599664351852</v>
      </c>
      <c r="T819" s="10">
        <f t="shared" si="77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72"/>
        <v>155.71428571428572</v>
      </c>
      <c r="P820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10">
        <f t="shared" si="76"/>
        <v>41120.882881944446</v>
      </c>
      <c r="T820" s="10">
        <f t="shared" si="77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72"/>
        <v>108.74999999999999</v>
      </c>
      <c r="P821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10">
        <f t="shared" si="76"/>
        <v>41619.998310185183</v>
      </c>
      <c r="T821" s="10">
        <f t="shared" si="77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72"/>
        <v>134.05000000000001</v>
      </c>
      <c r="P822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10">
        <f t="shared" si="76"/>
        <v>41768.841921296298</v>
      </c>
      <c r="T822" s="10">
        <f t="shared" si="77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72"/>
        <v>100</v>
      </c>
      <c r="P823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10">
        <f t="shared" si="76"/>
        <v>42093.922048611115</v>
      </c>
      <c r="T823" s="10">
        <f t="shared" si="77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72"/>
        <v>119.16666666666667</v>
      </c>
      <c r="P824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10">
        <f t="shared" si="76"/>
        <v>41157.947337962964</v>
      </c>
      <c r="T824" s="10">
        <f t="shared" si="77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72"/>
        <v>179.5</v>
      </c>
      <c r="P825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10">
        <f t="shared" si="76"/>
        <v>42055.972824074073</v>
      </c>
      <c r="T825" s="10">
        <f t="shared" si="77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72"/>
        <v>134.38124999999999</v>
      </c>
      <c r="P826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10">
        <f t="shared" si="76"/>
        <v>40250.242106481484</v>
      </c>
      <c r="T826" s="10">
        <f t="shared" si="77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72"/>
        <v>100.43200000000002</v>
      </c>
      <c r="P827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10">
        <f t="shared" si="76"/>
        <v>41186.306527777779</v>
      </c>
      <c r="T827" s="10">
        <f t="shared" si="77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72"/>
        <v>101.45454545454547</v>
      </c>
      <c r="P828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10">
        <f t="shared" si="76"/>
        <v>40973.038541666669</v>
      </c>
      <c r="T828" s="10">
        <f t="shared" si="77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72"/>
        <v>103.33333333333334</v>
      </c>
      <c r="P829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10">
        <f t="shared" si="76"/>
        <v>40927.473460648151</v>
      </c>
      <c r="T829" s="10">
        <f t="shared" si="77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72"/>
        <v>107</v>
      </c>
      <c r="P830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10">
        <f t="shared" si="76"/>
        <v>41073.050717592596</v>
      </c>
      <c r="T830" s="10">
        <f t="shared" si="77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72"/>
        <v>104</v>
      </c>
      <c r="P831">
        <f t="shared" si="73"/>
        <v>32.5</v>
      </c>
      <c r="Q831" t="str">
        <f t="shared" si="74"/>
        <v>music</v>
      </c>
      <c r="R831" t="str">
        <f t="shared" si="75"/>
        <v>rock</v>
      </c>
      <c r="S831" s="10">
        <f t="shared" si="76"/>
        <v>42504.801388888889</v>
      </c>
      <c r="T831" s="10">
        <f t="shared" si="77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72"/>
        <v>107.83333333333334</v>
      </c>
      <c r="P832">
        <f t="shared" si="73"/>
        <v>60.65625</v>
      </c>
      <c r="Q832" t="str">
        <f t="shared" si="74"/>
        <v>music</v>
      </c>
      <c r="R832" t="str">
        <f t="shared" si="75"/>
        <v>rock</v>
      </c>
      <c r="S832" s="10">
        <f t="shared" si="76"/>
        <v>41325.525752314818</v>
      </c>
      <c r="T832" s="10">
        <f t="shared" si="77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72"/>
        <v>233.33333333333334</v>
      </c>
      <c r="P833">
        <f t="shared" si="73"/>
        <v>175</v>
      </c>
      <c r="Q833" t="str">
        <f t="shared" si="74"/>
        <v>music</v>
      </c>
      <c r="R833" t="str">
        <f t="shared" si="75"/>
        <v>rock</v>
      </c>
      <c r="S833" s="10">
        <f t="shared" si="76"/>
        <v>40996.646921296298</v>
      </c>
      <c r="T833" s="10">
        <f t="shared" si="77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72"/>
        <v>100.60706666666665</v>
      </c>
      <c r="P834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10">
        <f t="shared" si="76"/>
        <v>40869.675173611111</v>
      </c>
      <c r="T834" s="10">
        <f t="shared" si="77"/>
        <v>40929.342361111114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78">E835/D835*100</f>
        <v>101.66666666666666</v>
      </c>
      <c r="P835">
        <f t="shared" ref="P835:P898" si="79">E835/L835</f>
        <v>148.78048780487805</v>
      </c>
      <c r="Q835" t="str">
        <f t="shared" ref="Q835:Q898" si="80">LEFT(N835,FIND("/",N835)-1)</f>
        <v>music</v>
      </c>
      <c r="R835" t="str">
        <f t="shared" ref="R835:R898" si="81">RIGHT(N835,LEN(N835)-FIND("/",N835))</f>
        <v>rock</v>
      </c>
      <c r="S835" s="10">
        <f t="shared" ref="S835:S898" si="82">(((J835/60)/60)/24)+DATE(1970,1,1)</f>
        <v>41718.878182870372</v>
      </c>
      <c r="T835" s="10">
        <f t="shared" ref="T835:T898" si="83">(((I835/60)/60)/24)+DATE(1970,1,1)</f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78"/>
        <v>131.0181818181818</v>
      </c>
      <c r="P836">
        <f t="shared" si="79"/>
        <v>96.08</v>
      </c>
      <c r="Q836" t="str">
        <f t="shared" si="80"/>
        <v>music</v>
      </c>
      <c r="R836" t="str">
        <f t="shared" si="81"/>
        <v>rock</v>
      </c>
      <c r="S836" s="10">
        <f t="shared" si="82"/>
        <v>41422.822824074072</v>
      </c>
      <c r="T836" s="10">
        <f t="shared" si="83"/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78"/>
        <v>117.25000000000001</v>
      </c>
      <c r="P837">
        <f t="shared" si="79"/>
        <v>58.625</v>
      </c>
      <c r="Q837" t="str">
        <f t="shared" si="80"/>
        <v>music</v>
      </c>
      <c r="R837" t="str">
        <f t="shared" si="81"/>
        <v>rock</v>
      </c>
      <c r="S837" s="10">
        <f t="shared" si="82"/>
        <v>41005.45784722222</v>
      </c>
      <c r="T837" s="10">
        <f t="shared" si="83"/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78"/>
        <v>100.93039999999999</v>
      </c>
      <c r="P838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10">
        <f t="shared" si="82"/>
        <v>41524.056921296295</v>
      </c>
      <c r="T838" s="10">
        <f t="shared" si="83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78"/>
        <v>121.8</v>
      </c>
      <c r="P839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10">
        <f t="shared" si="82"/>
        <v>41730.998402777775</v>
      </c>
      <c r="T839" s="10">
        <f t="shared" si="83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78"/>
        <v>145.4</v>
      </c>
      <c r="P840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10">
        <f t="shared" si="82"/>
        <v>40895.897974537038</v>
      </c>
      <c r="T840" s="10">
        <f t="shared" si="83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78"/>
        <v>116.61660000000001</v>
      </c>
      <c r="P841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10">
        <f t="shared" si="82"/>
        <v>41144.763379629629</v>
      </c>
      <c r="T841" s="10">
        <f t="shared" si="83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78"/>
        <v>120.4166</v>
      </c>
      <c r="P842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10">
        <f t="shared" si="82"/>
        <v>42607.226701388892</v>
      </c>
      <c r="T842" s="10">
        <f t="shared" si="83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78"/>
        <v>101.32000000000001</v>
      </c>
      <c r="P843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10">
        <f t="shared" si="82"/>
        <v>41923.838692129626</v>
      </c>
      <c r="T843" s="10">
        <f t="shared" si="83"/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78"/>
        <v>104.32</v>
      </c>
      <c r="P844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10">
        <f t="shared" si="82"/>
        <v>41526.592395833337</v>
      </c>
      <c r="T844" s="10">
        <f t="shared" si="83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78"/>
        <v>267.13333333333333</v>
      </c>
      <c r="P845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10">
        <f t="shared" si="82"/>
        <v>42695.257870370369</v>
      </c>
      <c r="T845" s="10">
        <f t="shared" si="83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78"/>
        <v>194.13333333333333</v>
      </c>
      <c r="P846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10">
        <f t="shared" si="82"/>
        <v>41905.684629629628</v>
      </c>
      <c r="T846" s="10">
        <f t="shared" si="83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78"/>
        <v>120.3802</v>
      </c>
      <c r="P847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10">
        <f t="shared" si="82"/>
        <v>42578.205972222218</v>
      </c>
      <c r="T847" s="10">
        <f t="shared" si="83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78"/>
        <v>122.00090909090908</v>
      </c>
      <c r="P848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10">
        <f t="shared" si="82"/>
        <v>41694.391840277778</v>
      </c>
      <c r="T848" s="10">
        <f t="shared" si="83"/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78"/>
        <v>100</v>
      </c>
      <c r="P849">
        <f t="shared" si="79"/>
        <v>10</v>
      </c>
      <c r="Q849" t="str">
        <f t="shared" si="80"/>
        <v>music</v>
      </c>
      <c r="R849" t="str">
        <f t="shared" si="81"/>
        <v>metal</v>
      </c>
      <c r="S849" s="10">
        <f t="shared" si="82"/>
        <v>42165.79833333334</v>
      </c>
      <c r="T849" s="10">
        <f t="shared" si="83"/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78"/>
        <v>100</v>
      </c>
      <c r="P850">
        <f t="shared" si="79"/>
        <v>18.75</v>
      </c>
      <c r="Q850" t="str">
        <f t="shared" si="80"/>
        <v>music</v>
      </c>
      <c r="R850" t="str">
        <f t="shared" si="81"/>
        <v>metal</v>
      </c>
      <c r="S850" s="10">
        <f t="shared" si="82"/>
        <v>42078.792048611111</v>
      </c>
      <c r="T850" s="10">
        <f t="shared" si="83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78"/>
        <v>119.9</v>
      </c>
      <c r="P851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10">
        <f t="shared" si="82"/>
        <v>42051.148888888885</v>
      </c>
      <c r="T851" s="10">
        <f t="shared" si="83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78"/>
        <v>155.17499999999998</v>
      </c>
      <c r="P852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10">
        <f t="shared" si="82"/>
        <v>42452.827743055561</v>
      </c>
      <c r="T852" s="10">
        <f t="shared" si="83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78"/>
        <v>130.44999999999999</v>
      </c>
      <c r="P853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10">
        <f t="shared" si="82"/>
        <v>42522.880243055552</v>
      </c>
      <c r="T853" s="10">
        <f t="shared" si="83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78"/>
        <v>104.97142857142859</v>
      </c>
      <c r="P854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10">
        <f t="shared" si="82"/>
        <v>42656.805497685185</v>
      </c>
      <c r="T854" s="10">
        <f t="shared" si="83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78"/>
        <v>100</v>
      </c>
      <c r="P855">
        <f t="shared" si="79"/>
        <v>30</v>
      </c>
      <c r="Q855" t="str">
        <f t="shared" si="80"/>
        <v>music</v>
      </c>
      <c r="R855" t="str">
        <f t="shared" si="81"/>
        <v>metal</v>
      </c>
      <c r="S855" s="10">
        <f t="shared" si="82"/>
        <v>42021.832280092596</v>
      </c>
      <c r="T855" s="10">
        <f t="shared" si="83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78"/>
        <v>118.2205035971223</v>
      </c>
      <c r="P856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10">
        <f t="shared" si="82"/>
        <v>42702.212337962963</v>
      </c>
      <c r="T856" s="10">
        <f t="shared" si="83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78"/>
        <v>103.44827586206897</v>
      </c>
      <c r="P857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10">
        <f t="shared" si="82"/>
        <v>42545.125196759262</v>
      </c>
      <c r="T857" s="10">
        <f t="shared" si="83"/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78"/>
        <v>218.00000000000003</v>
      </c>
      <c r="P858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10">
        <f t="shared" si="82"/>
        <v>42609.311990740738</v>
      </c>
      <c r="T858" s="10">
        <f t="shared" si="83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78"/>
        <v>100</v>
      </c>
      <c r="P859">
        <f t="shared" si="79"/>
        <v>50</v>
      </c>
      <c r="Q859" t="str">
        <f t="shared" si="80"/>
        <v>music</v>
      </c>
      <c r="R859" t="str">
        <f t="shared" si="81"/>
        <v>metal</v>
      </c>
      <c r="S859" s="10">
        <f t="shared" si="82"/>
        <v>42291.581377314811</v>
      </c>
      <c r="T859" s="10">
        <f t="shared" si="83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78"/>
        <v>144.00583333333333</v>
      </c>
      <c r="P860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10">
        <f t="shared" si="82"/>
        <v>42079.745578703703</v>
      </c>
      <c r="T860" s="10">
        <f t="shared" si="83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78"/>
        <v>104.67500000000001</v>
      </c>
      <c r="P861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10">
        <f t="shared" si="82"/>
        <v>42128.820231481484</v>
      </c>
      <c r="T861" s="10">
        <f t="shared" si="83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78"/>
        <v>18.142857142857142</v>
      </c>
      <c r="P862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10">
        <f t="shared" si="82"/>
        <v>41570.482789351852</v>
      </c>
      <c r="T862" s="10">
        <f t="shared" si="83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78"/>
        <v>2.2444444444444445</v>
      </c>
      <c r="P863">
        <f t="shared" si="79"/>
        <v>50.5</v>
      </c>
      <c r="Q863" t="str">
        <f t="shared" si="80"/>
        <v>music</v>
      </c>
      <c r="R863" t="str">
        <f t="shared" si="81"/>
        <v>jazz</v>
      </c>
      <c r="S863" s="10">
        <f t="shared" si="82"/>
        <v>42599.965324074074</v>
      </c>
      <c r="T863" s="10">
        <f t="shared" si="83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78"/>
        <v>0.33999999999999997</v>
      </c>
      <c r="P864">
        <f t="shared" si="79"/>
        <v>42.5</v>
      </c>
      <c r="Q864" t="str">
        <f t="shared" si="80"/>
        <v>music</v>
      </c>
      <c r="R864" t="str">
        <f t="shared" si="81"/>
        <v>jazz</v>
      </c>
      <c r="S864" s="10">
        <f t="shared" si="82"/>
        <v>41559.5549537037</v>
      </c>
      <c r="T864" s="10">
        <f t="shared" si="83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78"/>
        <v>4.5</v>
      </c>
      <c r="P865">
        <f t="shared" si="79"/>
        <v>18</v>
      </c>
      <c r="Q865" t="str">
        <f t="shared" si="80"/>
        <v>music</v>
      </c>
      <c r="R865" t="str">
        <f t="shared" si="81"/>
        <v>jazz</v>
      </c>
      <c r="S865" s="10">
        <f t="shared" si="82"/>
        <v>40921.117662037039</v>
      </c>
      <c r="T865" s="10">
        <f t="shared" si="83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78"/>
        <v>41.53846153846154</v>
      </c>
      <c r="P866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10">
        <f t="shared" si="82"/>
        <v>41541.106921296298</v>
      </c>
      <c r="T866" s="10">
        <f t="shared" si="83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78"/>
        <v>2.0454545454545454</v>
      </c>
      <c r="P867">
        <f t="shared" si="79"/>
        <v>22.5</v>
      </c>
      <c r="Q867" t="str">
        <f t="shared" si="80"/>
        <v>music</v>
      </c>
      <c r="R867" t="str">
        <f t="shared" si="81"/>
        <v>jazz</v>
      </c>
      <c r="S867" s="10">
        <f t="shared" si="82"/>
        <v>41230.77311342593</v>
      </c>
      <c r="T867" s="10">
        <f t="shared" si="83"/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78"/>
        <v>18.285714285714285</v>
      </c>
      <c r="P868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10">
        <f t="shared" si="82"/>
        <v>42025.637939814813</v>
      </c>
      <c r="T868" s="10">
        <f t="shared" si="83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78"/>
        <v>24.02</v>
      </c>
      <c r="P869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10">
        <f t="shared" si="82"/>
        <v>40088.105393518519</v>
      </c>
      <c r="T869" s="10">
        <f t="shared" si="83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78"/>
        <v>0.1111111111111111</v>
      </c>
      <c r="P870">
        <f t="shared" si="79"/>
        <v>50</v>
      </c>
      <c r="Q870" t="str">
        <f t="shared" si="80"/>
        <v>music</v>
      </c>
      <c r="R870" t="str">
        <f t="shared" si="81"/>
        <v>jazz</v>
      </c>
      <c r="S870" s="10">
        <f t="shared" si="82"/>
        <v>41616.027754629627</v>
      </c>
      <c r="T870" s="10">
        <f t="shared" si="83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78"/>
        <v>11.818181818181818</v>
      </c>
      <c r="P871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10">
        <f t="shared" si="82"/>
        <v>41342.845567129632</v>
      </c>
      <c r="T871" s="10">
        <f t="shared" si="83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78"/>
        <v>0.31</v>
      </c>
      <c r="P872">
        <f t="shared" si="79"/>
        <v>12.4</v>
      </c>
      <c r="Q872" t="str">
        <f t="shared" si="80"/>
        <v>music</v>
      </c>
      <c r="R872" t="str">
        <f t="shared" si="81"/>
        <v>jazz</v>
      </c>
      <c r="S872" s="10">
        <f t="shared" si="82"/>
        <v>41488.022256944445</v>
      </c>
      <c r="T872" s="10">
        <f t="shared" si="83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78"/>
        <v>5.416666666666667</v>
      </c>
      <c r="P873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10">
        <f t="shared" si="82"/>
        <v>41577.561284722222</v>
      </c>
      <c r="T873" s="10">
        <f t="shared" si="83"/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78"/>
        <v>0.8125</v>
      </c>
      <c r="P874">
        <f t="shared" si="79"/>
        <v>32.5</v>
      </c>
      <c r="Q874" t="str">
        <f t="shared" si="80"/>
        <v>music</v>
      </c>
      <c r="R874" t="str">
        <f t="shared" si="81"/>
        <v>jazz</v>
      </c>
      <c r="S874" s="10">
        <f t="shared" si="82"/>
        <v>40567.825543981482</v>
      </c>
      <c r="T874" s="10">
        <f t="shared" si="83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78"/>
        <v>1.2857142857142856</v>
      </c>
      <c r="P875">
        <f t="shared" si="79"/>
        <v>9</v>
      </c>
      <c r="Q875" t="str">
        <f t="shared" si="80"/>
        <v>music</v>
      </c>
      <c r="R875" t="str">
        <f t="shared" si="81"/>
        <v>jazz</v>
      </c>
      <c r="S875" s="10">
        <f t="shared" si="82"/>
        <v>41184.167129629634</v>
      </c>
      <c r="T875" s="10">
        <f t="shared" si="83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78"/>
        <v>24.333333333333336</v>
      </c>
      <c r="P876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10">
        <f t="shared" si="82"/>
        <v>41368.583726851852</v>
      </c>
      <c r="T876" s="10">
        <f t="shared" si="83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78"/>
        <v>0</v>
      </c>
      <c r="P877" t="e">
        <f t="shared" si="79"/>
        <v>#DIV/0!</v>
      </c>
      <c r="Q877" t="str">
        <f t="shared" si="80"/>
        <v>music</v>
      </c>
      <c r="R877" t="str">
        <f t="shared" si="81"/>
        <v>jazz</v>
      </c>
      <c r="S877" s="10">
        <f t="shared" si="82"/>
        <v>42248.723738425921</v>
      </c>
      <c r="T877" s="10">
        <f t="shared" si="83"/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78"/>
        <v>40.799492385786799</v>
      </c>
      <c r="P878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10">
        <f t="shared" si="82"/>
        <v>41276.496840277774</v>
      </c>
      <c r="T878" s="10">
        <f t="shared" si="83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78"/>
        <v>67.55</v>
      </c>
      <c r="P879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10">
        <f t="shared" si="82"/>
        <v>41597.788888888892</v>
      </c>
      <c r="T879" s="10">
        <f t="shared" si="83"/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78"/>
        <v>1.3</v>
      </c>
      <c r="P880">
        <f t="shared" si="79"/>
        <v>32.5</v>
      </c>
      <c r="Q880" t="str">
        <f t="shared" si="80"/>
        <v>music</v>
      </c>
      <c r="R880" t="str">
        <f t="shared" si="81"/>
        <v>jazz</v>
      </c>
      <c r="S880" s="10">
        <f t="shared" si="82"/>
        <v>40505.232916666668</v>
      </c>
      <c r="T880" s="10">
        <f t="shared" si="83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78"/>
        <v>30.666666666666664</v>
      </c>
      <c r="P881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10">
        <f t="shared" si="82"/>
        <v>41037.829918981479</v>
      </c>
      <c r="T881" s="10">
        <f t="shared" si="83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78"/>
        <v>2.9894179894179893</v>
      </c>
      <c r="P882">
        <f t="shared" si="79"/>
        <v>14.125</v>
      </c>
      <c r="Q882" t="str">
        <f t="shared" si="80"/>
        <v>music</v>
      </c>
      <c r="R882" t="str">
        <f t="shared" si="81"/>
        <v>indie rock</v>
      </c>
      <c r="S882" s="10">
        <f t="shared" si="82"/>
        <v>41179.32104166667</v>
      </c>
      <c r="T882" s="10">
        <f t="shared" si="83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78"/>
        <v>0.8</v>
      </c>
      <c r="P883">
        <f t="shared" si="79"/>
        <v>30</v>
      </c>
      <c r="Q883" t="str">
        <f t="shared" si="80"/>
        <v>music</v>
      </c>
      <c r="R883" t="str">
        <f t="shared" si="81"/>
        <v>indie rock</v>
      </c>
      <c r="S883" s="10">
        <f t="shared" si="82"/>
        <v>40877.25099537037</v>
      </c>
      <c r="T883" s="10">
        <f t="shared" si="83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78"/>
        <v>20.133333333333333</v>
      </c>
      <c r="P884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10">
        <f t="shared" si="82"/>
        <v>40759.860532407409</v>
      </c>
      <c r="T884" s="10">
        <f t="shared" si="83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78"/>
        <v>40.020000000000003</v>
      </c>
      <c r="P885">
        <f t="shared" si="79"/>
        <v>83.375</v>
      </c>
      <c r="Q885" t="str">
        <f t="shared" si="80"/>
        <v>music</v>
      </c>
      <c r="R885" t="str">
        <f t="shared" si="81"/>
        <v>indie rock</v>
      </c>
      <c r="S885" s="10">
        <f t="shared" si="82"/>
        <v>42371.935590277775</v>
      </c>
      <c r="T885" s="10">
        <f t="shared" si="83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78"/>
        <v>1</v>
      </c>
      <c r="P886">
        <f t="shared" si="79"/>
        <v>10</v>
      </c>
      <c r="Q886" t="str">
        <f t="shared" si="80"/>
        <v>music</v>
      </c>
      <c r="R886" t="str">
        <f t="shared" si="81"/>
        <v>indie rock</v>
      </c>
      <c r="S886" s="10">
        <f t="shared" si="82"/>
        <v>40981.802615740737</v>
      </c>
      <c r="T886" s="10">
        <f t="shared" si="83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78"/>
        <v>75</v>
      </c>
      <c r="P887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10">
        <f t="shared" si="82"/>
        <v>42713.941099537042</v>
      </c>
      <c r="T887" s="10">
        <f t="shared" si="83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78"/>
        <v>41</v>
      </c>
      <c r="P888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10">
        <f t="shared" si="82"/>
        <v>42603.870520833334</v>
      </c>
      <c r="T888" s="10">
        <f t="shared" si="83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78"/>
        <v>0</v>
      </c>
      <c r="P889" t="e">
        <f t="shared" si="79"/>
        <v>#DIV/0!</v>
      </c>
      <c r="Q889" t="str">
        <f t="shared" si="80"/>
        <v>music</v>
      </c>
      <c r="R889" t="str">
        <f t="shared" si="81"/>
        <v>indie rock</v>
      </c>
      <c r="S889" s="10">
        <f t="shared" si="82"/>
        <v>41026.958969907406</v>
      </c>
      <c r="T889" s="10">
        <f t="shared" si="83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78"/>
        <v>7.1999999999999993</v>
      </c>
      <c r="P890">
        <f t="shared" si="79"/>
        <v>18</v>
      </c>
      <c r="Q890" t="str">
        <f t="shared" si="80"/>
        <v>music</v>
      </c>
      <c r="R890" t="str">
        <f t="shared" si="81"/>
        <v>indie rock</v>
      </c>
      <c r="S890" s="10">
        <f t="shared" si="82"/>
        <v>40751.753298611111</v>
      </c>
      <c r="T890" s="10">
        <f t="shared" si="83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78"/>
        <v>9.4412800000000008</v>
      </c>
      <c r="P891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10">
        <f t="shared" si="82"/>
        <v>41887.784062500003</v>
      </c>
      <c r="T891" s="10">
        <f t="shared" si="83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78"/>
        <v>4.1666666666666661</v>
      </c>
      <c r="P892">
        <f t="shared" si="79"/>
        <v>31.25</v>
      </c>
      <c r="Q892" t="str">
        <f t="shared" si="80"/>
        <v>music</v>
      </c>
      <c r="R892" t="str">
        <f t="shared" si="81"/>
        <v>indie rock</v>
      </c>
      <c r="S892" s="10">
        <f t="shared" si="82"/>
        <v>41569.698831018519</v>
      </c>
      <c r="T892" s="10">
        <f t="shared" si="83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78"/>
        <v>3.25</v>
      </c>
      <c r="P893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10">
        <f t="shared" si="82"/>
        <v>41842.031597222223</v>
      </c>
      <c r="T893" s="10">
        <f t="shared" si="83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78"/>
        <v>40.75</v>
      </c>
      <c r="P894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10">
        <f t="shared" si="82"/>
        <v>40304.20003472222</v>
      </c>
      <c r="T894" s="10">
        <f t="shared" si="83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78"/>
        <v>10</v>
      </c>
      <c r="P895">
        <f t="shared" si="79"/>
        <v>40</v>
      </c>
      <c r="Q895" t="str">
        <f t="shared" si="80"/>
        <v>music</v>
      </c>
      <c r="R895" t="str">
        <f t="shared" si="81"/>
        <v>indie rock</v>
      </c>
      <c r="S895" s="10">
        <f t="shared" si="82"/>
        <v>42065.897719907407</v>
      </c>
      <c r="T895" s="10">
        <f t="shared" si="83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78"/>
        <v>39.17</v>
      </c>
      <c r="P896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10">
        <f t="shared" si="82"/>
        <v>42496.981597222228</v>
      </c>
      <c r="T896" s="10">
        <f t="shared" si="83"/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78"/>
        <v>2.4375</v>
      </c>
      <c r="P897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10">
        <f t="shared" si="82"/>
        <v>40431.127650462964</v>
      </c>
      <c r="T897" s="10">
        <f t="shared" si="83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78"/>
        <v>40</v>
      </c>
      <c r="P898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10">
        <f t="shared" si="82"/>
        <v>42218.872986111113</v>
      </c>
      <c r="T898" s="10">
        <f t="shared" si="83"/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84">E899/D899*100</f>
        <v>0</v>
      </c>
      <c r="P899" t="e">
        <f t="shared" ref="P899:P962" si="85">E899/L899</f>
        <v>#DIV/0!</v>
      </c>
      <c r="Q899" t="str">
        <f t="shared" ref="Q899:Q962" si="86">LEFT(N899,FIND("/",N899)-1)</f>
        <v>music</v>
      </c>
      <c r="R899" t="str">
        <f t="shared" ref="R899:R962" si="87">RIGHT(N899,LEN(N899)-FIND("/",N899))</f>
        <v>indie rock</v>
      </c>
      <c r="S899" s="10">
        <f t="shared" ref="S899:S962" si="88">(((J899/60)/60)/24)+DATE(1970,1,1)</f>
        <v>41211.688750000001</v>
      </c>
      <c r="T899" s="10">
        <f t="shared" ref="T899:T962" si="89">(((I899/60)/60)/24)+DATE(1970,1,1)</f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84"/>
        <v>2.8000000000000003</v>
      </c>
      <c r="P900">
        <f t="shared" si="85"/>
        <v>35</v>
      </c>
      <c r="Q900" t="str">
        <f t="shared" si="86"/>
        <v>music</v>
      </c>
      <c r="R900" t="str">
        <f t="shared" si="87"/>
        <v>indie rock</v>
      </c>
      <c r="S900" s="10">
        <f t="shared" si="88"/>
        <v>40878.758217592593</v>
      </c>
      <c r="T900" s="10">
        <f t="shared" si="89"/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84"/>
        <v>37.333333333333336</v>
      </c>
      <c r="P901">
        <f t="shared" si="85"/>
        <v>35</v>
      </c>
      <c r="Q901" t="str">
        <f t="shared" si="86"/>
        <v>music</v>
      </c>
      <c r="R901" t="str">
        <f t="shared" si="87"/>
        <v>indie rock</v>
      </c>
      <c r="S901" s="10">
        <f t="shared" si="88"/>
        <v>40646.099097222221</v>
      </c>
      <c r="T901" s="10">
        <f t="shared" si="89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84"/>
        <v>0.42</v>
      </c>
      <c r="P902">
        <f t="shared" si="85"/>
        <v>10.5</v>
      </c>
      <c r="Q902" t="str">
        <f t="shared" si="86"/>
        <v>music</v>
      </c>
      <c r="R902" t="str">
        <f t="shared" si="87"/>
        <v>jazz</v>
      </c>
      <c r="S902" s="10">
        <f t="shared" si="88"/>
        <v>42429.84956018519</v>
      </c>
      <c r="T902" s="10">
        <f t="shared" si="89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84"/>
        <v>0</v>
      </c>
      <c r="P903" t="e">
        <f t="shared" si="85"/>
        <v>#DIV/0!</v>
      </c>
      <c r="Q903" t="str">
        <f t="shared" si="86"/>
        <v>music</v>
      </c>
      <c r="R903" t="str">
        <f t="shared" si="87"/>
        <v>jazz</v>
      </c>
      <c r="S903" s="10">
        <f t="shared" si="88"/>
        <v>40291.81150462963</v>
      </c>
      <c r="T903" s="10">
        <f t="shared" si="89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84"/>
        <v>0.3</v>
      </c>
      <c r="P904">
        <f t="shared" si="85"/>
        <v>30</v>
      </c>
      <c r="Q904" t="str">
        <f t="shared" si="86"/>
        <v>music</v>
      </c>
      <c r="R904" t="str">
        <f t="shared" si="87"/>
        <v>jazz</v>
      </c>
      <c r="S904" s="10">
        <f t="shared" si="88"/>
        <v>41829.965532407405</v>
      </c>
      <c r="T904" s="10">
        <f t="shared" si="89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84"/>
        <v>3.2</v>
      </c>
      <c r="P905">
        <f t="shared" si="85"/>
        <v>40</v>
      </c>
      <c r="Q905" t="str">
        <f t="shared" si="86"/>
        <v>music</v>
      </c>
      <c r="R905" t="str">
        <f t="shared" si="87"/>
        <v>jazz</v>
      </c>
      <c r="S905" s="10">
        <f t="shared" si="88"/>
        <v>41149.796064814815</v>
      </c>
      <c r="T905" s="10">
        <f t="shared" si="89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84"/>
        <v>0.30199999999999999</v>
      </c>
      <c r="P906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10">
        <f t="shared" si="88"/>
        <v>42342.080289351856</v>
      </c>
      <c r="T906" s="10">
        <f t="shared" si="89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84"/>
        <v>3.0153846153846153</v>
      </c>
      <c r="P907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10">
        <f t="shared" si="88"/>
        <v>40507.239884259259</v>
      </c>
      <c r="T907" s="10">
        <f t="shared" si="89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84"/>
        <v>0</v>
      </c>
      <c r="P908" t="e">
        <f t="shared" si="85"/>
        <v>#DIV/0!</v>
      </c>
      <c r="Q908" t="str">
        <f t="shared" si="86"/>
        <v>music</v>
      </c>
      <c r="R908" t="str">
        <f t="shared" si="87"/>
        <v>jazz</v>
      </c>
      <c r="S908" s="10">
        <f t="shared" si="88"/>
        <v>41681.189699074072</v>
      </c>
      <c r="T908" s="10">
        <f t="shared" si="89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84"/>
        <v>0</v>
      </c>
      <c r="P909" t="e">
        <f t="shared" si="85"/>
        <v>#DIV/0!</v>
      </c>
      <c r="Q909" t="str">
        <f t="shared" si="86"/>
        <v>music</v>
      </c>
      <c r="R909" t="str">
        <f t="shared" si="87"/>
        <v>jazz</v>
      </c>
      <c r="S909" s="10">
        <f t="shared" si="88"/>
        <v>40767.192395833335</v>
      </c>
      <c r="T909" s="10">
        <f t="shared" si="89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84"/>
        <v>0</v>
      </c>
      <c r="P910" t="e">
        <f t="shared" si="85"/>
        <v>#DIV/0!</v>
      </c>
      <c r="Q910" t="str">
        <f t="shared" si="86"/>
        <v>music</v>
      </c>
      <c r="R910" t="str">
        <f t="shared" si="87"/>
        <v>jazz</v>
      </c>
      <c r="S910" s="10">
        <f t="shared" si="88"/>
        <v>40340.801562499997</v>
      </c>
      <c r="T910" s="10">
        <f t="shared" si="89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84"/>
        <v>3.25</v>
      </c>
      <c r="P911">
        <f t="shared" si="85"/>
        <v>65</v>
      </c>
      <c r="Q911" t="str">
        <f t="shared" si="86"/>
        <v>music</v>
      </c>
      <c r="R911" t="str">
        <f t="shared" si="87"/>
        <v>jazz</v>
      </c>
      <c r="S911" s="10">
        <f t="shared" si="88"/>
        <v>41081.69027777778</v>
      </c>
      <c r="T911" s="10">
        <f t="shared" si="89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84"/>
        <v>22.363636363636363</v>
      </c>
      <c r="P912">
        <f t="shared" si="85"/>
        <v>24.6</v>
      </c>
      <c r="Q912" t="str">
        <f t="shared" si="86"/>
        <v>music</v>
      </c>
      <c r="R912" t="str">
        <f t="shared" si="87"/>
        <v>jazz</v>
      </c>
      <c r="S912" s="10">
        <f t="shared" si="88"/>
        <v>42737.545358796298</v>
      </c>
      <c r="T912" s="10">
        <f t="shared" si="89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84"/>
        <v>0</v>
      </c>
      <c r="P913" t="e">
        <f t="shared" si="85"/>
        <v>#DIV/0!</v>
      </c>
      <c r="Q913" t="str">
        <f t="shared" si="86"/>
        <v>music</v>
      </c>
      <c r="R913" t="str">
        <f t="shared" si="87"/>
        <v>jazz</v>
      </c>
      <c r="S913" s="10">
        <f t="shared" si="88"/>
        <v>41642.005150462966</v>
      </c>
      <c r="T913" s="10">
        <f t="shared" si="89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84"/>
        <v>0.85714285714285721</v>
      </c>
      <c r="P914">
        <f t="shared" si="85"/>
        <v>15</v>
      </c>
      <c r="Q914" t="str">
        <f t="shared" si="86"/>
        <v>music</v>
      </c>
      <c r="R914" t="str">
        <f t="shared" si="87"/>
        <v>jazz</v>
      </c>
      <c r="S914" s="10">
        <f t="shared" si="88"/>
        <v>41194.109340277777</v>
      </c>
      <c r="T914" s="10">
        <f t="shared" si="89"/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84"/>
        <v>6.6066666666666665</v>
      </c>
      <c r="P915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10">
        <f t="shared" si="88"/>
        <v>41004.139108796298</v>
      </c>
      <c r="T915" s="10">
        <f t="shared" si="89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84"/>
        <v>0</v>
      </c>
      <c r="P916" t="e">
        <f t="shared" si="85"/>
        <v>#DIV/0!</v>
      </c>
      <c r="Q916" t="str">
        <f t="shared" si="86"/>
        <v>music</v>
      </c>
      <c r="R916" t="str">
        <f t="shared" si="87"/>
        <v>jazz</v>
      </c>
      <c r="S916" s="10">
        <f t="shared" si="88"/>
        <v>41116.763275462967</v>
      </c>
      <c r="T916" s="10">
        <f t="shared" si="89"/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84"/>
        <v>5.7692307692307692</v>
      </c>
      <c r="P917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10">
        <f t="shared" si="88"/>
        <v>40937.679560185185</v>
      </c>
      <c r="T917" s="10">
        <f t="shared" si="89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84"/>
        <v>0</v>
      </c>
      <c r="P918" t="e">
        <f t="shared" si="85"/>
        <v>#DIV/0!</v>
      </c>
      <c r="Q918" t="str">
        <f t="shared" si="86"/>
        <v>music</v>
      </c>
      <c r="R918" t="str">
        <f t="shared" si="87"/>
        <v>jazz</v>
      </c>
      <c r="S918" s="10">
        <f t="shared" si="88"/>
        <v>40434.853402777779</v>
      </c>
      <c r="T918" s="10">
        <f t="shared" si="89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84"/>
        <v>0.6</v>
      </c>
      <c r="P919">
        <f t="shared" si="85"/>
        <v>30</v>
      </c>
      <c r="Q919" t="str">
        <f t="shared" si="86"/>
        <v>music</v>
      </c>
      <c r="R919" t="str">
        <f t="shared" si="87"/>
        <v>jazz</v>
      </c>
      <c r="S919" s="10">
        <f t="shared" si="88"/>
        <v>41802.94363425926</v>
      </c>
      <c r="T919" s="10">
        <f t="shared" si="89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84"/>
        <v>5.0256410256410255</v>
      </c>
      <c r="P920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10">
        <f t="shared" si="88"/>
        <v>41944.916215277779</v>
      </c>
      <c r="T920" s="10">
        <f t="shared" si="89"/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84"/>
        <v>0.5</v>
      </c>
      <c r="P921">
        <f t="shared" si="85"/>
        <v>100</v>
      </c>
      <c r="Q921" t="str">
        <f t="shared" si="86"/>
        <v>music</v>
      </c>
      <c r="R921" t="str">
        <f t="shared" si="87"/>
        <v>jazz</v>
      </c>
      <c r="S921" s="10">
        <f t="shared" si="88"/>
        <v>41227.641724537039</v>
      </c>
      <c r="T921" s="10">
        <f t="shared" si="89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84"/>
        <v>0</v>
      </c>
      <c r="P922" t="e">
        <f t="shared" si="85"/>
        <v>#DIV/0!</v>
      </c>
      <c r="Q922" t="str">
        <f t="shared" si="86"/>
        <v>music</v>
      </c>
      <c r="R922" t="str">
        <f t="shared" si="87"/>
        <v>jazz</v>
      </c>
      <c r="S922" s="10">
        <f t="shared" si="88"/>
        <v>41562.67155092593</v>
      </c>
      <c r="T922" s="10">
        <f t="shared" si="89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84"/>
        <v>30.9</v>
      </c>
      <c r="P923">
        <f t="shared" si="85"/>
        <v>231.75</v>
      </c>
      <c r="Q923" t="str">
        <f t="shared" si="86"/>
        <v>music</v>
      </c>
      <c r="R923" t="str">
        <f t="shared" si="87"/>
        <v>jazz</v>
      </c>
      <c r="S923" s="10">
        <f t="shared" si="88"/>
        <v>40847.171018518515</v>
      </c>
      <c r="T923" s="10">
        <f t="shared" si="89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84"/>
        <v>21.037037037037038</v>
      </c>
      <c r="P924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10">
        <f t="shared" si="88"/>
        <v>41878.530011574076</v>
      </c>
      <c r="T924" s="10">
        <f t="shared" si="89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84"/>
        <v>2.1999999999999997</v>
      </c>
      <c r="P925">
        <f t="shared" si="85"/>
        <v>55</v>
      </c>
      <c r="Q925" t="str">
        <f t="shared" si="86"/>
        <v>music</v>
      </c>
      <c r="R925" t="str">
        <f t="shared" si="87"/>
        <v>jazz</v>
      </c>
      <c r="S925" s="10">
        <f t="shared" si="88"/>
        <v>41934.959756944445</v>
      </c>
      <c r="T925" s="10">
        <f t="shared" si="89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84"/>
        <v>10.9</v>
      </c>
      <c r="P926">
        <f t="shared" si="85"/>
        <v>21.8</v>
      </c>
      <c r="Q926" t="str">
        <f t="shared" si="86"/>
        <v>music</v>
      </c>
      <c r="R926" t="str">
        <f t="shared" si="87"/>
        <v>jazz</v>
      </c>
      <c r="S926" s="10">
        <f t="shared" si="88"/>
        <v>41288.942928240744</v>
      </c>
      <c r="T926" s="10">
        <f t="shared" si="89"/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84"/>
        <v>2.666666666666667</v>
      </c>
      <c r="P927">
        <f t="shared" si="85"/>
        <v>32</v>
      </c>
      <c r="Q927" t="str">
        <f t="shared" si="86"/>
        <v>music</v>
      </c>
      <c r="R927" t="str">
        <f t="shared" si="87"/>
        <v>jazz</v>
      </c>
      <c r="S927" s="10">
        <f t="shared" si="88"/>
        <v>41575.880914351852</v>
      </c>
      <c r="T927" s="10">
        <f t="shared" si="89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84"/>
        <v>0</v>
      </c>
      <c r="P928" t="e">
        <f t="shared" si="85"/>
        <v>#DIV/0!</v>
      </c>
      <c r="Q928" t="str">
        <f t="shared" si="86"/>
        <v>music</v>
      </c>
      <c r="R928" t="str">
        <f t="shared" si="87"/>
        <v>jazz</v>
      </c>
      <c r="S928" s="10">
        <f t="shared" si="88"/>
        <v>40338.02002314815</v>
      </c>
      <c r="T928" s="10">
        <f t="shared" si="89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84"/>
        <v>0</v>
      </c>
      <c r="P929" t="e">
        <f t="shared" si="85"/>
        <v>#DIV/0!</v>
      </c>
      <c r="Q929" t="str">
        <f t="shared" si="86"/>
        <v>music</v>
      </c>
      <c r="R929" t="str">
        <f t="shared" si="87"/>
        <v>jazz</v>
      </c>
      <c r="S929" s="10">
        <f t="shared" si="88"/>
        <v>41013.822858796295</v>
      </c>
      <c r="T929" s="10">
        <f t="shared" si="89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84"/>
        <v>10.86206896551724</v>
      </c>
      <c r="P930">
        <f t="shared" si="85"/>
        <v>56.25</v>
      </c>
      <c r="Q930" t="str">
        <f t="shared" si="86"/>
        <v>music</v>
      </c>
      <c r="R930" t="str">
        <f t="shared" si="87"/>
        <v>jazz</v>
      </c>
      <c r="S930" s="10">
        <f t="shared" si="88"/>
        <v>41180.86241898148</v>
      </c>
      <c r="T930" s="10">
        <f t="shared" si="89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84"/>
        <v>0</v>
      </c>
      <c r="P931" t="e">
        <f t="shared" si="85"/>
        <v>#DIV/0!</v>
      </c>
      <c r="Q931" t="str">
        <f t="shared" si="86"/>
        <v>music</v>
      </c>
      <c r="R931" t="str">
        <f t="shared" si="87"/>
        <v>jazz</v>
      </c>
      <c r="S931" s="10">
        <f t="shared" si="88"/>
        <v>40978.238067129627</v>
      </c>
      <c r="T931" s="10">
        <f t="shared" si="89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84"/>
        <v>38.333333333333336</v>
      </c>
      <c r="P932">
        <f t="shared" si="85"/>
        <v>69</v>
      </c>
      <c r="Q932" t="str">
        <f t="shared" si="86"/>
        <v>music</v>
      </c>
      <c r="R932" t="str">
        <f t="shared" si="87"/>
        <v>jazz</v>
      </c>
      <c r="S932" s="10">
        <f t="shared" si="88"/>
        <v>40312.915578703702</v>
      </c>
      <c r="T932" s="10">
        <f t="shared" si="89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84"/>
        <v>6.5500000000000007</v>
      </c>
      <c r="P933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10">
        <f t="shared" si="88"/>
        <v>41680.359976851854</v>
      </c>
      <c r="T933" s="10">
        <f t="shared" si="89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84"/>
        <v>14.536842105263158</v>
      </c>
      <c r="P934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10">
        <f t="shared" si="88"/>
        <v>41310.969270833331</v>
      </c>
      <c r="T934" s="10">
        <f t="shared" si="89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84"/>
        <v>6</v>
      </c>
      <c r="P935">
        <f t="shared" si="85"/>
        <v>60</v>
      </c>
      <c r="Q935" t="str">
        <f t="shared" si="86"/>
        <v>music</v>
      </c>
      <c r="R935" t="str">
        <f t="shared" si="87"/>
        <v>jazz</v>
      </c>
      <c r="S935" s="10">
        <f t="shared" si="88"/>
        <v>41711.169085648151</v>
      </c>
      <c r="T935" s="10">
        <f t="shared" si="89"/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84"/>
        <v>30.4</v>
      </c>
      <c r="P936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10">
        <f t="shared" si="88"/>
        <v>41733.737083333333</v>
      </c>
      <c r="T936" s="10">
        <f t="shared" si="89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84"/>
        <v>1.4285714285714286</v>
      </c>
      <c r="P937">
        <f t="shared" si="85"/>
        <v>25</v>
      </c>
      <c r="Q937" t="str">
        <f t="shared" si="86"/>
        <v>music</v>
      </c>
      <c r="R937" t="str">
        <f t="shared" si="87"/>
        <v>jazz</v>
      </c>
      <c r="S937" s="10">
        <f t="shared" si="88"/>
        <v>42368.333668981482</v>
      </c>
      <c r="T937" s="10">
        <f t="shared" si="89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84"/>
        <v>0</v>
      </c>
      <c r="P938" t="e">
        <f t="shared" si="85"/>
        <v>#DIV/0!</v>
      </c>
      <c r="Q938" t="str">
        <f t="shared" si="86"/>
        <v>music</v>
      </c>
      <c r="R938" t="str">
        <f t="shared" si="87"/>
        <v>jazz</v>
      </c>
      <c r="S938" s="10">
        <f t="shared" si="88"/>
        <v>40883.024178240739</v>
      </c>
      <c r="T938" s="10">
        <f t="shared" si="89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84"/>
        <v>1.1428571428571428</v>
      </c>
      <c r="P939">
        <f t="shared" si="85"/>
        <v>20</v>
      </c>
      <c r="Q939" t="str">
        <f t="shared" si="86"/>
        <v>music</v>
      </c>
      <c r="R939" t="str">
        <f t="shared" si="87"/>
        <v>jazz</v>
      </c>
      <c r="S939" s="10">
        <f t="shared" si="88"/>
        <v>41551.798113425924</v>
      </c>
      <c r="T939" s="10">
        <f t="shared" si="89"/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84"/>
        <v>0.35714285714285715</v>
      </c>
      <c r="P940">
        <f t="shared" si="85"/>
        <v>25</v>
      </c>
      <c r="Q940" t="str">
        <f t="shared" si="86"/>
        <v>music</v>
      </c>
      <c r="R940" t="str">
        <f t="shared" si="87"/>
        <v>jazz</v>
      </c>
      <c r="S940" s="10">
        <f t="shared" si="88"/>
        <v>41124.479722222226</v>
      </c>
      <c r="T940" s="10">
        <f t="shared" si="89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84"/>
        <v>1.4545454545454546</v>
      </c>
      <c r="P941">
        <f t="shared" si="85"/>
        <v>20</v>
      </c>
      <c r="Q941" t="str">
        <f t="shared" si="86"/>
        <v>music</v>
      </c>
      <c r="R941" t="str">
        <f t="shared" si="87"/>
        <v>jazz</v>
      </c>
      <c r="S941" s="10">
        <f t="shared" si="88"/>
        <v>41416.763171296298</v>
      </c>
      <c r="T941" s="10">
        <f t="shared" si="89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84"/>
        <v>17.155555555555555</v>
      </c>
      <c r="P942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10">
        <f t="shared" si="88"/>
        <v>42182.008402777778</v>
      </c>
      <c r="T942" s="10">
        <f t="shared" si="89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84"/>
        <v>2.3220000000000001</v>
      </c>
      <c r="P943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10">
        <f t="shared" si="88"/>
        <v>42746.096585648149</v>
      </c>
      <c r="T943" s="10">
        <f t="shared" si="89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84"/>
        <v>8.9066666666666663</v>
      </c>
      <c r="P944">
        <f t="shared" si="85"/>
        <v>41.75</v>
      </c>
      <c r="Q944" t="str">
        <f t="shared" si="86"/>
        <v>technology</v>
      </c>
      <c r="R944" t="str">
        <f t="shared" si="87"/>
        <v>wearables</v>
      </c>
      <c r="S944" s="10">
        <f t="shared" si="88"/>
        <v>42382.843287037031</v>
      </c>
      <c r="T944" s="10">
        <f t="shared" si="89"/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84"/>
        <v>9.6333333333333346</v>
      </c>
      <c r="P945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10">
        <f t="shared" si="88"/>
        <v>42673.66788194445</v>
      </c>
      <c r="T945" s="10">
        <f t="shared" si="89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84"/>
        <v>13.325999999999999</v>
      </c>
      <c r="P946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10">
        <f t="shared" si="88"/>
        <v>42444.583912037036</v>
      </c>
      <c r="T946" s="10">
        <f t="shared" si="89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84"/>
        <v>2.484</v>
      </c>
      <c r="P947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10">
        <f t="shared" si="88"/>
        <v>42732.872986111113</v>
      </c>
      <c r="T947" s="10">
        <f t="shared" si="89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84"/>
        <v>1.9066666666666665</v>
      </c>
      <c r="P948">
        <f t="shared" si="85"/>
        <v>57.2</v>
      </c>
      <c r="Q948" t="str">
        <f t="shared" si="86"/>
        <v>technology</v>
      </c>
      <c r="R948" t="str">
        <f t="shared" si="87"/>
        <v>wearables</v>
      </c>
      <c r="S948" s="10">
        <f t="shared" si="88"/>
        <v>42592.750555555554</v>
      </c>
      <c r="T948" s="10">
        <f t="shared" si="89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84"/>
        <v>0</v>
      </c>
      <c r="P949" t="e">
        <f t="shared" si="85"/>
        <v>#DIV/0!</v>
      </c>
      <c r="Q949" t="str">
        <f t="shared" si="86"/>
        <v>technology</v>
      </c>
      <c r="R949" t="str">
        <f t="shared" si="87"/>
        <v>wearables</v>
      </c>
      <c r="S949" s="10">
        <f t="shared" si="88"/>
        <v>42491.781319444446</v>
      </c>
      <c r="T949" s="10">
        <f t="shared" si="89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84"/>
        <v>12</v>
      </c>
      <c r="P950">
        <f t="shared" si="85"/>
        <v>60</v>
      </c>
      <c r="Q950" t="str">
        <f t="shared" si="86"/>
        <v>technology</v>
      </c>
      <c r="R950" t="str">
        <f t="shared" si="87"/>
        <v>wearables</v>
      </c>
      <c r="S950" s="10">
        <f t="shared" si="88"/>
        <v>42411.828287037039</v>
      </c>
      <c r="T950" s="10">
        <f t="shared" si="89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84"/>
        <v>1.365</v>
      </c>
      <c r="P951">
        <f t="shared" si="85"/>
        <v>39</v>
      </c>
      <c r="Q951" t="str">
        <f t="shared" si="86"/>
        <v>technology</v>
      </c>
      <c r="R951" t="str">
        <f t="shared" si="87"/>
        <v>wearables</v>
      </c>
      <c r="S951" s="10">
        <f t="shared" si="88"/>
        <v>42361.043703703705</v>
      </c>
      <c r="T951" s="10">
        <f t="shared" si="89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84"/>
        <v>28.04</v>
      </c>
      <c r="P952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10">
        <f t="shared" si="88"/>
        <v>42356.750706018516</v>
      </c>
      <c r="T952" s="10">
        <f t="shared" si="89"/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84"/>
        <v>38.39</v>
      </c>
      <c r="P953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10">
        <f t="shared" si="88"/>
        <v>42480.653611111105</v>
      </c>
      <c r="T953" s="10">
        <f t="shared" si="89"/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84"/>
        <v>39.942857142857143</v>
      </c>
      <c r="P954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10">
        <f t="shared" si="88"/>
        <v>42662.613564814819</v>
      </c>
      <c r="T954" s="10">
        <f t="shared" si="89"/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84"/>
        <v>0.84</v>
      </c>
      <c r="P955">
        <f t="shared" si="85"/>
        <v>25.2</v>
      </c>
      <c r="Q955" t="str">
        <f t="shared" si="86"/>
        <v>technology</v>
      </c>
      <c r="R955" t="str">
        <f t="shared" si="87"/>
        <v>wearables</v>
      </c>
      <c r="S955" s="10">
        <f t="shared" si="88"/>
        <v>41999.164340277777</v>
      </c>
      <c r="T955" s="10">
        <f t="shared" si="89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84"/>
        <v>43.406666666666666</v>
      </c>
      <c r="P956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10">
        <f t="shared" si="88"/>
        <v>42194.833784722221</v>
      </c>
      <c r="T956" s="10">
        <f t="shared" si="89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84"/>
        <v>5.6613333333333333</v>
      </c>
      <c r="P957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10">
        <f t="shared" si="88"/>
        <v>42586.295138888891</v>
      </c>
      <c r="T957" s="10">
        <f t="shared" si="89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84"/>
        <v>1.722</v>
      </c>
      <c r="P958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10">
        <f t="shared" si="88"/>
        <v>42060.913877314815</v>
      </c>
      <c r="T958" s="10">
        <f t="shared" si="89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84"/>
        <v>1.9416666666666664</v>
      </c>
      <c r="P959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10">
        <f t="shared" si="88"/>
        <v>42660.552465277782</v>
      </c>
      <c r="T959" s="10">
        <f t="shared" si="89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84"/>
        <v>11.328275684711327</v>
      </c>
      <c r="P960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10">
        <f t="shared" si="88"/>
        <v>42082.802812499998</v>
      </c>
      <c r="T960" s="10">
        <f t="shared" si="89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84"/>
        <v>38.86</v>
      </c>
      <c r="P961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10">
        <f t="shared" si="88"/>
        <v>41993.174363425926</v>
      </c>
      <c r="T961" s="10">
        <f t="shared" si="89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84"/>
        <v>46.100628930817614</v>
      </c>
      <c r="P962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10">
        <f t="shared" si="88"/>
        <v>42766.626793981486</v>
      </c>
      <c r="T962" s="10">
        <f t="shared" si="89"/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90">E963/D963*100</f>
        <v>42.188421052631583</v>
      </c>
      <c r="P963">
        <f t="shared" ref="P963:P1026" si="91">E963/L963</f>
        <v>364.35454545454547</v>
      </c>
      <c r="Q963" t="str">
        <f t="shared" ref="Q963:Q1026" si="92">LEFT(N963,FIND("/",N963)-1)</f>
        <v>technology</v>
      </c>
      <c r="R963" t="str">
        <f t="shared" ref="R963:R1026" si="93">RIGHT(N963,LEN(N963)-FIND("/",N963))</f>
        <v>wearables</v>
      </c>
      <c r="S963" s="10">
        <f t="shared" ref="S963:S1026" si="94">(((J963/60)/60)/24)+DATE(1970,1,1)</f>
        <v>42740.693692129629</v>
      </c>
      <c r="T963" s="10">
        <f t="shared" ref="T963:T1026" si="95">(((I963/60)/60)/24)+DATE(1970,1,1)</f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90"/>
        <v>28.48</v>
      </c>
      <c r="P964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10">
        <f t="shared" si="94"/>
        <v>42373.712418981479</v>
      </c>
      <c r="T964" s="10">
        <f t="shared" si="95"/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90"/>
        <v>1.077142857142857</v>
      </c>
      <c r="P965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10">
        <f t="shared" si="94"/>
        <v>42625.635636574079</v>
      </c>
      <c r="T965" s="10">
        <f t="shared" si="95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90"/>
        <v>0.79909090909090907</v>
      </c>
      <c r="P966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10">
        <f t="shared" si="94"/>
        <v>42208.628692129627</v>
      </c>
      <c r="T966" s="10">
        <f t="shared" si="95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90"/>
        <v>1.1919999999999999</v>
      </c>
      <c r="P967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10">
        <f t="shared" si="94"/>
        <v>42637.016736111109</v>
      </c>
      <c r="T967" s="10">
        <f t="shared" si="95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90"/>
        <v>14.799999999999999</v>
      </c>
      <c r="P968">
        <f t="shared" si="91"/>
        <v>59.2</v>
      </c>
      <c r="Q968" t="str">
        <f t="shared" si="92"/>
        <v>technology</v>
      </c>
      <c r="R968" t="str">
        <f t="shared" si="93"/>
        <v>wearables</v>
      </c>
      <c r="S968" s="10">
        <f t="shared" si="94"/>
        <v>42619.635787037041</v>
      </c>
      <c r="T968" s="10">
        <f t="shared" si="95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90"/>
        <v>17.810000000000002</v>
      </c>
      <c r="P969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10">
        <f t="shared" si="94"/>
        <v>42422.254328703704</v>
      </c>
      <c r="T969" s="10">
        <f t="shared" si="95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90"/>
        <v>1.325</v>
      </c>
      <c r="P970">
        <f t="shared" si="91"/>
        <v>26.5</v>
      </c>
      <c r="Q970" t="str">
        <f t="shared" si="92"/>
        <v>technology</v>
      </c>
      <c r="R970" t="str">
        <f t="shared" si="93"/>
        <v>wearables</v>
      </c>
      <c r="S970" s="10">
        <f t="shared" si="94"/>
        <v>41836.847615740742</v>
      </c>
      <c r="T970" s="10">
        <f t="shared" si="95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90"/>
        <v>46.666666666666664</v>
      </c>
      <c r="P971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10">
        <f t="shared" si="94"/>
        <v>42742.30332175926</v>
      </c>
      <c r="T971" s="10">
        <f t="shared" si="95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90"/>
        <v>45.92</v>
      </c>
      <c r="P972">
        <f t="shared" si="91"/>
        <v>164</v>
      </c>
      <c r="Q972" t="str">
        <f t="shared" si="92"/>
        <v>technology</v>
      </c>
      <c r="R972" t="str">
        <f t="shared" si="93"/>
        <v>wearables</v>
      </c>
      <c r="S972" s="10">
        <f t="shared" si="94"/>
        <v>42721.220520833333</v>
      </c>
      <c r="T972" s="10">
        <f t="shared" si="95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90"/>
        <v>0.22599999999999998</v>
      </c>
      <c r="P973">
        <f t="shared" si="91"/>
        <v>45.2</v>
      </c>
      <c r="Q973" t="str">
        <f t="shared" si="92"/>
        <v>technology</v>
      </c>
      <c r="R973" t="str">
        <f t="shared" si="93"/>
        <v>wearables</v>
      </c>
      <c r="S973" s="10">
        <f t="shared" si="94"/>
        <v>42111.709027777775</v>
      </c>
      <c r="T973" s="10">
        <f t="shared" si="95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90"/>
        <v>34.625</v>
      </c>
      <c r="P974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10">
        <f t="shared" si="94"/>
        <v>41856.865717592591</v>
      </c>
      <c r="T974" s="10">
        <f t="shared" si="95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90"/>
        <v>2.0549999999999997</v>
      </c>
      <c r="P975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10">
        <f t="shared" si="94"/>
        <v>42257.014965277776</v>
      </c>
      <c r="T975" s="10">
        <f t="shared" si="95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90"/>
        <v>0.55999999999999994</v>
      </c>
      <c r="P976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10">
        <f t="shared" si="94"/>
        <v>42424.749490740738</v>
      </c>
      <c r="T976" s="10">
        <f t="shared" si="95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90"/>
        <v>2.6069999999999998</v>
      </c>
      <c r="P977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10">
        <f t="shared" si="94"/>
        <v>42489.696585648147</v>
      </c>
      <c r="T977" s="10">
        <f t="shared" si="95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90"/>
        <v>1.9259999999999999</v>
      </c>
      <c r="P978">
        <f t="shared" si="91"/>
        <v>160.5</v>
      </c>
      <c r="Q978" t="str">
        <f t="shared" si="92"/>
        <v>technology</v>
      </c>
      <c r="R978" t="str">
        <f t="shared" si="93"/>
        <v>wearables</v>
      </c>
      <c r="S978" s="10">
        <f t="shared" si="94"/>
        <v>42185.058993055558</v>
      </c>
      <c r="T978" s="10">
        <f t="shared" si="95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90"/>
        <v>33.666666666666664</v>
      </c>
      <c r="P979">
        <f t="shared" si="91"/>
        <v>75.75</v>
      </c>
      <c r="Q979" t="str">
        <f t="shared" si="92"/>
        <v>technology</v>
      </c>
      <c r="R979" t="str">
        <f t="shared" si="93"/>
        <v>wearables</v>
      </c>
      <c r="S979" s="10">
        <f t="shared" si="94"/>
        <v>42391.942094907412</v>
      </c>
      <c r="T979" s="10">
        <f t="shared" si="95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90"/>
        <v>56.263267182990241</v>
      </c>
      <c r="P980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10">
        <f t="shared" si="94"/>
        <v>42395.309039351851</v>
      </c>
      <c r="T980" s="10">
        <f t="shared" si="95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90"/>
        <v>82.817599999999999</v>
      </c>
      <c r="P981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10">
        <f t="shared" si="94"/>
        <v>42506.416990740734</v>
      </c>
      <c r="T981" s="10">
        <f t="shared" si="95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90"/>
        <v>14.860000000000001</v>
      </c>
      <c r="P982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10">
        <f t="shared" si="94"/>
        <v>41928.904189814813</v>
      </c>
      <c r="T982" s="10">
        <f t="shared" si="95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90"/>
        <v>1.2375123751237513E-2</v>
      </c>
      <c r="P983">
        <f t="shared" si="91"/>
        <v>2.75</v>
      </c>
      <c r="Q983" t="str">
        <f t="shared" si="92"/>
        <v>technology</v>
      </c>
      <c r="R983" t="str">
        <f t="shared" si="93"/>
        <v>wearables</v>
      </c>
      <c r="S983" s="10">
        <f t="shared" si="94"/>
        <v>41830.947013888886</v>
      </c>
      <c r="T983" s="10">
        <f t="shared" si="95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90"/>
        <v>1.7142857142857144E-2</v>
      </c>
      <c r="P984">
        <f t="shared" si="91"/>
        <v>1</v>
      </c>
      <c r="Q984" t="str">
        <f t="shared" si="92"/>
        <v>technology</v>
      </c>
      <c r="R984" t="str">
        <f t="shared" si="93"/>
        <v>wearables</v>
      </c>
      <c r="S984" s="10">
        <f t="shared" si="94"/>
        <v>42615.753310185188</v>
      </c>
      <c r="T984" s="10">
        <f t="shared" si="95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90"/>
        <v>29.506136117214709</v>
      </c>
      <c r="P985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10">
        <f t="shared" si="94"/>
        <v>42574.667650462965</v>
      </c>
      <c r="T985" s="10">
        <f t="shared" si="95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90"/>
        <v>1.06</v>
      </c>
      <c r="P986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10">
        <f t="shared" si="94"/>
        <v>42061.11583333333</v>
      </c>
      <c r="T986" s="10">
        <f t="shared" si="95"/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90"/>
        <v>6.293333333333333</v>
      </c>
      <c r="P987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10">
        <f t="shared" si="94"/>
        <v>42339.967708333337</v>
      </c>
      <c r="T987" s="10">
        <f t="shared" si="95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90"/>
        <v>12.75</v>
      </c>
      <c r="P988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10">
        <f t="shared" si="94"/>
        <v>42324.767361111109</v>
      </c>
      <c r="T988" s="10">
        <f t="shared" si="95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90"/>
        <v>13.22</v>
      </c>
      <c r="P989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10">
        <f t="shared" si="94"/>
        <v>41773.294560185182</v>
      </c>
      <c r="T989" s="10">
        <f t="shared" si="95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90"/>
        <v>0</v>
      </c>
      <c r="P990" t="e">
        <f t="shared" si="91"/>
        <v>#DIV/0!</v>
      </c>
      <c r="Q990" t="str">
        <f t="shared" si="92"/>
        <v>technology</v>
      </c>
      <c r="R990" t="str">
        <f t="shared" si="93"/>
        <v>wearables</v>
      </c>
      <c r="S990" s="10">
        <f t="shared" si="94"/>
        <v>42614.356770833328</v>
      </c>
      <c r="T990" s="10">
        <f t="shared" si="95"/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90"/>
        <v>16.77</v>
      </c>
      <c r="P991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10">
        <f t="shared" si="94"/>
        <v>42611.933969907404</v>
      </c>
      <c r="T991" s="10">
        <f t="shared" si="95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90"/>
        <v>0.104</v>
      </c>
      <c r="P992">
        <f t="shared" si="91"/>
        <v>13</v>
      </c>
      <c r="Q992" t="str">
        <f t="shared" si="92"/>
        <v>technology</v>
      </c>
      <c r="R992" t="str">
        <f t="shared" si="93"/>
        <v>wearables</v>
      </c>
      <c r="S992" s="10">
        <f t="shared" si="94"/>
        <v>41855.784305555557</v>
      </c>
      <c r="T992" s="10">
        <f t="shared" si="95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90"/>
        <v>4.24</v>
      </c>
      <c r="P993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10">
        <f t="shared" si="94"/>
        <v>42538.75680555556</v>
      </c>
      <c r="T993" s="10">
        <f t="shared" si="95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90"/>
        <v>0.46699999999999997</v>
      </c>
      <c r="P994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10">
        <f t="shared" si="94"/>
        <v>42437.924988425926</v>
      </c>
      <c r="T994" s="10">
        <f t="shared" si="95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90"/>
        <v>25.087142857142858</v>
      </c>
      <c r="P995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10">
        <f t="shared" si="94"/>
        <v>42652.964907407411</v>
      </c>
      <c r="T995" s="10">
        <f t="shared" si="95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90"/>
        <v>2.3345000000000002</v>
      </c>
      <c r="P996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10">
        <f t="shared" si="94"/>
        <v>41921.263078703705</v>
      </c>
      <c r="T996" s="10">
        <f t="shared" si="95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90"/>
        <v>7.26</v>
      </c>
      <c r="P997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10">
        <f t="shared" si="94"/>
        <v>41947.940740740742</v>
      </c>
      <c r="T997" s="10">
        <f t="shared" si="95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90"/>
        <v>1.625</v>
      </c>
      <c r="P998">
        <f t="shared" si="91"/>
        <v>13</v>
      </c>
      <c r="Q998" t="str">
        <f t="shared" si="92"/>
        <v>technology</v>
      </c>
      <c r="R998" t="str">
        <f t="shared" si="93"/>
        <v>wearables</v>
      </c>
      <c r="S998" s="10">
        <f t="shared" si="94"/>
        <v>41817.866435185184</v>
      </c>
      <c r="T998" s="10">
        <f t="shared" si="95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90"/>
        <v>1.3</v>
      </c>
      <c r="P999">
        <f t="shared" si="91"/>
        <v>8.125</v>
      </c>
      <c r="Q999" t="str">
        <f t="shared" si="92"/>
        <v>technology</v>
      </c>
      <c r="R999" t="str">
        <f t="shared" si="93"/>
        <v>wearables</v>
      </c>
      <c r="S999" s="10">
        <f t="shared" si="94"/>
        <v>41941.10297453704</v>
      </c>
      <c r="T999" s="10">
        <f t="shared" si="95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90"/>
        <v>58.558333333333337</v>
      </c>
      <c r="P1000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10">
        <f t="shared" si="94"/>
        <v>42282.168993055559</v>
      </c>
      <c r="T1000" s="10">
        <f t="shared" si="95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90"/>
        <v>7.7886666666666677</v>
      </c>
      <c r="P1001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10">
        <f t="shared" si="94"/>
        <v>41926.29965277778</v>
      </c>
      <c r="T1001" s="10">
        <f t="shared" si="95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90"/>
        <v>2.2157147647256061</v>
      </c>
      <c r="P1002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10">
        <f t="shared" si="94"/>
        <v>42749.059722222228</v>
      </c>
      <c r="T1002" s="10">
        <f t="shared" si="95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90"/>
        <v>104</v>
      </c>
      <c r="P1003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10">
        <f t="shared" si="94"/>
        <v>42720.720057870371</v>
      </c>
      <c r="T1003" s="10">
        <f t="shared" si="95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90"/>
        <v>29.6029602960296</v>
      </c>
      <c r="P1004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10">
        <f t="shared" si="94"/>
        <v>42325.684189814812</v>
      </c>
      <c r="T1004" s="10">
        <f t="shared" si="95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90"/>
        <v>16.055</v>
      </c>
      <c r="P1005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10">
        <f t="shared" si="94"/>
        <v>42780.709039351852</v>
      </c>
      <c r="T1005" s="10">
        <f t="shared" si="95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90"/>
        <v>82.207999999999998</v>
      </c>
      <c r="P1006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10">
        <f t="shared" si="94"/>
        <v>42388.708645833336</v>
      </c>
      <c r="T1006" s="10">
        <f t="shared" si="95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90"/>
        <v>75.051000000000002</v>
      </c>
      <c r="P1007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10">
        <f t="shared" si="94"/>
        <v>42276.624803240738</v>
      </c>
      <c r="T1007" s="10">
        <f t="shared" si="95"/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90"/>
        <v>5.8500000000000005</v>
      </c>
      <c r="P1008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10">
        <f t="shared" si="94"/>
        <v>41977.040185185186</v>
      </c>
      <c r="T1008" s="10">
        <f t="shared" si="95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90"/>
        <v>44.32</v>
      </c>
      <c r="P1009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10">
        <f t="shared" si="94"/>
        <v>42676.583599537036</v>
      </c>
      <c r="T1009" s="10">
        <f t="shared" si="95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90"/>
        <v>0.26737967914438499</v>
      </c>
      <c r="P1010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10">
        <f t="shared" si="94"/>
        <v>42702.809201388889</v>
      </c>
      <c r="T1010" s="10">
        <f t="shared" si="95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90"/>
        <v>13.13</v>
      </c>
      <c r="P1011">
        <f t="shared" si="91"/>
        <v>65</v>
      </c>
      <c r="Q1011" t="str">
        <f t="shared" si="92"/>
        <v>technology</v>
      </c>
      <c r="R1011" t="str">
        <f t="shared" si="93"/>
        <v>wearables</v>
      </c>
      <c r="S1011" s="10">
        <f t="shared" si="94"/>
        <v>42510.604699074072</v>
      </c>
      <c r="T1011" s="10">
        <f t="shared" si="95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90"/>
        <v>0.19088937093275488</v>
      </c>
      <c r="P1012">
        <f t="shared" si="91"/>
        <v>55</v>
      </c>
      <c r="Q1012" t="str">
        <f t="shared" si="92"/>
        <v>technology</v>
      </c>
      <c r="R1012" t="str">
        <f t="shared" si="93"/>
        <v>wearables</v>
      </c>
      <c r="S1012" s="10">
        <f t="shared" si="94"/>
        <v>42561.829421296294</v>
      </c>
      <c r="T1012" s="10">
        <f t="shared" si="95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90"/>
        <v>0.375</v>
      </c>
      <c r="P1013">
        <f t="shared" si="91"/>
        <v>75</v>
      </c>
      <c r="Q1013" t="str">
        <f t="shared" si="92"/>
        <v>technology</v>
      </c>
      <c r="R1013" t="str">
        <f t="shared" si="93"/>
        <v>wearables</v>
      </c>
      <c r="S1013" s="10">
        <f t="shared" si="94"/>
        <v>41946.898090277777</v>
      </c>
      <c r="T1013" s="10">
        <f t="shared" si="95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90"/>
        <v>21535.021000000001</v>
      </c>
      <c r="P1014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10">
        <f t="shared" si="94"/>
        <v>42714.440416666665</v>
      </c>
      <c r="T1014" s="10">
        <f t="shared" si="95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90"/>
        <v>34.527999999999999</v>
      </c>
      <c r="P1015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10">
        <f t="shared" si="94"/>
        <v>42339.833981481483</v>
      </c>
      <c r="T1015" s="10">
        <f t="shared" si="95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90"/>
        <v>30.599999999999998</v>
      </c>
      <c r="P1016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10">
        <f t="shared" si="94"/>
        <v>41955.002488425926</v>
      </c>
      <c r="T1016" s="10">
        <f t="shared" si="95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90"/>
        <v>2.666666666666667</v>
      </c>
      <c r="P1017">
        <f t="shared" si="91"/>
        <v>40</v>
      </c>
      <c r="Q1017" t="str">
        <f t="shared" si="92"/>
        <v>technology</v>
      </c>
      <c r="R1017" t="str">
        <f t="shared" si="93"/>
        <v>wearables</v>
      </c>
      <c r="S1017" s="10">
        <f t="shared" si="94"/>
        <v>42303.878414351857</v>
      </c>
      <c r="T1017" s="10">
        <f t="shared" si="95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90"/>
        <v>2.8420000000000001</v>
      </c>
      <c r="P1018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10">
        <f t="shared" si="94"/>
        <v>42422.107129629629</v>
      </c>
      <c r="T1018" s="10">
        <f t="shared" si="95"/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90"/>
        <v>22.878799999999998</v>
      </c>
      <c r="P1019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10">
        <f t="shared" si="94"/>
        <v>42289.675173611111</v>
      </c>
      <c r="T1019" s="10">
        <f t="shared" si="95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90"/>
        <v>3.105</v>
      </c>
      <c r="P1020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10">
        <f t="shared" si="94"/>
        <v>42535.492280092592</v>
      </c>
      <c r="T1020" s="10">
        <f t="shared" si="95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90"/>
        <v>47.333333333333336</v>
      </c>
      <c r="P1021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10">
        <f t="shared" si="94"/>
        <v>42009.973946759259</v>
      </c>
      <c r="T1021" s="10">
        <f t="shared" si="95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90"/>
        <v>205.54838709677421</v>
      </c>
      <c r="P1022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10">
        <f t="shared" si="94"/>
        <v>42127.069548611107</v>
      </c>
      <c r="T1022" s="10">
        <f t="shared" si="95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90"/>
        <v>351.80366666666669</v>
      </c>
      <c r="P1023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10">
        <f t="shared" si="94"/>
        <v>42271.251979166671</v>
      </c>
      <c r="T1023" s="10">
        <f t="shared" si="95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90"/>
        <v>114.9</v>
      </c>
      <c r="P1024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10">
        <f t="shared" si="94"/>
        <v>42111.646724537044</v>
      </c>
      <c r="T1024" s="10">
        <f t="shared" si="95"/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90"/>
        <v>237.15</v>
      </c>
      <c r="P1025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10">
        <f t="shared" si="94"/>
        <v>42145.919687500005</v>
      </c>
      <c r="T1025" s="10">
        <f t="shared" si="95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90"/>
        <v>118.63774999999998</v>
      </c>
      <c r="P1026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10">
        <f t="shared" si="94"/>
        <v>42370.580590277779</v>
      </c>
      <c r="T1026" s="10">
        <f t="shared" si="95"/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96">E1027/D1027*100</f>
        <v>109.92831428571431</v>
      </c>
      <c r="P1027">
        <f t="shared" ref="P1027:P1090" si="97">E1027/L1027</f>
        <v>71.848571428571432</v>
      </c>
      <c r="Q1027" t="str">
        <f t="shared" ref="Q1027:Q1090" si="98">LEFT(N1027,FIND("/",N1027)-1)</f>
        <v>music</v>
      </c>
      <c r="R1027" t="str">
        <f t="shared" ref="R1027:R1090" si="99">RIGHT(N1027,LEN(N1027)-FIND("/",N1027))</f>
        <v>electronic music</v>
      </c>
      <c r="S1027" s="10">
        <f t="shared" ref="S1027:S1090" si="100">(((J1027/60)/60)/24)+DATE(1970,1,1)</f>
        <v>42049.833761574075</v>
      </c>
      <c r="T1027" s="10">
        <f t="shared" ref="T1027:T1090" si="101">(((I1027/60)/60)/24)+DATE(1970,1,1)</f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96"/>
        <v>100.00828571428571</v>
      </c>
      <c r="P1028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10">
        <f t="shared" si="100"/>
        <v>42426.407592592594</v>
      </c>
      <c r="T1028" s="10">
        <f t="shared" si="101"/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96"/>
        <v>103.09292094387415</v>
      </c>
      <c r="P1029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10">
        <f t="shared" si="100"/>
        <v>41905.034108796295</v>
      </c>
      <c r="T1029" s="10">
        <f t="shared" si="101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96"/>
        <v>117.27000000000001</v>
      </c>
      <c r="P1030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10">
        <f t="shared" si="100"/>
        <v>42755.627372685187</v>
      </c>
      <c r="T1030" s="10">
        <f t="shared" si="101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96"/>
        <v>111.75999999999999</v>
      </c>
      <c r="P1031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10">
        <f t="shared" si="100"/>
        <v>42044.711886574078</v>
      </c>
      <c r="T1031" s="10">
        <f t="shared" si="101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96"/>
        <v>342.09999999999997</v>
      </c>
      <c r="P1032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10">
        <f t="shared" si="100"/>
        <v>42611.483206018514</v>
      </c>
      <c r="T1032" s="10">
        <f t="shared" si="101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96"/>
        <v>107.4</v>
      </c>
      <c r="P1033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10">
        <f t="shared" si="100"/>
        <v>42324.764004629629</v>
      </c>
      <c r="T1033" s="10">
        <f t="shared" si="101"/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96"/>
        <v>108.49703703703703</v>
      </c>
      <c r="P1034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10">
        <f t="shared" si="100"/>
        <v>42514.666956018518</v>
      </c>
      <c r="T1034" s="10">
        <f t="shared" si="101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96"/>
        <v>102.86144578313252</v>
      </c>
      <c r="P1035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10">
        <f t="shared" si="100"/>
        <v>42688.732407407413</v>
      </c>
      <c r="T1035" s="10">
        <f t="shared" si="101"/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96"/>
        <v>130.0018</v>
      </c>
      <c r="P1036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10">
        <f t="shared" si="100"/>
        <v>42555.166712962964</v>
      </c>
      <c r="T1036" s="10">
        <f t="shared" si="101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96"/>
        <v>107.65217391304347</v>
      </c>
      <c r="P1037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10">
        <f t="shared" si="100"/>
        <v>42016.641435185185</v>
      </c>
      <c r="T1037" s="10">
        <f t="shared" si="101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96"/>
        <v>112.36044444444444</v>
      </c>
      <c r="P1038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10">
        <f t="shared" si="100"/>
        <v>41249.448958333334</v>
      </c>
      <c r="T1038" s="10">
        <f t="shared" si="101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96"/>
        <v>102.1</v>
      </c>
      <c r="P1039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10">
        <f t="shared" si="100"/>
        <v>42119.822476851856</v>
      </c>
      <c r="T1039" s="10">
        <f t="shared" si="101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96"/>
        <v>145.33333333333334</v>
      </c>
      <c r="P1040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10">
        <f t="shared" si="100"/>
        <v>42418.231747685189</v>
      </c>
      <c r="T1040" s="10">
        <f t="shared" si="101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96"/>
        <v>128.19999999999999</v>
      </c>
      <c r="P1041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10">
        <f t="shared" si="100"/>
        <v>42692.109328703707</v>
      </c>
      <c r="T1041" s="10">
        <f t="shared" si="101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96"/>
        <v>0.29411764705882354</v>
      </c>
      <c r="P1042">
        <f t="shared" si="97"/>
        <v>250</v>
      </c>
      <c r="Q1042" t="str">
        <f t="shared" si="98"/>
        <v>journalism</v>
      </c>
      <c r="R1042" t="str">
        <f t="shared" si="99"/>
        <v>audio</v>
      </c>
      <c r="S1042" s="10">
        <f t="shared" si="100"/>
        <v>42579.708437499998</v>
      </c>
      <c r="T1042" s="10">
        <f t="shared" si="101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96"/>
        <v>0</v>
      </c>
      <c r="P1043" t="e">
        <f t="shared" si="97"/>
        <v>#DIV/0!</v>
      </c>
      <c r="Q1043" t="str">
        <f t="shared" si="98"/>
        <v>journalism</v>
      </c>
      <c r="R1043" t="str">
        <f t="shared" si="99"/>
        <v>audio</v>
      </c>
      <c r="S1043" s="10">
        <f t="shared" si="100"/>
        <v>41831.060092592597</v>
      </c>
      <c r="T1043" s="10">
        <f t="shared" si="101"/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96"/>
        <v>1.5384615384615385</v>
      </c>
      <c r="P1044">
        <f t="shared" si="97"/>
        <v>10</v>
      </c>
      <c r="Q1044" t="str">
        <f t="shared" si="98"/>
        <v>journalism</v>
      </c>
      <c r="R1044" t="str">
        <f t="shared" si="99"/>
        <v>audio</v>
      </c>
      <c r="S1044" s="10">
        <f t="shared" si="100"/>
        <v>41851.696157407408</v>
      </c>
      <c r="T1044" s="10">
        <f t="shared" si="101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96"/>
        <v>8.5370000000000008</v>
      </c>
      <c r="P1045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10">
        <f t="shared" si="100"/>
        <v>42114.252951388888</v>
      </c>
      <c r="T1045" s="10">
        <f t="shared" si="101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96"/>
        <v>8.5714285714285715E-2</v>
      </c>
      <c r="P1046">
        <f t="shared" si="97"/>
        <v>3</v>
      </c>
      <c r="Q1046" t="str">
        <f t="shared" si="98"/>
        <v>journalism</v>
      </c>
      <c r="R1046" t="str">
        <f t="shared" si="99"/>
        <v>audio</v>
      </c>
      <c r="S1046" s="10">
        <f t="shared" si="100"/>
        <v>42011.925937499997</v>
      </c>
      <c r="T1046" s="10">
        <f t="shared" si="101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96"/>
        <v>2.6599999999999997</v>
      </c>
      <c r="P1047">
        <f t="shared" si="97"/>
        <v>33.25</v>
      </c>
      <c r="Q1047" t="str">
        <f t="shared" si="98"/>
        <v>journalism</v>
      </c>
      <c r="R1047" t="str">
        <f t="shared" si="99"/>
        <v>audio</v>
      </c>
      <c r="S1047" s="10">
        <f t="shared" si="100"/>
        <v>41844.874421296299</v>
      </c>
      <c r="T1047" s="10">
        <f t="shared" si="101"/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96"/>
        <v>0</v>
      </c>
      <c r="P1048" t="e">
        <f t="shared" si="97"/>
        <v>#DIV/0!</v>
      </c>
      <c r="Q1048" t="str">
        <f t="shared" si="98"/>
        <v>journalism</v>
      </c>
      <c r="R1048" t="str">
        <f t="shared" si="99"/>
        <v>audio</v>
      </c>
      <c r="S1048" s="10">
        <f t="shared" si="100"/>
        <v>42319.851388888885</v>
      </c>
      <c r="T1048" s="10">
        <f t="shared" si="101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96"/>
        <v>0.05</v>
      </c>
      <c r="P1049">
        <f t="shared" si="97"/>
        <v>1</v>
      </c>
      <c r="Q1049" t="str">
        <f t="shared" si="98"/>
        <v>journalism</v>
      </c>
      <c r="R1049" t="str">
        <f t="shared" si="99"/>
        <v>audio</v>
      </c>
      <c r="S1049" s="10">
        <f t="shared" si="100"/>
        <v>41918.818460648145</v>
      </c>
      <c r="T1049" s="10">
        <f t="shared" si="101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96"/>
        <v>1.4133333333333333</v>
      </c>
      <c r="P1050">
        <f t="shared" si="97"/>
        <v>53</v>
      </c>
      <c r="Q1050" t="str">
        <f t="shared" si="98"/>
        <v>journalism</v>
      </c>
      <c r="R1050" t="str">
        <f t="shared" si="99"/>
        <v>audio</v>
      </c>
      <c r="S1050" s="10">
        <f t="shared" si="100"/>
        <v>42598.053113425922</v>
      </c>
      <c r="T1050" s="10">
        <f t="shared" si="101"/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96"/>
        <v>0</v>
      </c>
      <c r="P1051" t="e">
        <f t="shared" si="97"/>
        <v>#DIV/0!</v>
      </c>
      <c r="Q1051" t="str">
        <f t="shared" si="98"/>
        <v>journalism</v>
      </c>
      <c r="R1051" t="str">
        <f t="shared" si="99"/>
        <v>audio</v>
      </c>
      <c r="S1051" s="10">
        <f t="shared" si="100"/>
        <v>42382.431076388893</v>
      </c>
      <c r="T1051" s="10">
        <f t="shared" si="101"/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96"/>
        <v>0</v>
      </c>
      <c r="P1052" t="e">
        <f t="shared" si="97"/>
        <v>#DIV/0!</v>
      </c>
      <c r="Q1052" t="str">
        <f t="shared" si="98"/>
        <v>journalism</v>
      </c>
      <c r="R1052" t="str">
        <f t="shared" si="99"/>
        <v>audio</v>
      </c>
      <c r="S1052" s="10">
        <f t="shared" si="100"/>
        <v>42231.7971875</v>
      </c>
      <c r="T1052" s="10">
        <f t="shared" si="101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96"/>
        <v>0</v>
      </c>
      <c r="P1053" t="e">
        <f t="shared" si="97"/>
        <v>#DIV/0!</v>
      </c>
      <c r="Q1053" t="str">
        <f t="shared" si="98"/>
        <v>journalism</v>
      </c>
      <c r="R1053" t="str">
        <f t="shared" si="99"/>
        <v>audio</v>
      </c>
      <c r="S1053" s="10">
        <f t="shared" si="100"/>
        <v>41850.014178240745</v>
      </c>
      <c r="T1053" s="10">
        <f t="shared" si="101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96"/>
        <v>0</v>
      </c>
      <c r="P1054" t="e">
        <f t="shared" si="97"/>
        <v>#DIV/0!</v>
      </c>
      <c r="Q1054" t="str">
        <f t="shared" si="98"/>
        <v>journalism</v>
      </c>
      <c r="R1054" t="str">
        <f t="shared" si="99"/>
        <v>audio</v>
      </c>
      <c r="S1054" s="10">
        <f t="shared" si="100"/>
        <v>42483.797395833331</v>
      </c>
      <c r="T1054" s="10">
        <f t="shared" si="101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96"/>
        <v>1</v>
      </c>
      <c r="P1055">
        <f t="shared" si="97"/>
        <v>15</v>
      </c>
      <c r="Q1055" t="str">
        <f t="shared" si="98"/>
        <v>journalism</v>
      </c>
      <c r="R1055" t="str">
        <f t="shared" si="99"/>
        <v>audio</v>
      </c>
      <c r="S1055" s="10">
        <f t="shared" si="100"/>
        <v>42775.172824074078</v>
      </c>
      <c r="T1055" s="10">
        <f t="shared" si="101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96"/>
        <v>0</v>
      </c>
      <c r="P1056" t="e">
        <f t="shared" si="97"/>
        <v>#DIV/0!</v>
      </c>
      <c r="Q1056" t="str">
        <f t="shared" si="98"/>
        <v>journalism</v>
      </c>
      <c r="R1056" t="str">
        <f t="shared" si="99"/>
        <v>audio</v>
      </c>
      <c r="S1056" s="10">
        <f t="shared" si="100"/>
        <v>41831.851840277777</v>
      </c>
      <c r="T1056" s="10">
        <f t="shared" si="101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96"/>
        <v>0</v>
      </c>
      <c r="P1057" t="e">
        <f t="shared" si="97"/>
        <v>#DIV/0!</v>
      </c>
      <c r="Q1057" t="str">
        <f t="shared" si="98"/>
        <v>journalism</v>
      </c>
      <c r="R1057" t="str">
        <f t="shared" si="99"/>
        <v>audio</v>
      </c>
      <c r="S1057" s="10">
        <f t="shared" si="100"/>
        <v>42406.992418981477</v>
      </c>
      <c r="T1057" s="10">
        <f t="shared" si="101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96"/>
        <v>0</v>
      </c>
      <c r="P1058" t="e">
        <f t="shared" si="97"/>
        <v>#DIV/0!</v>
      </c>
      <c r="Q1058" t="str">
        <f t="shared" si="98"/>
        <v>journalism</v>
      </c>
      <c r="R1058" t="str">
        <f t="shared" si="99"/>
        <v>audio</v>
      </c>
      <c r="S1058" s="10">
        <f t="shared" si="100"/>
        <v>42058.719641203701</v>
      </c>
      <c r="T1058" s="10">
        <f t="shared" si="101"/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96"/>
        <v>0</v>
      </c>
      <c r="P1059" t="e">
        <f t="shared" si="97"/>
        <v>#DIV/0!</v>
      </c>
      <c r="Q1059" t="str">
        <f t="shared" si="98"/>
        <v>journalism</v>
      </c>
      <c r="R1059" t="str">
        <f t="shared" si="99"/>
        <v>audio</v>
      </c>
      <c r="S1059" s="10">
        <f t="shared" si="100"/>
        <v>42678.871331018512</v>
      </c>
      <c r="T1059" s="10">
        <f t="shared" si="101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96"/>
        <v>0</v>
      </c>
      <c r="P1060" t="e">
        <f t="shared" si="97"/>
        <v>#DIV/0!</v>
      </c>
      <c r="Q1060" t="str">
        <f t="shared" si="98"/>
        <v>journalism</v>
      </c>
      <c r="R1060" t="str">
        <f t="shared" si="99"/>
        <v>audio</v>
      </c>
      <c r="S1060" s="10">
        <f t="shared" si="100"/>
        <v>42047.900960648149</v>
      </c>
      <c r="T1060" s="10">
        <f t="shared" si="101"/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96"/>
        <v>0</v>
      </c>
      <c r="P1061" t="e">
        <f t="shared" si="97"/>
        <v>#DIV/0!</v>
      </c>
      <c r="Q1061" t="str">
        <f t="shared" si="98"/>
        <v>journalism</v>
      </c>
      <c r="R1061" t="str">
        <f t="shared" si="99"/>
        <v>audio</v>
      </c>
      <c r="S1061" s="10">
        <f t="shared" si="100"/>
        <v>42046.79</v>
      </c>
      <c r="T1061" s="10">
        <f t="shared" si="101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96"/>
        <v>1</v>
      </c>
      <c r="P1062">
        <f t="shared" si="97"/>
        <v>50</v>
      </c>
      <c r="Q1062" t="str">
        <f t="shared" si="98"/>
        <v>journalism</v>
      </c>
      <c r="R1062" t="str">
        <f t="shared" si="99"/>
        <v>audio</v>
      </c>
      <c r="S1062" s="10">
        <f t="shared" si="100"/>
        <v>42079.913113425922</v>
      </c>
      <c r="T1062" s="10">
        <f t="shared" si="101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96"/>
        <v>0</v>
      </c>
      <c r="P1063" t="e">
        <f t="shared" si="97"/>
        <v>#DIV/0!</v>
      </c>
      <c r="Q1063" t="str">
        <f t="shared" si="98"/>
        <v>journalism</v>
      </c>
      <c r="R1063" t="str">
        <f t="shared" si="99"/>
        <v>audio</v>
      </c>
      <c r="S1063" s="10">
        <f t="shared" si="100"/>
        <v>42432.276712962965</v>
      </c>
      <c r="T1063" s="10">
        <f t="shared" si="101"/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96"/>
        <v>95.477386934673376</v>
      </c>
      <c r="P1064">
        <f t="shared" si="97"/>
        <v>47.5</v>
      </c>
      <c r="Q1064" t="str">
        <f t="shared" si="98"/>
        <v>journalism</v>
      </c>
      <c r="R1064" t="str">
        <f t="shared" si="99"/>
        <v>audio</v>
      </c>
      <c r="S1064" s="10">
        <f t="shared" si="100"/>
        <v>42556.807187500002</v>
      </c>
      <c r="T1064" s="10">
        <f t="shared" si="101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96"/>
        <v>0</v>
      </c>
      <c r="P1065" t="e">
        <f t="shared" si="97"/>
        <v>#DIV/0!</v>
      </c>
      <c r="Q1065" t="str">
        <f t="shared" si="98"/>
        <v>journalism</v>
      </c>
      <c r="R1065" t="str">
        <f t="shared" si="99"/>
        <v>audio</v>
      </c>
      <c r="S1065" s="10">
        <f t="shared" si="100"/>
        <v>42583.030810185184</v>
      </c>
      <c r="T1065" s="10">
        <f t="shared" si="101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96"/>
        <v>8.974444444444444</v>
      </c>
      <c r="P1066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10">
        <f t="shared" si="100"/>
        <v>41417.228043981479</v>
      </c>
      <c r="T1066" s="10">
        <f t="shared" si="101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96"/>
        <v>2.7</v>
      </c>
      <c r="P1067">
        <f t="shared" si="97"/>
        <v>16.2</v>
      </c>
      <c r="Q1067" t="str">
        <f t="shared" si="98"/>
        <v>games</v>
      </c>
      <c r="R1067" t="str">
        <f t="shared" si="99"/>
        <v>video games</v>
      </c>
      <c r="S1067" s="10">
        <f t="shared" si="100"/>
        <v>41661.381041666667</v>
      </c>
      <c r="T1067" s="10">
        <f t="shared" si="101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96"/>
        <v>3.3673333333333333</v>
      </c>
      <c r="P1068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10">
        <f t="shared" si="100"/>
        <v>41445.962754629632</v>
      </c>
      <c r="T1068" s="10">
        <f t="shared" si="101"/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96"/>
        <v>26</v>
      </c>
      <c r="P1069">
        <f t="shared" si="97"/>
        <v>13</v>
      </c>
      <c r="Q1069" t="str">
        <f t="shared" si="98"/>
        <v>games</v>
      </c>
      <c r="R1069" t="str">
        <f t="shared" si="99"/>
        <v>video games</v>
      </c>
      <c r="S1069" s="10">
        <f t="shared" si="100"/>
        <v>41599.855682870373</v>
      </c>
      <c r="T1069" s="10">
        <f t="shared" si="101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96"/>
        <v>0.15</v>
      </c>
      <c r="P1070">
        <f t="shared" si="97"/>
        <v>11.25</v>
      </c>
      <c r="Q1070" t="str">
        <f t="shared" si="98"/>
        <v>games</v>
      </c>
      <c r="R1070" t="str">
        <f t="shared" si="99"/>
        <v>video games</v>
      </c>
      <c r="S1070" s="10">
        <f t="shared" si="100"/>
        <v>42440.371111111104</v>
      </c>
      <c r="T1070" s="10">
        <f t="shared" si="101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96"/>
        <v>38.636363636363633</v>
      </c>
      <c r="P1071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10">
        <f t="shared" si="100"/>
        <v>41572.229849537034</v>
      </c>
      <c r="T1071" s="10">
        <f t="shared" si="101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96"/>
        <v>0.70000000000000007</v>
      </c>
      <c r="P1072">
        <f t="shared" si="97"/>
        <v>35</v>
      </c>
      <c r="Q1072" t="str">
        <f t="shared" si="98"/>
        <v>games</v>
      </c>
      <c r="R1072" t="str">
        <f t="shared" si="99"/>
        <v>video games</v>
      </c>
      <c r="S1072" s="10">
        <f t="shared" si="100"/>
        <v>41163.011828703704</v>
      </c>
      <c r="T1072" s="10">
        <f t="shared" si="101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96"/>
        <v>0</v>
      </c>
      <c r="P1073" t="e">
        <f t="shared" si="97"/>
        <v>#DIV/0!</v>
      </c>
      <c r="Q1073" t="str">
        <f t="shared" si="98"/>
        <v>games</v>
      </c>
      <c r="R1073" t="str">
        <f t="shared" si="99"/>
        <v>video games</v>
      </c>
      <c r="S1073" s="10">
        <f t="shared" si="100"/>
        <v>42295.753391203703</v>
      </c>
      <c r="T1073" s="10">
        <f t="shared" si="101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96"/>
        <v>6.8000000000000005E-2</v>
      </c>
      <c r="P1074">
        <f t="shared" si="97"/>
        <v>12.75</v>
      </c>
      <c r="Q1074" t="str">
        <f t="shared" si="98"/>
        <v>games</v>
      </c>
      <c r="R1074" t="str">
        <f t="shared" si="99"/>
        <v>video games</v>
      </c>
      <c r="S1074" s="10">
        <f t="shared" si="100"/>
        <v>41645.832141203704</v>
      </c>
      <c r="T1074" s="10">
        <f t="shared" si="101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96"/>
        <v>1.3333333333333335</v>
      </c>
      <c r="P1075">
        <f t="shared" si="97"/>
        <v>10</v>
      </c>
      <c r="Q1075" t="str">
        <f t="shared" si="98"/>
        <v>games</v>
      </c>
      <c r="R1075" t="str">
        <f t="shared" si="99"/>
        <v>video games</v>
      </c>
      <c r="S1075" s="10">
        <f t="shared" si="100"/>
        <v>40802.964594907404</v>
      </c>
      <c r="T1075" s="10">
        <f t="shared" si="101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96"/>
        <v>6.3092592592592585</v>
      </c>
      <c r="P1076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10">
        <f t="shared" si="100"/>
        <v>41613.172974537039</v>
      </c>
      <c r="T1076" s="10">
        <f t="shared" si="101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96"/>
        <v>4.5</v>
      </c>
      <c r="P1077">
        <f t="shared" si="97"/>
        <v>15</v>
      </c>
      <c r="Q1077" t="str">
        <f t="shared" si="98"/>
        <v>games</v>
      </c>
      <c r="R1077" t="str">
        <f t="shared" si="99"/>
        <v>video games</v>
      </c>
      <c r="S1077" s="10">
        <f t="shared" si="100"/>
        <v>41005.904120370367</v>
      </c>
      <c r="T1077" s="10">
        <f t="shared" si="101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96"/>
        <v>62.765333333333331</v>
      </c>
      <c r="P1078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10">
        <f t="shared" si="100"/>
        <v>41838.377893518518</v>
      </c>
      <c r="T1078" s="10">
        <f t="shared" si="101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96"/>
        <v>29.376000000000001</v>
      </c>
      <c r="P1079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10">
        <f t="shared" si="100"/>
        <v>42353.16679398148</v>
      </c>
      <c r="T1079" s="10">
        <f t="shared" si="101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96"/>
        <v>7.5</v>
      </c>
      <c r="P1080">
        <f t="shared" si="97"/>
        <v>9</v>
      </c>
      <c r="Q1080" t="str">
        <f t="shared" si="98"/>
        <v>games</v>
      </c>
      <c r="R1080" t="str">
        <f t="shared" si="99"/>
        <v>video games</v>
      </c>
      <c r="S1080" s="10">
        <f t="shared" si="100"/>
        <v>40701.195844907408</v>
      </c>
      <c r="T1080" s="10">
        <f t="shared" si="101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96"/>
        <v>2.6076923076923078</v>
      </c>
      <c r="P1081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10">
        <f t="shared" si="100"/>
        <v>42479.566388888896</v>
      </c>
      <c r="T1081" s="10">
        <f t="shared" si="101"/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96"/>
        <v>9.1050000000000004</v>
      </c>
      <c r="P1082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10">
        <f t="shared" si="100"/>
        <v>41740.138113425928</v>
      </c>
      <c r="T1082" s="10">
        <f t="shared" si="101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96"/>
        <v>1.7647058823529412E-2</v>
      </c>
      <c r="P1083">
        <f t="shared" si="97"/>
        <v>3</v>
      </c>
      <c r="Q1083" t="str">
        <f t="shared" si="98"/>
        <v>games</v>
      </c>
      <c r="R1083" t="str">
        <f t="shared" si="99"/>
        <v>video games</v>
      </c>
      <c r="S1083" s="10">
        <f t="shared" si="100"/>
        <v>42002.926990740743</v>
      </c>
      <c r="T1083" s="10">
        <f t="shared" si="101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96"/>
        <v>0.55999999999999994</v>
      </c>
      <c r="P1084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10">
        <f t="shared" si="100"/>
        <v>41101.906111111115</v>
      </c>
      <c r="T1084" s="10">
        <f t="shared" si="101"/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96"/>
        <v>0.82000000000000006</v>
      </c>
      <c r="P1085">
        <f t="shared" si="97"/>
        <v>410</v>
      </c>
      <c r="Q1085" t="str">
        <f t="shared" si="98"/>
        <v>games</v>
      </c>
      <c r="R1085" t="str">
        <f t="shared" si="99"/>
        <v>video games</v>
      </c>
      <c r="S1085" s="10">
        <f t="shared" si="100"/>
        <v>41793.659525462965</v>
      </c>
      <c r="T1085" s="10">
        <f t="shared" si="101"/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96"/>
        <v>0</v>
      </c>
      <c r="P1086" t="e">
        <f t="shared" si="97"/>
        <v>#DIV/0!</v>
      </c>
      <c r="Q1086" t="str">
        <f t="shared" si="98"/>
        <v>games</v>
      </c>
      <c r="R1086" t="str">
        <f t="shared" si="99"/>
        <v>video games</v>
      </c>
      <c r="S1086" s="10">
        <f t="shared" si="100"/>
        <v>41829.912083333329</v>
      </c>
      <c r="T1086" s="10">
        <f t="shared" si="101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96"/>
        <v>3.42</v>
      </c>
      <c r="P1087">
        <f t="shared" si="97"/>
        <v>114</v>
      </c>
      <c r="Q1087" t="str">
        <f t="shared" si="98"/>
        <v>games</v>
      </c>
      <c r="R1087" t="str">
        <f t="shared" si="99"/>
        <v>video games</v>
      </c>
      <c r="S1087" s="10">
        <f t="shared" si="100"/>
        <v>42413.671006944445</v>
      </c>
      <c r="T1087" s="10">
        <f t="shared" si="101"/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96"/>
        <v>8.3333333333333343E-2</v>
      </c>
      <c r="P1088">
        <f t="shared" si="97"/>
        <v>7.5</v>
      </c>
      <c r="Q1088" t="str">
        <f t="shared" si="98"/>
        <v>games</v>
      </c>
      <c r="R1088" t="str">
        <f t="shared" si="99"/>
        <v>video games</v>
      </c>
      <c r="S1088" s="10">
        <f t="shared" si="100"/>
        <v>41845.866793981484</v>
      </c>
      <c r="T1088" s="10">
        <f t="shared" si="101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96"/>
        <v>0</v>
      </c>
      <c r="P1089" t="e">
        <f t="shared" si="97"/>
        <v>#DIV/0!</v>
      </c>
      <c r="Q1089" t="str">
        <f t="shared" si="98"/>
        <v>games</v>
      </c>
      <c r="R1089" t="str">
        <f t="shared" si="99"/>
        <v>video games</v>
      </c>
      <c r="S1089" s="10">
        <f t="shared" si="100"/>
        <v>41775.713969907411</v>
      </c>
      <c r="T1089" s="10">
        <f t="shared" si="101"/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96"/>
        <v>14.182977777777777</v>
      </c>
      <c r="P1090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10">
        <f t="shared" si="100"/>
        <v>41723.799386574072</v>
      </c>
      <c r="T1090" s="10">
        <f t="shared" si="101"/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102">E1091/D1091*100</f>
        <v>7.8266666666666662</v>
      </c>
      <c r="P1091">
        <f t="shared" ref="P1091:P1154" si="103">E1091/L1091</f>
        <v>23.959183673469386</v>
      </c>
      <c r="Q1091" t="str">
        <f t="shared" ref="Q1091:Q1154" si="104">LEFT(N1091,FIND("/",N1091)-1)</f>
        <v>games</v>
      </c>
      <c r="R1091" t="str">
        <f t="shared" ref="R1091:R1154" si="105">RIGHT(N1091,LEN(N1091)-FIND("/",N1091))</f>
        <v>video games</v>
      </c>
      <c r="S1091" s="10">
        <f t="shared" ref="S1091:S1154" si="106">(((J1091/60)/60)/24)+DATE(1970,1,1)</f>
        <v>42151.189525462964</v>
      </c>
      <c r="T1091" s="10">
        <f t="shared" ref="T1091:T1154" si="107">(((I1091/60)/60)/24)+DATE(1970,1,1)</f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102"/>
        <v>3.8464497269020695E-2</v>
      </c>
      <c r="P1092">
        <f t="shared" si="103"/>
        <v>5</v>
      </c>
      <c r="Q1092" t="str">
        <f t="shared" si="104"/>
        <v>games</v>
      </c>
      <c r="R1092" t="str">
        <f t="shared" si="105"/>
        <v>video games</v>
      </c>
      <c r="S1092" s="10">
        <f t="shared" si="106"/>
        <v>42123.185798611114</v>
      </c>
      <c r="T1092" s="10">
        <f t="shared" si="107"/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102"/>
        <v>12.5</v>
      </c>
      <c r="P1093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10">
        <f t="shared" si="106"/>
        <v>42440.820277777777</v>
      </c>
      <c r="T1093" s="10">
        <f t="shared" si="107"/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102"/>
        <v>1.05</v>
      </c>
      <c r="P1094">
        <f t="shared" si="103"/>
        <v>3</v>
      </c>
      <c r="Q1094" t="str">
        <f t="shared" si="104"/>
        <v>games</v>
      </c>
      <c r="R1094" t="str">
        <f t="shared" si="105"/>
        <v>video games</v>
      </c>
      <c r="S1094" s="10">
        <f t="shared" si="106"/>
        <v>41250.025902777779</v>
      </c>
      <c r="T1094" s="10">
        <f t="shared" si="107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102"/>
        <v>14.083333333333334</v>
      </c>
      <c r="P1095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10">
        <f t="shared" si="106"/>
        <v>42396.973807870367</v>
      </c>
      <c r="T1095" s="10">
        <f t="shared" si="107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102"/>
        <v>18.300055555555556</v>
      </c>
      <c r="P1096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10">
        <f t="shared" si="106"/>
        <v>40795.713344907403</v>
      </c>
      <c r="T1096" s="10">
        <f t="shared" si="107"/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102"/>
        <v>5.0347999999999997</v>
      </c>
      <c r="P1097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10">
        <f t="shared" si="106"/>
        <v>41486.537268518521</v>
      </c>
      <c r="T1097" s="10">
        <f t="shared" si="107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102"/>
        <v>17.933333333333334</v>
      </c>
      <c r="P1098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10">
        <f t="shared" si="106"/>
        <v>41885.51798611111</v>
      </c>
      <c r="T1098" s="10">
        <f t="shared" si="107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102"/>
        <v>4.7E-2</v>
      </c>
      <c r="P1099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10">
        <f t="shared" si="106"/>
        <v>41660.792557870373</v>
      </c>
      <c r="T1099" s="10">
        <f t="shared" si="107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102"/>
        <v>7.2120000000000006</v>
      </c>
      <c r="P1100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10">
        <f t="shared" si="106"/>
        <v>41712.762673611112</v>
      </c>
      <c r="T1100" s="10">
        <f t="shared" si="107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102"/>
        <v>0.5</v>
      </c>
      <c r="P1101">
        <f t="shared" si="103"/>
        <v>25</v>
      </c>
      <c r="Q1101" t="str">
        <f t="shared" si="104"/>
        <v>games</v>
      </c>
      <c r="R1101" t="str">
        <f t="shared" si="105"/>
        <v>video games</v>
      </c>
      <c r="S1101" s="10">
        <f t="shared" si="106"/>
        <v>42107.836435185185</v>
      </c>
      <c r="T1101" s="10">
        <f t="shared" si="107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102"/>
        <v>2.5</v>
      </c>
      <c r="P1102">
        <f t="shared" si="103"/>
        <v>10</v>
      </c>
      <c r="Q1102" t="str">
        <f t="shared" si="104"/>
        <v>games</v>
      </c>
      <c r="R1102" t="str">
        <f t="shared" si="105"/>
        <v>video games</v>
      </c>
      <c r="S1102" s="10">
        <f t="shared" si="106"/>
        <v>42384.110775462963</v>
      </c>
      <c r="T1102" s="10">
        <f t="shared" si="107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102"/>
        <v>4.1000000000000002E-2</v>
      </c>
      <c r="P1103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10">
        <f t="shared" si="106"/>
        <v>42538.77243055556</v>
      </c>
      <c r="T1103" s="10">
        <f t="shared" si="107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102"/>
        <v>5.3125</v>
      </c>
      <c r="P1104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10">
        <f t="shared" si="106"/>
        <v>41577.045428240745</v>
      </c>
      <c r="T1104" s="10">
        <f t="shared" si="107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102"/>
        <v>1.6199999999999999</v>
      </c>
      <c r="P1105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10">
        <f t="shared" si="106"/>
        <v>42479.22210648148</v>
      </c>
      <c r="T1105" s="10">
        <f t="shared" si="107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102"/>
        <v>4.9516666666666671</v>
      </c>
      <c r="P1106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10">
        <f t="shared" si="106"/>
        <v>41771.40996527778</v>
      </c>
      <c r="T1106" s="10">
        <f t="shared" si="107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102"/>
        <v>0.159</v>
      </c>
      <c r="P1107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10">
        <f t="shared" si="106"/>
        <v>41692.135729166665</v>
      </c>
      <c r="T1107" s="10">
        <f t="shared" si="107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102"/>
        <v>41.25</v>
      </c>
      <c r="P1108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10">
        <f t="shared" si="106"/>
        <v>40973.740451388891</v>
      </c>
      <c r="T1108" s="10">
        <f t="shared" si="107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102"/>
        <v>0</v>
      </c>
      <c r="P1109" t="e">
        <f t="shared" si="103"/>
        <v>#DIV/0!</v>
      </c>
      <c r="Q1109" t="str">
        <f t="shared" si="104"/>
        <v>games</v>
      </c>
      <c r="R1109" t="str">
        <f t="shared" si="105"/>
        <v>video games</v>
      </c>
      <c r="S1109" s="10">
        <f t="shared" si="106"/>
        <v>41813.861388888887</v>
      </c>
      <c r="T1109" s="10">
        <f t="shared" si="107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102"/>
        <v>2.93</v>
      </c>
      <c r="P1110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10">
        <f t="shared" si="106"/>
        <v>40952.636979166666</v>
      </c>
      <c r="T1110" s="10">
        <f t="shared" si="107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102"/>
        <v>0.44999999999999996</v>
      </c>
      <c r="P1111">
        <f t="shared" si="103"/>
        <v>15</v>
      </c>
      <c r="Q1111" t="str">
        <f t="shared" si="104"/>
        <v>games</v>
      </c>
      <c r="R1111" t="str">
        <f t="shared" si="105"/>
        <v>video games</v>
      </c>
      <c r="S1111" s="10">
        <f t="shared" si="106"/>
        <v>42662.752199074079</v>
      </c>
      <c r="T1111" s="10">
        <f t="shared" si="107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102"/>
        <v>0.51</v>
      </c>
      <c r="P1112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10">
        <f t="shared" si="106"/>
        <v>41220.933124999996</v>
      </c>
      <c r="T1112" s="10">
        <f t="shared" si="107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102"/>
        <v>0.04</v>
      </c>
      <c r="P1113">
        <f t="shared" si="103"/>
        <v>1</v>
      </c>
      <c r="Q1113" t="str">
        <f t="shared" si="104"/>
        <v>games</v>
      </c>
      <c r="R1113" t="str">
        <f t="shared" si="105"/>
        <v>video games</v>
      </c>
      <c r="S1113" s="10">
        <f t="shared" si="106"/>
        <v>42347.203587962969</v>
      </c>
      <c r="T1113" s="10">
        <f t="shared" si="107"/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102"/>
        <v>35.537409090909087</v>
      </c>
      <c r="P1114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10">
        <f t="shared" si="106"/>
        <v>41963.759386574078</v>
      </c>
      <c r="T1114" s="10">
        <f t="shared" si="107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102"/>
        <v>0.5</v>
      </c>
      <c r="P1115">
        <f t="shared" si="103"/>
        <v>5</v>
      </c>
      <c r="Q1115" t="str">
        <f t="shared" si="104"/>
        <v>games</v>
      </c>
      <c r="R1115" t="str">
        <f t="shared" si="105"/>
        <v>video games</v>
      </c>
      <c r="S1115" s="10">
        <f t="shared" si="106"/>
        <v>41835.977083333331</v>
      </c>
      <c r="T1115" s="10">
        <f t="shared" si="107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102"/>
        <v>0.16666666666666669</v>
      </c>
      <c r="P1116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10">
        <f t="shared" si="106"/>
        <v>41526.345914351856</v>
      </c>
      <c r="T1116" s="10">
        <f t="shared" si="107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102"/>
        <v>0.13250000000000001</v>
      </c>
      <c r="P1117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10">
        <f t="shared" si="106"/>
        <v>42429.695543981477</v>
      </c>
      <c r="T1117" s="10">
        <f t="shared" si="107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102"/>
        <v>3.5704000000000007E-2</v>
      </c>
      <c r="P1118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10">
        <f t="shared" si="106"/>
        <v>41009.847314814811</v>
      </c>
      <c r="T1118" s="10">
        <f t="shared" si="107"/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102"/>
        <v>8.3000000000000007</v>
      </c>
      <c r="P1119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10">
        <f t="shared" si="106"/>
        <v>42333.598530092597</v>
      </c>
      <c r="T1119" s="10">
        <f t="shared" si="107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102"/>
        <v>2.4222222222222221</v>
      </c>
      <c r="P1120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10">
        <f t="shared" si="106"/>
        <v>41704.16642361111</v>
      </c>
      <c r="T1120" s="10">
        <f t="shared" si="107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102"/>
        <v>0.23809523809523811</v>
      </c>
      <c r="P1121">
        <f t="shared" si="103"/>
        <v>5</v>
      </c>
      <c r="Q1121" t="str">
        <f t="shared" si="104"/>
        <v>games</v>
      </c>
      <c r="R1121" t="str">
        <f t="shared" si="105"/>
        <v>video games</v>
      </c>
      <c r="S1121" s="10">
        <f t="shared" si="106"/>
        <v>41722.792407407411</v>
      </c>
      <c r="T1121" s="10">
        <f t="shared" si="107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102"/>
        <v>0</v>
      </c>
      <c r="P1122" t="e">
        <f t="shared" si="103"/>
        <v>#DIV/0!</v>
      </c>
      <c r="Q1122" t="str">
        <f t="shared" si="104"/>
        <v>games</v>
      </c>
      <c r="R1122" t="str">
        <f t="shared" si="105"/>
        <v>video games</v>
      </c>
      <c r="S1122" s="10">
        <f t="shared" si="106"/>
        <v>40799.872685185182</v>
      </c>
      <c r="T1122" s="10">
        <f t="shared" si="107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102"/>
        <v>1.1599999999999999E-2</v>
      </c>
      <c r="P1123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10">
        <f t="shared" si="106"/>
        <v>42412.934212962966</v>
      </c>
      <c r="T1123" s="10">
        <f t="shared" si="107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102"/>
        <v>0</v>
      </c>
      <c r="P1124" t="e">
        <f t="shared" si="103"/>
        <v>#DIV/0!</v>
      </c>
      <c r="Q1124" t="str">
        <f t="shared" si="104"/>
        <v>games</v>
      </c>
      <c r="R1124" t="str">
        <f t="shared" si="105"/>
        <v>video games</v>
      </c>
      <c r="S1124" s="10">
        <f t="shared" si="106"/>
        <v>41410.703993055555</v>
      </c>
      <c r="T1124" s="10">
        <f t="shared" si="107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102"/>
        <v>0.22</v>
      </c>
      <c r="P1125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10">
        <f t="shared" si="106"/>
        <v>41718.5237037037</v>
      </c>
      <c r="T1125" s="10">
        <f t="shared" si="107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102"/>
        <v>0.47222222222222221</v>
      </c>
      <c r="P1126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10">
        <f t="shared" si="106"/>
        <v>42094.667256944449</v>
      </c>
      <c r="T1126" s="10">
        <f t="shared" si="107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102"/>
        <v>0</v>
      </c>
      <c r="P1127" t="e">
        <f t="shared" si="103"/>
        <v>#DIV/0!</v>
      </c>
      <c r="Q1127" t="str">
        <f t="shared" si="104"/>
        <v>games</v>
      </c>
      <c r="R1127" t="str">
        <f t="shared" si="105"/>
        <v>mobile games</v>
      </c>
      <c r="S1127" s="10">
        <f t="shared" si="106"/>
        <v>42212.624189814815</v>
      </c>
      <c r="T1127" s="10">
        <f t="shared" si="107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102"/>
        <v>0.5</v>
      </c>
      <c r="P1128">
        <f t="shared" si="103"/>
        <v>5</v>
      </c>
      <c r="Q1128" t="str">
        <f t="shared" si="104"/>
        <v>games</v>
      </c>
      <c r="R1128" t="str">
        <f t="shared" si="105"/>
        <v>mobile games</v>
      </c>
      <c r="S1128" s="10">
        <f t="shared" si="106"/>
        <v>42535.327476851846</v>
      </c>
      <c r="T1128" s="10">
        <f t="shared" si="107"/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102"/>
        <v>1.6714285714285713</v>
      </c>
      <c r="P1129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10">
        <f t="shared" si="106"/>
        <v>41926.854166666664</v>
      </c>
      <c r="T1129" s="10">
        <f t="shared" si="107"/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102"/>
        <v>0.1</v>
      </c>
      <c r="P1130">
        <f t="shared" si="103"/>
        <v>1</v>
      </c>
      <c r="Q1130" t="str">
        <f t="shared" si="104"/>
        <v>games</v>
      </c>
      <c r="R1130" t="str">
        <f t="shared" si="105"/>
        <v>mobile games</v>
      </c>
      <c r="S1130" s="10">
        <f t="shared" si="106"/>
        <v>41828.649502314816</v>
      </c>
      <c r="T1130" s="10">
        <f t="shared" si="107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102"/>
        <v>0.105</v>
      </c>
      <c r="P1131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10">
        <f t="shared" si="106"/>
        <v>42496.264965277776</v>
      </c>
      <c r="T1131" s="10">
        <f t="shared" si="107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102"/>
        <v>0.22</v>
      </c>
      <c r="P1132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10">
        <f t="shared" si="106"/>
        <v>41908.996527777781</v>
      </c>
      <c r="T1132" s="10">
        <f t="shared" si="107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102"/>
        <v>0</v>
      </c>
      <c r="P1133" t="e">
        <f t="shared" si="103"/>
        <v>#DIV/0!</v>
      </c>
      <c r="Q1133" t="str">
        <f t="shared" si="104"/>
        <v>games</v>
      </c>
      <c r="R1133" t="str">
        <f t="shared" si="105"/>
        <v>mobile games</v>
      </c>
      <c r="S1133" s="10">
        <f t="shared" si="106"/>
        <v>42332.908194444448</v>
      </c>
      <c r="T1133" s="10">
        <f t="shared" si="107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102"/>
        <v>14.38</v>
      </c>
      <c r="P1134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10">
        <f t="shared" si="106"/>
        <v>42706.115405092598</v>
      </c>
      <c r="T1134" s="10">
        <f t="shared" si="107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102"/>
        <v>0.66666666666666674</v>
      </c>
      <c r="P1135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10">
        <f t="shared" si="106"/>
        <v>41821.407187500001</v>
      </c>
      <c r="T1135" s="10">
        <f t="shared" si="107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102"/>
        <v>4.0000000000000001E-3</v>
      </c>
      <c r="P1136">
        <f t="shared" si="103"/>
        <v>1</v>
      </c>
      <c r="Q1136" t="str">
        <f t="shared" si="104"/>
        <v>games</v>
      </c>
      <c r="R1136" t="str">
        <f t="shared" si="105"/>
        <v>mobile games</v>
      </c>
      <c r="S1136" s="10">
        <f t="shared" si="106"/>
        <v>41958.285046296296</v>
      </c>
      <c r="T1136" s="10">
        <f t="shared" si="107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102"/>
        <v>5</v>
      </c>
      <c r="P1137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10">
        <f t="shared" si="106"/>
        <v>42558.989513888882</v>
      </c>
      <c r="T1137" s="10">
        <f t="shared" si="107"/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102"/>
        <v>6.4439140811455857</v>
      </c>
      <c r="P1138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10">
        <f t="shared" si="106"/>
        <v>42327.671631944439</v>
      </c>
      <c r="T1138" s="10">
        <f t="shared" si="107"/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102"/>
        <v>39.5</v>
      </c>
      <c r="P1139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10">
        <f t="shared" si="106"/>
        <v>42453.819687499999</v>
      </c>
      <c r="T1139" s="10">
        <f t="shared" si="107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102"/>
        <v>0.35714285714285715</v>
      </c>
      <c r="P1140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10">
        <f t="shared" si="106"/>
        <v>42736.9066087963</v>
      </c>
      <c r="T1140" s="10">
        <f t="shared" si="107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102"/>
        <v>6.25E-2</v>
      </c>
      <c r="P1141">
        <f t="shared" si="103"/>
        <v>5</v>
      </c>
      <c r="Q1141" t="str">
        <f t="shared" si="104"/>
        <v>games</v>
      </c>
      <c r="R1141" t="str">
        <f t="shared" si="105"/>
        <v>mobile games</v>
      </c>
      <c r="S1141" s="10">
        <f t="shared" si="106"/>
        <v>41975.347523148142</v>
      </c>
      <c r="T1141" s="10">
        <f t="shared" si="107"/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102"/>
        <v>0</v>
      </c>
      <c r="P1142" t="e">
        <f t="shared" si="103"/>
        <v>#DIV/0!</v>
      </c>
      <c r="Q1142" t="str">
        <f t="shared" si="104"/>
        <v>games</v>
      </c>
      <c r="R1142" t="str">
        <f t="shared" si="105"/>
        <v>mobile games</v>
      </c>
      <c r="S1142" s="10">
        <f t="shared" si="106"/>
        <v>42192.462048611109</v>
      </c>
      <c r="T1142" s="10">
        <f t="shared" si="107"/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102"/>
        <v>0</v>
      </c>
      <c r="P1143" t="e">
        <f t="shared" si="103"/>
        <v>#DIV/0!</v>
      </c>
      <c r="Q1143" t="str">
        <f t="shared" si="104"/>
        <v>games</v>
      </c>
      <c r="R1143" t="str">
        <f t="shared" si="105"/>
        <v>mobile games</v>
      </c>
      <c r="S1143" s="10">
        <f t="shared" si="106"/>
        <v>42164.699652777781</v>
      </c>
      <c r="T1143" s="10">
        <f t="shared" si="107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102"/>
        <v>0</v>
      </c>
      <c r="P1144" t="e">
        <f t="shared" si="103"/>
        <v>#DIV/0!</v>
      </c>
      <c r="Q1144" t="str">
        <f t="shared" si="104"/>
        <v>games</v>
      </c>
      <c r="R1144" t="str">
        <f t="shared" si="105"/>
        <v>mobile games</v>
      </c>
      <c r="S1144" s="10">
        <f t="shared" si="106"/>
        <v>42022.006099537044</v>
      </c>
      <c r="T1144" s="10">
        <f t="shared" si="107"/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102"/>
        <v>0.41333333333333333</v>
      </c>
      <c r="P1145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10">
        <f t="shared" si="106"/>
        <v>42325.19358796296</v>
      </c>
      <c r="T1145" s="10">
        <f t="shared" si="107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102"/>
        <v>0</v>
      </c>
      <c r="P1146" t="e">
        <f t="shared" si="103"/>
        <v>#DIV/0!</v>
      </c>
      <c r="Q1146" t="str">
        <f t="shared" si="104"/>
        <v>food</v>
      </c>
      <c r="R1146" t="str">
        <f t="shared" si="105"/>
        <v>food trucks</v>
      </c>
      <c r="S1146" s="10">
        <f t="shared" si="106"/>
        <v>42093.181944444441</v>
      </c>
      <c r="T1146" s="10">
        <f t="shared" si="107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102"/>
        <v>0.125</v>
      </c>
      <c r="P1147">
        <f t="shared" si="103"/>
        <v>100</v>
      </c>
      <c r="Q1147" t="str">
        <f t="shared" si="104"/>
        <v>food</v>
      </c>
      <c r="R1147" t="str">
        <f t="shared" si="105"/>
        <v>food trucks</v>
      </c>
      <c r="S1147" s="10">
        <f t="shared" si="106"/>
        <v>41854.747592592597</v>
      </c>
      <c r="T1147" s="10">
        <f t="shared" si="107"/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102"/>
        <v>8.8333333333333339</v>
      </c>
      <c r="P1148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10">
        <f t="shared" si="106"/>
        <v>41723.9533912037</v>
      </c>
      <c r="T1148" s="10">
        <f t="shared" si="107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102"/>
        <v>0</v>
      </c>
      <c r="P1149" t="e">
        <f t="shared" si="103"/>
        <v>#DIV/0!</v>
      </c>
      <c r="Q1149" t="str">
        <f t="shared" si="104"/>
        <v>food</v>
      </c>
      <c r="R1149" t="str">
        <f t="shared" si="105"/>
        <v>food trucks</v>
      </c>
      <c r="S1149" s="10">
        <f t="shared" si="106"/>
        <v>41871.972025462965</v>
      </c>
      <c r="T1149" s="10">
        <f t="shared" si="107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102"/>
        <v>0.48666666666666669</v>
      </c>
      <c r="P1150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10">
        <f t="shared" si="106"/>
        <v>42675.171076388884</v>
      </c>
      <c r="T1150" s="10">
        <f t="shared" si="107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102"/>
        <v>0.15</v>
      </c>
      <c r="P1151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10">
        <f t="shared" si="106"/>
        <v>42507.71025462963</v>
      </c>
      <c r="T1151" s="10">
        <f t="shared" si="107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102"/>
        <v>10.08</v>
      </c>
      <c r="P1152">
        <f t="shared" si="103"/>
        <v>42</v>
      </c>
      <c r="Q1152" t="str">
        <f t="shared" si="104"/>
        <v>food</v>
      </c>
      <c r="R1152" t="str">
        <f t="shared" si="105"/>
        <v>food trucks</v>
      </c>
      <c r="S1152" s="10">
        <f t="shared" si="106"/>
        <v>42317.954571759255</v>
      </c>
      <c r="T1152" s="10">
        <f t="shared" si="107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102"/>
        <v>0</v>
      </c>
      <c r="P1153" t="e">
        <f t="shared" si="103"/>
        <v>#DIV/0!</v>
      </c>
      <c r="Q1153" t="str">
        <f t="shared" si="104"/>
        <v>food</v>
      </c>
      <c r="R1153" t="str">
        <f t="shared" si="105"/>
        <v>food trucks</v>
      </c>
      <c r="S1153" s="10">
        <f t="shared" si="106"/>
        <v>42224.102581018517</v>
      </c>
      <c r="T1153" s="10">
        <f t="shared" si="107"/>
        <v>42254.102581018517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102"/>
        <v>5.6937500000000005</v>
      </c>
      <c r="P1154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10">
        <f t="shared" si="106"/>
        <v>42109.709629629629</v>
      </c>
      <c r="T1154" s="10">
        <f t="shared" si="107"/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108">E1155/D1155*100</f>
        <v>0.625</v>
      </c>
      <c r="P1155">
        <f t="shared" ref="P1155:P1218" si="109">E1155/L1155</f>
        <v>50</v>
      </c>
      <c r="Q1155" t="str">
        <f t="shared" ref="Q1155:Q1218" si="110">LEFT(N1155,FIND("/",N1155)-1)</f>
        <v>food</v>
      </c>
      <c r="R1155" t="str">
        <f t="shared" ref="R1155:R1218" si="111">RIGHT(N1155,LEN(N1155)-FIND("/",N1155))</f>
        <v>food trucks</v>
      </c>
      <c r="S1155" s="10">
        <f t="shared" ref="S1155:S1218" si="112">(((J1155/60)/60)/24)+DATE(1970,1,1)</f>
        <v>42143.714178240742</v>
      </c>
      <c r="T1155" s="10">
        <f t="shared" ref="T1155:T1218" si="113">(((I1155/60)/60)/24)+DATE(1970,1,1)</f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108"/>
        <v>6.5</v>
      </c>
      <c r="P1156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10">
        <f t="shared" si="112"/>
        <v>42223.108865740738</v>
      </c>
      <c r="T1156" s="10">
        <f t="shared" si="113"/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108"/>
        <v>0.752</v>
      </c>
      <c r="P1157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10">
        <f t="shared" si="112"/>
        <v>41835.763981481483</v>
      </c>
      <c r="T1157" s="10">
        <f t="shared" si="113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108"/>
        <v>0</v>
      </c>
      <c r="P1158" t="e">
        <f t="shared" si="109"/>
        <v>#DIV/0!</v>
      </c>
      <c r="Q1158" t="str">
        <f t="shared" si="110"/>
        <v>food</v>
      </c>
      <c r="R1158" t="str">
        <f t="shared" si="111"/>
        <v>food trucks</v>
      </c>
      <c r="S1158" s="10">
        <f t="shared" si="112"/>
        <v>42029.07131944444</v>
      </c>
      <c r="T1158" s="10">
        <f t="shared" si="113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108"/>
        <v>1.51</v>
      </c>
      <c r="P1159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10">
        <f t="shared" si="112"/>
        <v>41918.628240740742</v>
      </c>
      <c r="T1159" s="10">
        <f t="shared" si="113"/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108"/>
        <v>0.46666666666666673</v>
      </c>
      <c r="P1160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10">
        <f t="shared" si="112"/>
        <v>41952.09175925926</v>
      </c>
      <c r="T1160" s="10">
        <f t="shared" si="113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108"/>
        <v>0</v>
      </c>
      <c r="P1161" t="e">
        <f t="shared" si="109"/>
        <v>#DIV/0!</v>
      </c>
      <c r="Q1161" t="str">
        <f t="shared" si="110"/>
        <v>food</v>
      </c>
      <c r="R1161" t="str">
        <f t="shared" si="111"/>
        <v>food trucks</v>
      </c>
      <c r="S1161" s="10">
        <f t="shared" si="112"/>
        <v>42154.726446759261</v>
      </c>
      <c r="T1161" s="10">
        <f t="shared" si="113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108"/>
        <v>3.85</v>
      </c>
      <c r="P1162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10">
        <f t="shared" si="112"/>
        <v>42061.154930555553</v>
      </c>
      <c r="T1162" s="10">
        <f t="shared" si="113"/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108"/>
        <v>0</v>
      </c>
      <c r="P1163" t="e">
        <f t="shared" si="109"/>
        <v>#DIV/0!</v>
      </c>
      <c r="Q1163" t="str">
        <f t="shared" si="110"/>
        <v>food</v>
      </c>
      <c r="R1163" t="str">
        <f t="shared" si="111"/>
        <v>food trucks</v>
      </c>
      <c r="S1163" s="10">
        <f t="shared" si="112"/>
        <v>42122.629502314812</v>
      </c>
      <c r="T1163" s="10">
        <f t="shared" si="113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108"/>
        <v>5.8333333333333341E-2</v>
      </c>
      <c r="P1164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10">
        <f t="shared" si="112"/>
        <v>41876.683611111112</v>
      </c>
      <c r="T1164" s="10">
        <f t="shared" si="113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108"/>
        <v>0</v>
      </c>
      <c r="P1165" t="e">
        <f t="shared" si="109"/>
        <v>#DIV/0!</v>
      </c>
      <c r="Q1165" t="str">
        <f t="shared" si="110"/>
        <v>food</v>
      </c>
      <c r="R1165" t="str">
        <f t="shared" si="111"/>
        <v>food trucks</v>
      </c>
      <c r="S1165" s="10">
        <f t="shared" si="112"/>
        <v>41830.723611111112</v>
      </c>
      <c r="T1165" s="10">
        <f t="shared" si="113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108"/>
        <v>0</v>
      </c>
      <c r="P1166" t="e">
        <f t="shared" si="109"/>
        <v>#DIV/0!</v>
      </c>
      <c r="Q1166" t="str">
        <f t="shared" si="110"/>
        <v>food</v>
      </c>
      <c r="R1166" t="str">
        <f t="shared" si="111"/>
        <v>food trucks</v>
      </c>
      <c r="S1166" s="10">
        <f t="shared" si="112"/>
        <v>42509.724328703705</v>
      </c>
      <c r="T1166" s="10">
        <f t="shared" si="113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108"/>
        <v>20.705000000000002</v>
      </c>
      <c r="P1167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10">
        <f t="shared" si="112"/>
        <v>41792.214467592588</v>
      </c>
      <c r="T1167" s="10">
        <f t="shared" si="113"/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108"/>
        <v>19.139999999999997</v>
      </c>
      <c r="P1168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10">
        <f t="shared" si="112"/>
        <v>42150.485439814816</v>
      </c>
      <c r="T1168" s="10">
        <f t="shared" si="113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108"/>
        <v>1.6316666666666666</v>
      </c>
      <c r="P1169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10">
        <f t="shared" si="112"/>
        <v>41863.734895833331</v>
      </c>
      <c r="T1169" s="10">
        <f t="shared" si="113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108"/>
        <v>5.6666666666666661</v>
      </c>
      <c r="P1170">
        <f t="shared" si="109"/>
        <v>340</v>
      </c>
      <c r="Q1170" t="str">
        <f t="shared" si="110"/>
        <v>food</v>
      </c>
      <c r="R1170" t="str">
        <f t="shared" si="111"/>
        <v>food trucks</v>
      </c>
      <c r="S1170" s="10">
        <f t="shared" si="112"/>
        <v>42605.053993055553</v>
      </c>
      <c r="T1170" s="10">
        <f t="shared" si="113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108"/>
        <v>0.16999999999999998</v>
      </c>
      <c r="P1171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10">
        <f t="shared" si="112"/>
        <v>42027.353738425925</v>
      </c>
      <c r="T1171" s="10">
        <f t="shared" si="113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108"/>
        <v>0.4</v>
      </c>
      <c r="P1172">
        <f t="shared" si="109"/>
        <v>50</v>
      </c>
      <c r="Q1172" t="str">
        <f t="shared" si="110"/>
        <v>food</v>
      </c>
      <c r="R1172" t="str">
        <f t="shared" si="111"/>
        <v>food trucks</v>
      </c>
      <c r="S1172" s="10">
        <f t="shared" si="112"/>
        <v>42124.893182870372</v>
      </c>
      <c r="T1172" s="10">
        <f t="shared" si="113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108"/>
        <v>0.1</v>
      </c>
      <c r="P1173">
        <f t="shared" si="109"/>
        <v>25</v>
      </c>
      <c r="Q1173" t="str">
        <f t="shared" si="110"/>
        <v>food</v>
      </c>
      <c r="R1173" t="str">
        <f t="shared" si="111"/>
        <v>food trucks</v>
      </c>
      <c r="S1173" s="10">
        <f t="shared" si="112"/>
        <v>41938.804710648146</v>
      </c>
      <c r="T1173" s="10">
        <f t="shared" si="113"/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108"/>
        <v>0</v>
      </c>
      <c r="P1174" t="e">
        <f t="shared" si="109"/>
        <v>#DIV/0!</v>
      </c>
      <c r="Q1174" t="str">
        <f t="shared" si="110"/>
        <v>food</v>
      </c>
      <c r="R1174" t="str">
        <f t="shared" si="111"/>
        <v>food trucks</v>
      </c>
      <c r="S1174" s="10">
        <f t="shared" si="112"/>
        <v>41841.682314814818</v>
      </c>
      <c r="T1174" s="10">
        <f t="shared" si="113"/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108"/>
        <v>2.4E-2</v>
      </c>
      <c r="P1175">
        <f t="shared" si="109"/>
        <v>30</v>
      </c>
      <c r="Q1175" t="str">
        <f t="shared" si="110"/>
        <v>food</v>
      </c>
      <c r="R1175" t="str">
        <f t="shared" si="111"/>
        <v>food trucks</v>
      </c>
      <c r="S1175" s="10">
        <f t="shared" si="112"/>
        <v>42184.185844907406</v>
      </c>
      <c r="T1175" s="10">
        <f t="shared" si="113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108"/>
        <v>5.9066666666666672</v>
      </c>
      <c r="P1176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10">
        <f t="shared" si="112"/>
        <v>42468.84174768519</v>
      </c>
      <c r="T1176" s="10">
        <f t="shared" si="113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108"/>
        <v>2.9250000000000003</v>
      </c>
      <c r="P1177">
        <f t="shared" si="109"/>
        <v>65</v>
      </c>
      <c r="Q1177" t="str">
        <f t="shared" si="110"/>
        <v>food</v>
      </c>
      <c r="R1177" t="str">
        <f t="shared" si="111"/>
        <v>food trucks</v>
      </c>
      <c r="S1177" s="10">
        <f t="shared" si="112"/>
        <v>42170.728460648148</v>
      </c>
      <c r="T1177" s="10">
        <f t="shared" si="113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108"/>
        <v>5.7142857142857143E-3</v>
      </c>
      <c r="P1178">
        <f t="shared" si="109"/>
        <v>10</v>
      </c>
      <c r="Q1178" t="str">
        <f t="shared" si="110"/>
        <v>food</v>
      </c>
      <c r="R1178" t="str">
        <f t="shared" si="111"/>
        <v>food trucks</v>
      </c>
      <c r="S1178" s="10">
        <f t="shared" si="112"/>
        <v>42746.019652777773</v>
      </c>
      <c r="T1178" s="10">
        <f t="shared" si="113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108"/>
        <v>0</v>
      </c>
      <c r="P1179" t="e">
        <f t="shared" si="109"/>
        <v>#DIV/0!</v>
      </c>
      <c r="Q1179" t="str">
        <f t="shared" si="110"/>
        <v>food</v>
      </c>
      <c r="R1179" t="str">
        <f t="shared" si="111"/>
        <v>food trucks</v>
      </c>
      <c r="S1179" s="10">
        <f t="shared" si="112"/>
        <v>41897.660833333335</v>
      </c>
      <c r="T1179" s="10">
        <f t="shared" si="113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108"/>
        <v>6.6666666666666671E-3</v>
      </c>
      <c r="P1180">
        <f t="shared" si="109"/>
        <v>5</v>
      </c>
      <c r="Q1180" t="str">
        <f t="shared" si="110"/>
        <v>food</v>
      </c>
      <c r="R1180" t="str">
        <f t="shared" si="111"/>
        <v>food trucks</v>
      </c>
      <c r="S1180" s="10">
        <f t="shared" si="112"/>
        <v>41837.905694444446</v>
      </c>
      <c r="T1180" s="10">
        <f t="shared" si="113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108"/>
        <v>5.3333333333333339</v>
      </c>
      <c r="P1181">
        <f t="shared" si="109"/>
        <v>640</v>
      </c>
      <c r="Q1181" t="str">
        <f t="shared" si="110"/>
        <v>food</v>
      </c>
      <c r="R1181" t="str">
        <f t="shared" si="111"/>
        <v>food trucks</v>
      </c>
      <c r="S1181" s="10">
        <f t="shared" si="112"/>
        <v>42275.720219907409</v>
      </c>
      <c r="T1181" s="10">
        <f t="shared" si="113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108"/>
        <v>11.75</v>
      </c>
      <c r="P1182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10">
        <f t="shared" si="112"/>
        <v>41781.806875000002</v>
      </c>
      <c r="T1182" s="10">
        <f t="shared" si="113"/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108"/>
        <v>8.0000000000000002E-3</v>
      </c>
      <c r="P1183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10">
        <f t="shared" si="112"/>
        <v>42034.339363425926</v>
      </c>
      <c r="T1183" s="10">
        <f t="shared" si="113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108"/>
        <v>4.2</v>
      </c>
      <c r="P1184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10">
        <f t="shared" si="112"/>
        <v>42728.827407407407</v>
      </c>
      <c r="T1184" s="10">
        <f t="shared" si="113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108"/>
        <v>4</v>
      </c>
      <c r="P1185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10">
        <f t="shared" si="112"/>
        <v>42656.86137731481</v>
      </c>
      <c r="T1185" s="10">
        <f t="shared" si="113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108"/>
        <v>104.93636363636362</v>
      </c>
      <c r="P1186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10">
        <f t="shared" si="112"/>
        <v>42741.599664351852</v>
      </c>
      <c r="T1186" s="10">
        <f t="shared" si="113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108"/>
        <v>105.44</v>
      </c>
      <c r="P1187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10">
        <f t="shared" si="112"/>
        <v>42130.865150462967</v>
      </c>
      <c r="T1187" s="10">
        <f t="shared" si="113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108"/>
        <v>106.73333333333332</v>
      </c>
      <c r="P1188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10">
        <f t="shared" si="112"/>
        <v>42123.86336805555</v>
      </c>
      <c r="T1188" s="10">
        <f t="shared" si="113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108"/>
        <v>104.12571428571428</v>
      </c>
      <c r="P1189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10">
        <f t="shared" si="112"/>
        <v>42109.894942129627</v>
      </c>
      <c r="T1189" s="10">
        <f t="shared" si="113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108"/>
        <v>160.54999999999998</v>
      </c>
      <c r="P1190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10">
        <f t="shared" si="112"/>
        <v>42711.700694444444</v>
      </c>
      <c r="T1190" s="10">
        <f t="shared" si="113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108"/>
        <v>107.77777777777777</v>
      </c>
      <c r="P1191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10">
        <f t="shared" si="112"/>
        <v>42529.979108796295</v>
      </c>
      <c r="T1191" s="10">
        <f t="shared" si="113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108"/>
        <v>135</v>
      </c>
      <c r="P1192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10">
        <f t="shared" si="112"/>
        <v>41852.665798611109</v>
      </c>
      <c r="T1192" s="10">
        <f t="shared" si="113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108"/>
        <v>109.07407407407408</v>
      </c>
      <c r="P1193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10">
        <f t="shared" si="112"/>
        <v>42419.603703703702</v>
      </c>
      <c r="T1193" s="10">
        <f t="shared" si="113"/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108"/>
        <v>290</v>
      </c>
      <c r="P1194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10">
        <f t="shared" si="112"/>
        <v>42747.506689814814</v>
      </c>
      <c r="T1194" s="10">
        <f t="shared" si="113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108"/>
        <v>103.95714285714286</v>
      </c>
      <c r="P1195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10">
        <f t="shared" si="112"/>
        <v>42409.776076388895</v>
      </c>
      <c r="T1195" s="10">
        <f t="shared" si="113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108"/>
        <v>322.24</v>
      </c>
      <c r="P1196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10">
        <f t="shared" si="112"/>
        <v>42072.488182870366</v>
      </c>
      <c r="T1196" s="10">
        <f t="shared" si="113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108"/>
        <v>135</v>
      </c>
      <c r="P1197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10">
        <f t="shared" si="112"/>
        <v>42298.34783564815</v>
      </c>
      <c r="T1197" s="10">
        <f t="shared" si="113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108"/>
        <v>269.91034482758624</v>
      </c>
      <c r="P1198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10">
        <f t="shared" si="112"/>
        <v>42326.818738425922</v>
      </c>
      <c r="T1198" s="10">
        <f t="shared" si="113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108"/>
        <v>253.29333333333332</v>
      </c>
      <c r="P1199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10">
        <f t="shared" si="112"/>
        <v>42503.66474537037</v>
      </c>
      <c r="T1199" s="10">
        <f t="shared" si="113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108"/>
        <v>260.59999999999997</v>
      </c>
      <c r="P1200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10">
        <f t="shared" si="112"/>
        <v>42333.619050925925</v>
      </c>
      <c r="T1200" s="10">
        <f t="shared" si="113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108"/>
        <v>101.31677953348381</v>
      </c>
      <c r="P1201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10">
        <f t="shared" si="112"/>
        <v>42161.770833333328</v>
      </c>
      <c r="T1201" s="10">
        <f t="shared" si="113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108"/>
        <v>125.60416666666667</v>
      </c>
      <c r="P1202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10">
        <f t="shared" si="112"/>
        <v>42089.477500000001</v>
      </c>
      <c r="T1202" s="10">
        <f t="shared" si="113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108"/>
        <v>102.43783333333334</v>
      </c>
      <c r="P1203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10">
        <f t="shared" si="112"/>
        <v>42536.60701388889</v>
      </c>
      <c r="T1203" s="10">
        <f t="shared" si="113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108"/>
        <v>199.244</v>
      </c>
      <c r="P1204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10">
        <f t="shared" si="112"/>
        <v>42152.288819444439</v>
      </c>
      <c r="T1204" s="10">
        <f t="shared" si="113"/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108"/>
        <v>102.45398773006136</v>
      </c>
      <c r="P1205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10">
        <f t="shared" si="112"/>
        <v>42125.614895833336</v>
      </c>
      <c r="T1205" s="10">
        <f t="shared" si="113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108"/>
        <v>102.94615384615385</v>
      </c>
      <c r="P1206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10">
        <f t="shared" si="112"/>
        <v>42297.748067129629</v>
      </c>
      <c r="T1206" s="10">
        <f t="shared" si="113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108"/>
        <v>100.86153846153847</v>
      </c>
      <c r="P1207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10">
        <f t="shared" si="112"/>
        <v>42138.506377314814</v>
      </c>
      <c r="T1207" s="10">
        <f t="shared" si="113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108"/>
        <v>114.99999999999999</v>
      </c>
      <c r="P1208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10">
        <f t="shared" si="112"/>
        <v>42772.776076388895</v>
      </c>
      <c r="T1208" s="10">
        <f t="shared" si="113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108"/>
        <v>104.16766467065868</v>
      </c>
      <c r="P1209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10">
        <f t="shared" si="112"/>
        <v>42430.430243055554</v>
      </c>
      <c r="T1209" s="10">
        <f t="shared" si="113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108"/>
        <v>155.29999999999998</v>
      </c>
      <c r="P1210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10">
        <f t="shared" si="112"/>
        <v>42423.709074074075</v>
      </c>
      <c r="T1210" s="10">
        <f t="shared" si="113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108"/>
        <v>106</v>
      </c>
      <c r="P1211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10">
        <f t="shared" si="112"/>
        <v>42761.846122685187</v>
      </c>
      <c r="T1211" s="10">
        <f t="shared" si="113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108"/>
        <v>254.31499999999997</v>
      </c>
      <c r="P1212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10">
        <f t="shared" si="112"/>
        <v>42132.941805555558</v>
      </c>
      <c r="T1212" s="10">
        <f t="shared" si="113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108"/>
        <v>101.1</v>
      </c>
      <c r="P1213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10">
        <f t="shared" si="112"/>
        <v>42515.866446759261</v>
      </c>
      <c r="T1213" s="10">
        <f t="shared" si="113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108"/>
        <v>129.04</v>
      </c>
      <c r="P1214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10">
        <f t="shared" si="112"/>
        <v>42318.950173611112</v>
      </c>
      <c r="T1214" s="10">
        <f t="shared" si="113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108"/>
        <v>102.23076923076924</v>
      </c>
      <c r="P1215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10">
        <f t="shared" si="112"/>
        <v>42731.755787037036</v>
      </c>
      <c r="T1215" s="10">
        <f t="shared" si="113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108"/>
        <v>131.80000000000001</v>
      </c>
      <c r="P1216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10">
        <f t="shared" si="112"/>
        <v>42104.840335648143</v>
      </c>
      <c r="T1216" s="10">
        <f t="shared" si="113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108"/>
        <v>786.0802000000001</v>
      </c>
      <c r="P1217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10">
        <f t="shared" si="112"/>
        <v>41759.923101851848</v>
      </c>
      <c r="T1217" s="10">
        <f t="shared" si="113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108"/>
        <v>145.70000000000002</v>
      </c>
      <c r="P1218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10">
        <f t="shared" si="112"/>
        <v>42247.616400462968</v>
      </c>
      <c r="T1218" s="10">
        <f t="shared" si="113"/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114">E1219/D1219*100</f>
        <v>102.60000000000001</v>
      </c>
      <c r="P1219">
        <f t="shared" ref="P1219:P1282" si="115">E1219/L1219</f>
        <v>148.57377049180329</v>
      </c>
      <c r="Q1219" t="str">
        <f t="shared" ref="Q1219:Q1282" si="116">LEFT(N1219,FIND("/",N1219)-1)</f>
        <v>photography</v>
      </c>
      <c r="R1219" t="str">
        <f t="shared" ref="R1219:R1282" si="117">RIGHT(N1219,LEN(N1219)-FIND("/",N1219))</f>
        <v>photobooks</v>
      </c>
      <c r="S1219" s="10">
        <f t="shared" ref="S1219:S1282" si="118">(((J1219/60)/60)/24)+DATE(1970,1,1)</f>
        <v>42535.809490740736</v>
      </c>
      <c r="T1219" s="10">
        <f t="shared" ref="T1219:T1282" si="119">(((I1219/60)/60)/24)+DATE(1970,1,1)</f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114"/>
        <v>172.27777777777777</v>
      </c>
      <c r="P1220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10">
        <f t="shared" si="118"/>
        <v>42278.662037037036</v>
      </c>
      <c r="T1220" s="10">
        <f t="shared" si="119"/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114"/>
        <v>159.16819571865443</v>
      </c>
      <c r="P1221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10">
        <f t="shared" si="118"/>
        <v>42633.461956018517</v>
      </c>
      <c r="T1221" s="10">
        <f t="shared" si="119"/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114"/>
        <v>103.76666666666668</v>
      </c>
      <c r="P1222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10">
        <f t="shared" si="118"/>
        <v>42211.628611111111</v>
      </c>
      <c r="T1222" s="10">
        <f t="shared" si="119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114"/>
        <v>111.40954545454547</v>
      </c>
      <c r="P1223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10">
        <f t="shared" si="118"/>
        <v>42680.47555555556</v>
      </c>
      <c r="T1223" s="10">
        <f t="shared" si="119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114"/>
        <v>280.375</v>
      </c>
      <c r="P1224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10">
        <f t="shared" si="118"/>
        <v>42430.720451388886</v>
      </c>
      <c r="T1224" s="10">
        <f t="shared" si="119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114"/>
        <v>112.10606060606061</v>
      </c>
      <c r="P1225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10">
        <f t="shared" si="118"/>
        <v>42654.177187499998</v>
      </c>
      <c r="T1225" s="10">
        <f t="shared" si="119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114"/>
        <v>7.0666666666666673</v>
      </c>
      <c r="P1226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10">
        <f t="shared" si="118"/>
        <v>41736.549791666665</v>
      </c>
      <c r="T1226" s="10">
        <f t="shared" si="119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114"/>
        <v>4.3999999999999995</v>
      </c>
      <c r="P1227">
        <f t="shared" si="115"/>
        <v>44</v>
      </c>
      <c r="Q1227" t="str">
        <f t="shared" si="116"/>
        <v>music</v>
      </c>
      <c r="R1227" t="str">
        <f t="shared" si="117"/>
        <v>world music</v>
      </c>
      <c r="S1227" s="10">
        <f t="shared" si="118"/>
        <v>41509.905995370369</v>
      </c>
      <c r="T1227" s="10">
        <f t="shared" si="119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114"/>
        <v>3.8739999999999997</v>
      </c>
      <c r="P1228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10">
        <f t="shared" si="118"/>
        <v>41715.874780092592</v>
      </c>
      <c r="T1228" s="10">
        <f t="shared" si="119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114"/>
        <v>0</v>
      </c>
      <c r="P1229" t="e">
        <f t="shared" si="115"/>
        <v>#DIV/0!</v>
      </c>
      <c r="Q1229" t="str">
        <f t="shared" si="116"/>
        <v>music</v>
      </c>
      <c r="R1229" t="str">
        <f t="shared" si="117"/>
        <v>world music</v>
      </c>
      <c r="S1229" s="10">
        <f t="shared" si="118"/>
        <v>41827.919166666667</v>
      </c>
      <c r="T1229" s="10">
        <f t="shared" si="119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114"/>
        <v>29.299999999999997</v>
      </c>
      <c r="P1230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10">
        <f t="shared" si="118"/>
        <v>40754.729259259257</v>
      </c>
      <c r="T1230" s="10">
        <f t="shared" si="119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114"/>
        <v>0.90909090909090906</v>
      </c>
      <c r="P1231">
        <f t="shared" si="115"/>
        <v>25</v>
      </c>
      <c r="Q1231" t="str">
        <f t="shared" si="116"/>
        <v>music</v>
      </c>
      <c r="R1231" t="str">
        <f t="shared" si="117"/>
        <v>world music</v>
      </c>
      <c r="S1231" s="10">
        <f t="shared" si="118"/>
        <v>40985.459803240738</v>
      </c>
      <c r="T1231" s="10">
        <f t="shared" si="119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114"/>
        <v>0</v>
      </c>
      <c r="P1232" t="e">
        <f t="shared" si="115"/>
        <v>#DIV/0!</v>
      </c>
      <c r="Q1232" t="str">
        <f t="shared" si="116"/>
        <v>music</v>
      </c>
      <c r="R1232" t="str">
        <f t="shared" si="117"/>
        <v>world music</v>
      </c>
      <c r="S1232" s="10">
        <f t="shared" si="118"/>
        <v>40568.972569444442</v>
      </c>
      <c r="T1232" s="10">
        <f t="shared" si="119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114"/>
        <v>0</v>
      </c>
      <c r="P1233" t="e">
        <f t="shared" si="115"/>
        <v>#DIV/0!</v>
      </c>
      <c r="Q1233" t="str">
        <f t="shared" si="116"/>
        <v>music</v>
      </c>
      <c r="R1233" t="str">
        <f t="shared" si="117"/>
        <v>world music</v>
      </c>
      <c r="S1233" s="10">
        <f t="shared" si="118"/>
        <v>42193.941759259258</v>
      </c>
      <c r="T1233" s="10">
        <f t="shared" si="119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114"/>
        <v>0.8</v>
      </c>
      <c r="P1234">
        <f t="shared" si="115"/>
        <v>40</v>
      </c>
      <c r="Q1234" t="str">
        <f t="shared" si="116"/>
        <v>music</v>
      </c>
      <c r="R1234" t="str">
        <f t="shared" si="117"/>
        <v>world music</v>
      </c>
      <c r="S1234" s="10">
        <f t="shared" si="118"/>
        <v>41506.848032407412</v>
      </c>
      <c r="T1234" s="10">
        <f t="shared" si="119"/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114"/>
        <v>11.600000000000001</v>
      </c>
      <c r="P1235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10">
        <f t="shared" si="118"/>
        <v>40939.948773148149</v>
      </c>
      <c r="T1235" s="10">
        <f t="shared" si="119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114"/>
        <v>0</v>
      </c>
      <c r="P1236" t="e">
        <f t="shared" si="115"/>
        <v>#DIV/0!</v>
      </c>
      <c r="Q1236" t="str">
        <f t="shared" si="116"/>
        <v>music</v>
      </c>
      <c r="R1236" t="str">
        <f t="shared" si="117"/>
        <v>world music</v>
      </c>
      <c r="S1236" s="10">
        <f t="shared" si="118"/>
        <v>42007.788680555561</v>
      </c>
      <c r="T1236" s="10">
        <f t="shared" si="119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114"/>
        <v>2.7873639500929119</v>
      </c>
      <c r="P1237">
        <f t="shared" si="115"/>
        <v>35</v>
      </c>
      <c r="Q1237" t="str">
        <f t="shared" si="116"/>
        <v>music</v>
      </c>
      <c r="R1237" t="str">
        <f t="shared" si="117"/>
        <v>world music</v>
      </c>
      <c r="S1237" s="10">
        <f t="shared" si="118"/>
        <v>41583.135405092595</v>
      </c>
      <c r="T1237" s="10">
        <f t="shared" si="119"/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114"/>
        <v>0</v>
      </c>
      <c r="P1238" t="e">
        <f t="shared" si="115"/>
        <v>#DIV/0!</v>
      </c>
      <c r="Q1238" t="str">
        <f t="shared" si="116"/>
        <v>music</v>
      </c>
      <c r="R1238" t="str">
        <f t="shared" si="117"/>
        <v>world music</v>
      </c>
      <c r="S1238" s="10">
        <f t="shared" si="118"/>
        <v>41110.680138888885</v>
      </c>
      <c r="T1238" s="10">
        <f t="shared" si="119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114"/>
        <v>0</v>
      </c>
      <c r="P1239" t="e">
        <f t="shared" si="115"/>
        <v>#DIV/0!</v>
      </c>
      <c r="Q1239" t="str">
        <f t="shared" si="116"/>
        <v>music</v>
      </c>
      <c r="R1239" t="str">
        <f t="shared" si="117"/>
        <v>world music</v>
      </c>
      <c r="S1239" s="10">
        <f t="shared" si="118"/>
        <v>41125.283159722225</v>
      </c>
      <c r="T1239" s="10">
        <f t="shared" si="119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114"/>
        <v>17.8</v>
      </c>
      <c r="P1240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10">
        <f t="shared" si="118"/>
        <v>40731.61037037037</v>
      </c>
      <c r="T1240" s="10">
        <f t="shared" si="119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114"/>
        <v>0</v>
      </c>
      <c r="P1241" t="e">
        <f t="shared" si="115"/>
        <v>#DIV/0!</v>
      </c>
      <c r="Q1241" t="str">
        <f t="shared" si="116"/>
        <v>music</v>
      </c>
      <c r="R1241" t="str">
        <f t="shared" si="117"/>
        <v>world music</v>
      </c>
      <c r="S1241" s="10">
        <f t="shared" si="118"/>
        <v>40883.962581018517</v>
      </c>
      <c r="T1241" s="10">
        <f t="shared" si="119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114"/>
        <v>3.0124999999999997</v>
      </c>
      <c r="P1242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10">
        <f t="shared" si="118"/>
        <v>41409.040011574078</v>
      </c>
      <c r="T1242" s="10">
        <f t="shared" si="119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114"/>
        <v>50.739999999999995</v>
      </c>
      <c r="P1243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10">
        <f t="shared" si="118"/>
        <v>41923.837731481479</v>
      </c>
      <c r="T1243" s="10">
        <f t="shared" si="119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114"/>
        <v>0.54884742041712409</v>
      </c>
      <c r="P1244">
        <f t="shared" si="115"/>
        <v>5</v>
      </c>
      <c r="Q1244" t="str">
        <f t="shared" si="116"/>
        <v>music</v>
      </c>
      <c r="R1244" t="str">
        <f t="shared" si="117"/>
        <v>world music</v>
      </c>
      <c r="S1244" s="10">
        <f t="shared" si="118"/>
        <v>40782.165532407409</v>
      </c>
      <c r="T1244" s="10">
        <f t="shared" si="119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114"/>
        <v>14.091666666666667</v>
      </c>
      <c r="P1245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10">
        <f t="shared" si="118"/>
        <v>40671.879293981481</v>
      </c>
      <c r="T1245" s="10">
        <f t="shared" si="119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114"/>
        <v>103.8</v>
      </c>
      <c r="P1246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10">
        <f t="shared" si="118"/>
        <v>41355.825497685182</v>
      </c>
      <c r="T1246" s="10">
        <f t="shared" si="119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114"/>
        <v>120.24999999999999</v>
      </c>
      <c r="P1247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10">
        <f t="shared" si="118"/>
        <v>41774.599930555552</v>
      </c>
      <c r="T1247" s="10">
        <f t="shared" si="119"/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114"/>
        <v>117</v>
      </c>
      <c r="P1248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10">
        <f t="shared" si="118"/>
        <v>40838.043391203704</v>
      </c>
      <c r="T1248" s="10">
        <f t="shared" si="119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114"/>
        <v>122.14285714285715</v>
      </c>
      <c r="P1249">
        <f t="shared" si="115"/>
        <v>85.5</v>
      </c>
      <c r="Q1249" t="str">
        <f t="shared" si="116"/>
        <v>music</v>
      </c>
      <c r="R1249" t="str">
        <f t="shared" si="117"/>
        <v>rock</v>
      </c>
      <c r="S1249" s="10">
        <f t="shared" si="118"/>
        <v>41370.292303240742</v>
      </c>
      <c r="T1249" s="10">
        <f t="shared" si="119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114"/>
        <v>151.63999999999999</v>
      </c>
      <c r="P1250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10">
        <f t="shared" si="118"/>
        <v>41767.656863425924</v>
      </c>
      <c r="T1250" s="10">
        <f t="shared" si="119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114"/>
        <v>104.44</v>
      </c>
      <c r="P1251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10">
        <f t="shared" si="118"/>
        <v>41067.74086805556</v>
      </c>
      <c r="T1251" s="10">
        <f t="shared" si="119"/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114"/>
        <v>200.15333333333331</v>
      </c>
      <c r="P1252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10">
        <f t="shared" si="118"/>
        <v>41843.64271990741</v>
      </c>
      <c r="T1252" s="10">
        <f t="shared" si="119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114"/>
        <v>101.8</v>
      </c>
      <c r="P1253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10">
        <f t="shared" si="118"/>
        <v>40751.814432870371</v>
      </c>
      <c r="T1253" s="10">
        <f t="shared" si="119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114"/>
        <v>137.65714285714284</v>
      </c>
      <c r="P1254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10">
        <f t="shared" si="118"/>
        <v>41543.988067129627</v>
      </c>
      <c r="T1254" s="10">
        <f t="shared" si="119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114"/>
        <v>303833.2</v>
      </c>
      <c r="P1255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10">
        <f t="shared" si="118"/>
        <v>41855.783645833333</v>
      </c>
      <c r="T1255" s="10">
        <f t="shared" si="119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114"/>
        <v>198.85074626865671</v>
      </c>
      <c r="P1256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10">
        <f t="shared" si="118"/>
        <v>40487.621365740742</v>
      </c>
      <c r="T1256" s="10">
        <f t="shared" si="119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114"/>
        <v>202.36666666666667</v>
      </c>
      <c r="P1257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10">
        <f t="shared" si="118"/>
        <v>41579.845509259263</v>
      </c>
      <c r="T1257" s="10">
        <f t="shared" si="119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114"/>
        <v>117.96376666666666</v>
      </c>
      <c r="P1258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10">
        <f t="shared" si="118"/>
        <v>40921.919340277782</v>
      </c>
      <c r="T1258" s="10">
        <f t="shared" si="119"/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114"/>
        <v>294.72727272727275</v>
      </c>
      <c r="P1259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10">
        <f t="shared" si="118"/>
        <v>40587.085532407407</v>
      </c>
      <c r="T1259" s="10">
        <f t="shared" si="119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114"/>
        <v>213.14633333333336</v>
      </c>
      <c r="P1260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10">
        <f t="shared" si="118"/>
        <v>41487.611250000002</v>
      </c>
      <c r="T1260" s="10">
        <f t="shared" si="119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114"/>
        <v>104.24</v>
      </c>
      <c r="P1261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10">
        <f t="shared" si="118"/>
        <v>41766.970648148148</v>
      </c>
      <c r="T1261" s="10">
        <f t="shared" si="119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114"/>
        <v>113.66666666666667</v>
      </c>
      <c r="P1262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10">
        <f t="shared" si="118"/>
        <v>41666.842824074076</v>
      </c>
      <c r="T1262" s="10">
        <f t="shared" si="119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114"/>
        <v>101.25</v>
      </c>
      <c r="P1263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10">
        <f t="shared" si="118"/>
        <v>41638.342905092592</v>
      </c>
      <c r="T1263" s="10">
        <f t="shared" si="119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114"/>
        <v>125.41538461538462</v>
      </c>
      <c r="P1264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10">
        <f t="shared" si="118"/>
        <v>41656.762638888889</v>
      </c>
      <c r="T1264" s="10">
        <f t="shared" si="119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114"/>
        <v>119</v>
      </c>
      <c r="P1265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10">
        <f t="shared" si="118"/>
        <v>41692.084143518521</v>
      </c>
      <c r="T1265" s="10">
        <f t="shared" si="119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114"/>
        <v>166.46153846153845</v>
      </c>
      <c r="P1266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10">
        <f t="shared" si="118"/>
        <v>41547.662997685184</v>
      </c>
      <c r="T1266" s="10">
        <f t="shared" si="119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114"/>
        <v>119.14771428571429</v>
      </c>
      <c r="P1267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10">
        <f t="shared" si="118"/>
        <v>40465.655266203699</v>
      </c>
      <c r="T1267" s="10">
        <f t="shared" si="119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114"/>
        <v>100.47368421052632</v>
      </c>
      <c r="P1268">
        <f t="shared" si="115"/>
        <v>190.9</v>
      </c>
      <c r="Q1268" t="str">
        <f t="shared" si="116"/>
        <v>music</v>
      </c>
      <c r="R1268" t="str">
        <f t="shared" si="117"/>
        <v>rock</v>
      </c>
      <c r="S1268" s="10">
        <f t="shared" si="118"/>
        <v>41620.87667824074</v>
      </c>
      <c r="T1268" s="10">
        <f t="shared" si="119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114"/>
        <v>101.8</v>
      </c>
      <c r="P1269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10">
        <f t="shared" si="118"/>
        <v>41449.585162037038</v>
      </c>
      <c r="T1269" s="10">
        <f t="shared" si="119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114"/>
        <v>116.66666666666667</v>
      </c>
      <c r="P1270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10">
        <f t="shared" si="118"/>
        <v>41507.845451388886</v>
      </c>
      <c r="T1270" s="10">
        <f t="shared" si="119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114"/>
        <v>108.64893617021276</v>
      </c>
      <c r="P1271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10">
        <f t="shared" si="118"/>
        <v>42445.823055555549</v>
      </c>
      <c r="T1271" s="10">
        <f t="shared" si="119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114"/>
        <v>114.72</v>
      </c>
      <c r="P1272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10">
        <f t="shared" si="118"/>
        <v>40933.856967592597</v>
      </c>
      <c r="T1272" s="10">
        <f t="shared" si="119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114"/>
        <v>101.8</v>
      </c>
      <c r="P1273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10">
        <f t="shared" si="118"/>
        <v>41561.683553240742</v>
      </c>
      <c r="T1273" s="10">
        <f t="shared" si="119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114"/>
        <v>106</v>
      </c>
      <c r="P1274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10">
        <f t="shared" si="118"/>
        <v>40274.745127314818</v>
      </c>
      <c r="T1274" s="10">
        <f t="shared" si="119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114"/>
        <v>103.49999999999999</v>
      </c>
      <c r="P1275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10">
        <f t="shared" si="118"/>
        <v>41852.730219907404</v>
      </c>
      <c r="T1275" s="10">
        <f t="shared" si="119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114"/>
        <v>154.97535999999999</v>
      </c>
      <c r="P1276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10">
        <f t="shared" si="118"/>
        <v>41116.690104166664</v>
      </c>
      <c r="T1276" s="10">
        <f t="shared" si="119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114"/>
        <v>162.14066666666668</v>
      </c>
      <c r="P1277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10">
        <f t="shared" si="118"/>
        <v>41458.867905092593</v>
      </c>
      <c r="T1277" s="10">
        <f t="shared" si="119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114"/>
        <v>104.42100000000001</v>
      </c>
      <c r="P1278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10">
        <f t="shared" si="118"/>
        <v>40007.704247685186</v>
      </c>
      <c r="T1278" s="10">
        <f t="shared" si="119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114"/>
        <v>106.12433333333333</v>
      </c>
      <c r="P1279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10">
        <f t="shared" si="118"/>
        <v>41121.561886574076</v>
      </c>
      <c r="T1279" s="10">
        <f t="shared" si="119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114"/>
        <v>154.93846153846152</v>
      </c>
      <c r="P1280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10">
        <f t="shared" si="118"/>
        <v>41786.555162037039</v>
      </c>
      <c r="T1280" s="10">
        <f t="shared" si="119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114"/>
        <v>110.77157238734421</v>
      </c>
      <c r="P1281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10">
        <f t="shared" si="118"/>
        <v>41682.099189814813</v>
      </c>
      <c r="T1281" s="10">
        <f t="shared" si="119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114"/>
        <v>110.91186666666665</v>
      </c>
      <c r="P1282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10">
        <f t="shared" si="118"/>
        <v>40513.757569444446</v>
      </c>
      <c r="T1282" s="10">
        <f t="shared" si="119"/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120">E1283/D1283*100</f>
        <v>110.71428571428572</v>
      </c>
      <c r="P1283">
        <f t="shared" ref="P1283:P1346" si="121">E1283/L1283</f>
        <v>104.72972972972973</v>
      </c>
      <c r="Q1283" t="str">
        <f t="shared" ref="Q1283:Q1346" si="122">LEFT(N1283,FIND("/",N1283)-1)</f>
        <v>music</v>
      </c>
      <c r="R1283" t="str">
        <f t="shared" ref="R1283:R1346" si="123">RIGHT(N1283,LEN(N1283)-FIND("/",N1283))</f>
        <v>rock</v>
      </c>
      <c r="S1283" s="10">
        <f t="shared" ref="S1283:S1346" si="124">(((J1283/60)/60)/24)+DATE(1970,1,1)</f>
        <v>41463.743472222224</v>
      </c>
      <c r="T1283" s="10">
        <f t="shared" ref="T1283:T1346" si="125">(((I1283/60)/60)/24)+DATE(1970,1,1)</f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120"/>
        <v>123.61333333333333</v>
      </c>
      <c r="P1284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10">
        <f t="shared" si="124"/>
        <v>41586.475173611114</v>
      </c>
      <c r="T1284" s="10">
        <f t="shared" si="125"/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120"/>
        <v>211.05</v>
      </c>
      <c r="P1285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10">
        <f t="shared" si="124"/>
        <v>41320.717465277776</v>
      </c>
      <c r="T1285" s="10">
        <f t="shared" si="125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120"/>
        <v>101</v>
      </c>
      <c r="P1286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10">
        <f t="shared" si="124"/>
        <v>42712.23474537037</v>
      </c>
      <c r="T1286" s="10">
        <f t="shared" si="125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120"/>
        <v>101.64999999999999</v>
      </c>
      <c r="P1287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10">
        <f t="shared" si="124"/>
        <v>42160.583043981482</v>
      </c>
      <c r="T1287" s="10">
        <f t="shared" si="125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120"/>
        <v>108.33333333333333</v>
      </c>
      <c r="P1288">
        <f t="shared" si="121"/>
        <v>81.25</v>
      </c>
      <c r="Q1288" t="str">
        <f t="shared" si="122"/>
        <v>theater</v>
      </c>
      <c r="R1288" t="str">
        <f t="shared" si="123"/>
        <v>plays</v>
      </c>
      <c r="S1288" s="10">
        <f t="shared" si="124"/>
        <v>42039.384571759263</v>
      </c>
      <c r="T1288" s="10">
        <f t="shared" si="125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120"/>
        <v>242</v>
      </c>
      <c r="P1289">
        <f t="shared" si="121"/>
        <v>24.2</v>
      </c>
      <c r="Q1289" t="str">
        <f t="shared" si="122"/>
        <v>theater</v>
      </c>
      <c r="R1289" t="str">
        <f t="shared" si="123"/>
        <v>plays</v>
      </c>
      <c r="S1289" s="10">
        <f t="shared" si="124"/>
        <v>42107.621018518519</v>
      </c>
      <c r="T1289" s="10">
        <f t="shared" si="125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120"/>
        <v>100.44999999999999</v>
      </c>
      <c r="P1290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10">
        <f t="shared" si="124"/>
        <v>42561.154664351852</v>
      </c>
      <c r="T1290" s="10">
        <f t="shared" si="125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120"/>
        <v>125.06666666666666</v>
      </c>
      <c r="P1291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10">
        <f t="shared" si="124"/>
        <v>42709.134780092587</v>
      </c>
      <c r="T1291" s="10">
        <f t="shared" si="125"/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120"/>
        <v>108.57142857142857</v>
      </c>
      <c r="P1292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10">
        <f t="shared" si="124"/>
        <v>42086.614942129629</v>
      </c>
      <c r="T1292" s="10">
        <f t="shared" si="125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120"/>
        <v>145.70000000000002</v>
      </c>
      <c r="P1293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10">
        <f t="shared" si="124"/>
        <v>42064.652673611112</v>
      </c>
      <c r="T1293" s="10">
        <f t="shared" si="125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120"/>
        <v>110.00000000000001</v>
      </c>
      <c r="P1294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10">
        <f t="shared" si="124"/>
        <v>42256.764212962968</v>
      </c>
      <c r="T1294" s="10">
        <f t="shared" si="125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120"/>
        <v>102.23333333333333</v>
      </c>
      <c r="P1295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10">
        <f t="shared" si="124"/>
        <v>42292.701053240744</v>
      </c>
      <c r="T1295" s="10">
        <f t="shared" si="125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120"/>
        <v>122</v>
      </c>
      <c r="P1296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10">
        <f t="shared" si="124"/>
        <v>42278.453668981485</v>
      </c>
      <c r="T1296" s="10">
        <f t="shared" si="125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120"/>
        <v>101.96000000000001</v>
      </c>
      <c r="P1297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10">
        <f t="shared" si="124"/>
        <v>42184.572881944448</v>
      </c>
      <c r="T1297" s="10">
        <f t="shared" si="125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120"/>
        <v>141.1764705882353</v>
      </c>
      <c r="P1298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10">
        <f t="shared" si="124"/>
        <v>42423.050613425927</v>
      </c>
      <c r="T1298" s="10">
        <f t="shared" si="125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120"/>
        <v>109.52500000000001</v>
      </c>
      <c r="P1299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10">
        <f t="shared" si="124"/>
        <v>42461.747199074074</v>
      </c>
      <c r="T1299" s="10">
        <f t="shared" si="125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120"/>
        <v>104.65</v>
      </c>
      <c r="P1300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10">
        <f t="shared" si="124"/>
        <v>42458.680925925932</v>
      </c>
      <c r="T1300" s="10">
        <f t="shared" si="125"/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120"/>
        <v>124</v>
      </c>
      <c r="P1301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10">
        <f t="shared" si="124"/>
        <v>42169.814340277779</v>
      </c>
      <c r="T1301" s="10">
        <f t="shared" si="125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120"/>
        <v>135</v>
      </c>
      <c r="P1302">
        <f t="shared" si="121"/>
        <v>168.75</v>
      </c>
      <c r="Q1302" t="str">
        <f t="shared" si="122"/>
        <v>theater</v>
      </c>
      <c r="R1302" t="str">
        <f t="shared" si="123"/>
        <v>plays</v>
      </c>
      <c r="S1302" s="10">
        <f t="shared" si="124"/>
        <v>42483.675208333334</v>
      </c>
      <c r="T1302" s="10">
        <f t="shared" si="125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120"/>
        <v>102.75000000000001</v>
      </c>
      <c r="P1303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10">
        <f t="shared" si="124"/>
        <v>42195.749745370369</v>
      </c>
      <c r="T1303" s="10">
        <f t="shared" si="125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120"/>
        <v>100</v>
      </c>
      <c r="P1304">
        <f t="shared" si="121"/>
        <v>50</v>
      </c>
      <c r="Q1304" t="str">
        <f t="shared" si="122"/>
        <v>theater</v>
      </c>
      <c r="R1304" t="str">
        <f t="shared" si="123"/>
        <v>plays</v>
      </c>
      <c r="S1304" s="10">
        <f t="shared" si="124"/>
        <v>42675.057997685188</v>
      </c>
      <c r="T1304" s="10">
        <f t="shared" si="125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120"/>
        <v>130.26085714285716</v>
      </c>
      <c r="P1305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10">
        <f t="shared" si="124"/>
        <v>42566.441203703704</v>
      </c>
      <c r="T1305" s="10">
        <f t="shared" si="125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120"/>
        <v>39.627499999999998</v>
      </c>
      <c r="P1306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10">
        <f t="shared" si="124"/>
        <v>42747.194502314815</v>
      </c>
      <c r="T1306" s="10">
        <f t="shared" si="125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120"/>
        <v>25.976666666666663</v>
      </c>
      <c r="P1307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10">
        <f t="shared" si="124"/>
        <v>42543.665601851855</v>
      </c>
      <c r="T1307" s="10">
        <f t="shared" si="125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120"/>
        <v>65.24636363636364</v>
      </c>
      <c r="P1308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10">
        <f t="shared" si="124"/>
        <v>41947.457569444443</v>
      </c>
      <c r="T1308" s="10">
        <f t="shared" si="125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120"/>
        <v>11.514000000000001</v>
      </c>
      <c r="P1309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10">
        <f t="shared" si="124"/>
        <v>42387.503229166665</v>
      </c>
      <c r="T1309" s="10">
        <f t="shared" si="125"/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120"/>
        <v>11.360000000000001</v>
      </c>
      <c r="P1310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10">
        <f t="shared" si="124"/>
        <v>42611.613564814819</v>
      </c>
      <c r="T1310" s="10">
        <f t="shared" si="125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120"/>
        <v>111.99130434782609</v>
      </c>
      <c r="P1311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10">
        <f t="shared" si="124"/>
        <v>42257.882731481484</v>
      </c>
      <c r="T1311" s="10">
        <f t="shared" si="125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120"/>
        <v>15.5</v>
      </c>
      <c r="P1312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10">
        <f t="shared" si="124"/>
        <v>42556.667245370365</v>
      </c>
      <c r="T1312" s="10">
        <f t="shared" si="125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120"/>
        <v>32.027999999999999</v>
      </c>
      <c r="P1313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10">
        <f t="shared" si="124"/>
        <v>42669.802303240736</v>
      </c>
      <c r="T1313" s="10">
        <f t="shared" si="125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120"/>
        <v>0.60869565217391308</v>
      </c>
      <c r="P1314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10">
        <f t="shared" si="124"/>
        <v>42082.702800925923</v>
      </c>
      <c r="T1314" s="10">
        <f t="shared" si="125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120"/>
        <v>31.114999999999998</v>
      </c>
      <c r="P1315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10">
        <f t="shared" si="124"/>
        <v>42402.709652777776</v>
      </c>
      <c r="T1315" s="10">
        <f t="shared" si="125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120"/>
        <v>1.1266666666666667</v>
      </c>
      <c r="P1316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10">
        <f t="shared" si="124"/>
        <v>42604.669675925921</v>
      </c>
      <c r="T1316" s="10">
        <f t="shared" si="125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120"/>
        <v>40.404000000000003</v>
      </c>
      <c r="P1317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10">
        <f t="shared" si="124"/>
        <v>42278.498240740737</v>
      </c>
      <c r="T1317" s="10">
        <f t="shared" si="125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120"/>
        <v>1.3333333333333333E-3</v>
      </c>
      <c r="P1318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10">
        <f t="shared" si="124"/>
        <v>42393.961909722217</v>
      </c>
      <c r="T1318" s="10">
        <f t="shared" si="125"/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120"/>
        <v>5.7334999999999994</v>
      </c>
      <c r="P1319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10">
        <f t="shared" si="124"/>
        <v>42520.235486111109</v>
      </c>
      <c r="T1319" s="10">
        <f t="shared" si="125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120"/>
        <v>15.324999999999999</v>
      </c>
      <c r="P1320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10">
        <f t="shared" si="124"/>
        <v>41985.043657407412</v>
      </c>
      <c r="T1320" s="10">
        <f t="shared" si="125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120"/>
        <v>15.103448275862069</v>
      </c>
      <c r="P1321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10">
        <f t="shared" si="124"/>
        <v>41816.812094907407</v>
      </c>
      <c r="T1321" s="10">
        <f t="shared" si="125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120"/>
        <v>0.503</v>
      </c>
      <c r="P1322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10">
        <f t="shared" si="124"/>
        <v>42705.690347222218</v>
      </c>
      <c r="T1322" s="10">
        <f t="shared" si="125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120"/>
        <v>1.3028138528138529</v>
      </c>
      <c r="P1323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10">
        <f t="shared" si="124"/>
        <v>42697.74927083333</v>
      </c>
      <c r="T1323" s="10">
        <f t="shared" si="125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120"/>
        <v>0.30285714285714288</v>
      </c>
      <c r="P1324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10">
        <f t="shared" si="124"/>
        <v>42115.656539351854</v>
      </c>
      <c r="T1324" s="10">
        <f t="shared" si="125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120"/>
        <v>8.8800000000000008</v>
      </c>
      <c r="P1325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10">
        <f t="shared" si="124"/>
        <v>42451.698449074072</v>
      </c>
      <c r="T1325" s="10">
        <f t="shared" si="125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120"/>
        <v>9.84</v>
      </c>
      <c r="P1326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10">
        <f t="shared" si="124"/>
        <v>42626.633703703701</v>
      </c>
      <c r="T1326" s="10">
        <f t="shared" si="125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120"/>
        <v>2.4299999999999997</v>
      </c>
      <c r="P1327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10">
        <f t="shared" si="124"/>
        <v>42704.086053240739</v>
      </c>
      <c r="T1327" s="10">
        <f t="shared" si="125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120"/>
        <v>1.1299999999999999</v>
      </c>
      <c r="P1328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10">
        <f t="shared" si="124"/>
        <v>41974.791990740734</v>
      </c>
      <c r="T1328" s="10">
        <f t="shared" si="125"/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120"/>
        <v>3.5520833333333335</v>
      </c>
      <c r="P1329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10">
        <f t="shared" si="124"/>
        <v>42123.678645833337</v>
      </c>
      <c r="T1329" s="10">
        <f t="shared" si="125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120"/>
        <v>2.3306666666666667</v>
      </c>
      <c r="P1330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10">
        <f t="shared" si="124"/>
        <v>42612.642754629633</v>
      </c>
      <c r="T1330" s="10">
        <f t="shared" si="125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120"/>
        <v>0.81600000000000006</v>
      </c>
      <c r="P1331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10">
        <f t="shared" si="124"/>
        <v>41935.221585648149</v>
      </c>
      <c r="T1331" s="10">
        <f t="shared" si="125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120"/>
        <v>22.494285714285713</v>
      </c>
      <c r="P1332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10">
        <f t="shared" si="124"/>
        <v>42522.276724537034</v>
      </c>
      <c r="T1332" s="10">
        <f t="shared" si="125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120"/>
        <v>1.3668</v>
      </c>
      <c r="P1333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10">
        <f t="shared" si="124"/>
        <v>42569.50409722222</v>
      </c>
      <c r="T1333" s="10">
        <f t="shared" si="125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120"/>
        <v>0</v>
      </c>
      <c r="P1334" t="e">
        <f t="shared" si="121"/>
        <v>#DIV/0!</v>
      </c>
      <c r="Q1334" t="str">
        <f t="shared" si="122"/>
        <v>technology</v>
      </c>
      <c r="R1334" t="str">
        <f t="shared" si="123"/>
        <v>wearables</v>
      </c>
      <c r="S1334" s="10">
        <f t="shared" si="124"/>
        <v>42732.060277777782</v>
      </c>
      <c r="T1334" s="10">
        <f t="shared" si="125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120"/>
        <v>0</v>
      </c>
      <c r="P1335" t="e">
        <f t="shared" si="121"/>
        <v>#DIV/0!</v>
      </c>
      <c r="Q1335" t="str">
        <f t="shared" si="122"/>
        <v>technology</v>
      </c>
      <c r="R1335" t="str">
        <f t="shared" si="123"/>
        <v>wearables</v>
      </c>
      <c r="S1335" s="10">
        <f t="shared" si="124"/>
        <v>41806.106770833336</v>
      </c>
      <c r="T1335" s="10">
        <f t="shared" si="125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120"/>
        <v>10.754135338345865</v>
      </c>
      <c r="P1336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10">
        <f t="shared" si="124"/>
        <v>42410.774155092593</v>
      </c>
      <c r="T1336" s="10">
        <f t="shared" si="125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120"/>
        <v>19.759999999999998</v>
      </c>
      <c r="P1337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10">
        <f t="shared" si="124"/>
        <v>42313.936365740738</v>
      </c>
      <c r="T1337" s="10">
        <f t="shared" si="125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120"/>
        <v>84.946999999999989</v>
      </c>
      <c r="P1338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10">
        <f t="shared" si="124"/>
        <v>41955.863750000004</v>
      </c>
      <c r="T1338" s="10">
        <f t="shared" si="125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120"/>
        <v>49.381999999999998</v>
      </c>
      <c r="P1339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10">
        <f t="shared" si="124"/>
        <v>42767.577303240745</v>
      </c>
      <c r="T1339" s="10">
        <f t="shared" si="125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120"/>
        <v>3.3033333333333332</v>
      </c>
      <c r="P1340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10">
        <f t="shared" si="124"/>
        <v>42188.803622685184</v>
      </c>
      <c r="T1340" s="10">
        <f t="shared" si="125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120"/>
        <v>6.6339999999999995</v>
      </c>
      <c r="P1341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10">
        <f t="shared" si="124"/>
        <v>41936.647164351853</v>
      </c>
      <c r="T1341" s="10">
        <f t="shared" si="125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120"/>
        <v>0</v>
      </c>
      <c r="P1342" t="e">
        <f t="shared" si="121"/>
        <v>#DIV/0!</v>
      </c>
      <c r="Q1342" t="str">
        <f t="shared" si="122"/>
        <v>technology</v>
      </c>
      <c r="R1342" t="str">
        <f t="shared" si="123"/>
        <v>wearables</v>
      </c>
      <c r="S1342" s="10">
        <f t="shared" si="124"/>
        <v>41836.595520833333</v>
      </c>
      <c r="T1342" s="10">
        <f t="shared" si="125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120"/>
        <v>70.36</v>
      </c>
      <c r="P1343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10">
        <f t="shared" si="124"/>
        <v>42612.624039351853</v>
      </c>
      <c r="T1343" s="10">
        <f t="shared" si="125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120"/>
        <v>0.2</v>
      </c>
      <c r="P1344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10">
        <f t="shared" si="124"/>
        <v>42172.816423611104</v>
      </c>
      <c r="T1344" s="10">
        <f t="shared" si="125"/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120"/>
        <v>102.298</v>
      </c>
      <c r="P1345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10">
        <f t="shared" si="124"/>
        <v>42542.526423611111</v>
      </c>
      <c r="T1345" s="10">
        <f t="shared" si="125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120"/>
        <v>377.73333333333335</v>
      </c>
      <c r="P1346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10">
        <f t="shared" si="124"/>
        <v>42522.789803240739</v>
      </c>
      <c r="T1346" s="10">
        <f t="shared" si="125"/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126">E1347/D1347*100</f>
        <v>125</v>
      </c>
      <c r="P1347">
        <f t="shared" ref="P1347:P1410" si="127">E1347/L1347</f>
        <v>53.571428571428569</v>
      </c>
      <c r="Q1347" t="str">
        <f t="shared" ref="Q1347:Q1410" si="128">LEFT(N1347,FIND("/",N1347)-1)</f>
        <v>publishing</v>
      </c>
      <c r="R1347" t="str">
        <f t="shared" ref="R1347:R1410" si="129">RIGHT(N1347,LEN(N1347)-FIND("/",N1347))</f>
        <v>nonfiction</v>
      </c>
      <c r="S1347" s="10">
        <f t="shared" ref="S1347:S1410" si="130">(((J1347/60)/60)/24)+DATE(1970,1,1)</f>
        <v>41799.814340277779</v>
      </c>
      <c r="T1347" s="10">
        <f t="shared" ref="T1347:T1410" si="131">(((I1347/60)/60)/24)+DATE(1970,1,1)</f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126"/>
        <v>147.32653061224491</v>
      </c>
      <c r="P1348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10">
        <f t="shared" si="130"/>
        <v>41422.075821759259</v>
      </c>
      <c r="T1348" s="10">
        <f t="shared" si="131"/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126"/>
        <v>102.2</v>
      </c>
      <c r="P1349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10">
        <f t="shared" si="130"/>
        <v>42040.638020833328</v>
      </c>
      <c r="T1349" s="10">
        <f t="shared" si="131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126"/>
        <v>101.8723404255319</v>
      </c>
      <c r="P1350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10">
        <f t="shared" si="130"/>
        <v>41963.506168981476</v>
      </c>
      <c r="T1350" s="10">
        <f t="shared" si="131"/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126"/>
        <v>204.2</v>
      </c>
      <c r="P1351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10">
        <f t="shared" si="130"/>
        <v>42317.33258101852</v>
      </c>
      <c r="T1351" s="10">
        <f t="shared" si="131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126"/>
        <v>104.05</v>
      </c>
      <c r="P1352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10">
        <f t="shared" si="130"/>
        <v>42334.013124999998</v>
      </c>
      <c r="T1352" s="10">
        <f t="shared" si="131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126"/>
        <v>101.265</v>
      </c>
      <c r="P1353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10">
        <f t="shared" si="130"/>
        <v>42382.74009259259</v>
      </c>
      <c r="T1353" s="10">
        <f t="shared" si="131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126"/>
        <v>136.13999999999999</v>
      </c>
      <c r="P1354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10">
        <f t="shared" si="130"/>
        <v>42200.578310185185</v>
      </c>
      <c r="T1354" s="10">
        <f t="shared" si="131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126"/>
        <v>133.6</v>
      </c>
      <c r="P1355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10">
        <f t="shared" si="130"/>
        <v>41309.11791666667</v>
      </c>
      <c r="T1355" s="10">
        <f t="shared" si="131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126"/>
        <v>130.25</v>
      </c>
      <c r="P1356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10">
        <f t="shared" si="130"/>
        <v>42502.807627314818</v>
      </c>
      <c r="T1356" s="10">
        <f t="shared" si="131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126"/>
        <v>122.67999999999999</v>
      </c>
      <c r="P1357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10">
        <f t="shared" si="130"/>
        <v>41213.254687499997</v>
      </c>
      <c r="T1357" s="10">
        <f t="shared" si="131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126"/>
        <v>182.81058823529412</v>
      </c>
      <c r="P1358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10">
        <f t="shared" si="130"/>
        <v>41430.038888888892</v>
      </c>
      <c r="T1358" s="10">
        <f t="shared" si="131"/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126"/>
        <v>125.29999999999998</v>
      </c>
      <c r="P1359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10">
        <f t="shared" si="130"/>
        <v>41304.962233796294</v>
      </c>
      <c r="T1359" s="10">
        <f t="shared" si="131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126"/>
        <v>111.66666666666667</v>
      </c>
      <c r="P1360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10">
        <f t="shared" si="130"/>
        <v>40689.570868055554</v>
      </c>
      <c r="T1360" s="10">
        <f t="shared" si="131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126"/>
        <v>115.75757575757575</v>
      </c>
      <c r="P1361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10">
        <f t="shared" si="130"/>
        <v>40668.814699074072</v>
      </c>
      <c r="T1361" s="10">
        <f t="shared" si="131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126"/>
        <v>173.2</v>
      </c>
      <c r="P1362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10">
        <f t="shared" si="130"/>
        <v>41095.900694444441</v>
      </c>
      <c r="T1362" s="10">
        <f t="shared" si="131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126"/>
        <v>125.98333333333333</v>
      </c>
      <c r="P1363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10">
        <f t="shared" si="130"/>
        <v>41781.717268518521</v>
      </c>
      <c r="T1363" s="10">
        <f t="shared" si="131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126"/>
        <v>109.1</v>
      </c>
      <c r="P1364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10">
        <f t="shared" si="130"/>
        <v>41464.934386574074</v>
      </c>
      <c r="T1364" s="10">
        <f t="shared" si="131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126"/>
        <v>100</v>
      </c>
      <c r="P1365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10">
        <f t="shared" si="130"/>
        <v>42396.8440625</v>
      </c>
      <c r="T1365" s="10">
        <f t="shared" si="131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126"/>
        <v>118.64285714285714</v>
      </c>
      <c r="P1366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10">
        <f t="shared" si="130"/>
        <v>41951.695671296293</v>
      </c>
      <c r="T1366" s="10">
        <f t="shared" si="131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126"/>
        <v>100.26666666666667</v>
      </c>
      <c r="P1367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10">
        <f t="shared" si="130"/>
        <v>42049.733240740738</v>
      </c>
      <c r="T1367" s="10">
        <f t="shared" si="131"/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126"/>
        <v>126.48920000000001</v>
      </c>
      <c r="P1368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10">
        <f t="shared" si="130"/>
        <v>41924.996099537035</v>
      </c>
      <c r="T1368" s="10">
        <f t="shared" si="131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126"/>
        <v>114.26</v>
      </c>
      <c r="P1369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10">
        <f t="shared" si="130"/>
        <v>42292.002893518518</v>
      </c>
      <c r="T1369" s="10">
        <f t="shared" si="131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126"/>
        <v>110.7</v>
      </c>
      <c r="P1370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10">
        <f t="shared" si="130"/>
        <v>42146.190902777773</v>
      </c>
      <c r="T1370" s="10">
        <f t="shared" si="131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126"/>
        <v>105.34805315203954</v>
      </c>
      <c r="P1371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10">
        <f t="shared" si="130"/>
        <v>41710.594282407408</v>
      </c>
      <c r="T1371" s="10">
        <f t="shared" si="131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126"/>
        <v>103.66666666666666</v>
      </c>
      <c r="P1372">
        <f t="shared" si="127"/>
        <v>77.75</v>
      </c>
      <c r="Q1372" t="str">
        <f t="shared" si="128"/>
        <v>music</v>
      </c>
      <c r="R1372" t="str">
        <f t="shared" si="129"/>
        <v>rock</v>
      </c>
      <c r="S1372" s="10">
        <f t="shared" si="130"/>
        <v>41548.00335648148</v>
      </c>
      <c r="T1372" s="10">
        <f t="shared" si="131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126"/>
        <v>107.08672667523933</v>
      </c>
      <c r="P1373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10">
        <f t="shared" si="130"/>
        <v>42101.758587962962</v>
      </c>
      <c r="T1373" s="10">
        <f t="shared" si="131"/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126"/>
        <v>124</v>
      </c>
      <c r="P1374">
        <f t="shared" si="127"/>
        <v>38.75</v>
      </c>
      <c r="Q1374" t="str">
        <f t="shared" si="128"/>
        <v>music</v>
      </c>
      <c r="R1374" t="str">
        <f t="shared" si="129"/>
        <v>rock</v>
      </c>
      <c r="S1374" s="10">
        <f t="shared" si="130"/>
        <v>41072.739953703705</v>
      </c>
      <c r="T1374" s="10">
        <f t="shared" si="131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126"/>
        <v>105.01</v>
      </c>
      <c r="P1375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10">
        <f t="shared" si="130"/>
        <v>42704.95177083333</v>
      </c>
      <c r="T1375" s="10">
        <f t="shared" si="131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126"/>
        <v>189.46666666666667</v>
      </c>
      <c r="P1376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10">
        <f t="shared" si="130"/>
        <v>42424.161898148144</v>
      </c>
      <c r="T1376" s="10">
        <f t="shared" si="131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126"/>
        <v>171.32499999999999</v>
      </c>
      <c r="P1377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10">
        <f t="shared" si="130"/>
        <v>42720.066192129627</v>
      </c>
      <c r="T1377" s="10">
        <f t="shared" si="131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126"/>
        <v>252.48648648648651</v>
      </c>
      <c r="P1378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10">
        <f t="shared" si="130"/>
        <v>42677.669050925921</v>
      </c>
      <c r="T1378" s="10">
        <f t="shared" si="131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126"/>
        <v>116.15384615384616</v>
      </c>
      <c r="P1379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10">
        <f t="shared" si="130"/>
        <v>42747.219560185185</v>
      </c>
      <c r="T1379" s="10">
        <f t="shared" si="131"/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126"/>
        <v>203.35000000000002</v>
      </c>
      <c r="P1380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10">
        <f t="shared" si="130"/>
        <v>42568.759374999994</v>
      </c>
      <c r="T1380" s="10">
        <f t="shared" si="131"/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126"/>
        <v>111.60000000000001</v>
      </c>
      <c r="P1381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10">
        <f t="shared" si="130"/>
        <v>42130.491620370376</v>
      </c>
      <c r="T1381" s="10">
        <f t="shared" si="131"/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126"/>
        <v>424</v>
      </c>
      <c r="P1382">
        <f t="shared" si="127"/>
        <v>21.2</v>
      </c>
      <c r="Q1382" t="str">
        <f t="shared" si="128"/>
        <v>music</v>
      </c>
      <c r="R1382" t="str">
        <f t="shared" si="129"/>
        <v>rock</v>
      </c>
      <c r="S1382" s="10">
        <f t="shared" si="130"/>
        <v>42141.762800925921</v>
      </c>
      <c r="T1382" s="10">
        <f t="shared" si="131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126"/>
        <v>107.1</v>
      </c>
      <c r="P1383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10">
        <f t="shared" si="130"/>
        <v>42703.214409722219</v>
      </c>
      <c r="T1383" s="10">
        <f t="shared" si="131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126"/>
        <v>104.3625</v>
      </c>
      <c r="P1384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10">
        <f t="shared" si="130"/>
        <v>41370.800185185188</v>
      </c>
      <c r="T1384" s="10">
        <f t="shared" si="131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126"/>
        <v>212.40909090909091</v>
      </c>
      <c r="P1385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10">
        <f t="shared" si="130"/>
        <v>42707.074976851851</v>
      </c>
      <c r="T1385" s="10">
        <f t="shared" si="131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126"/>
        <v>124.08571428571429</v>
      </c>
      <c r="P1386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10">
        <f t="shared" si="130"/>
        <v>42160.735208333332</v>
      </c>
      <c r="T1386" s="10">
        <f t="shared" si="131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126"/>
        <v>110.406125</v>
      </c>
      <c r="P1387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10">
        <f t="shared" si="130"/>
        <v>42433.688900462963</v>
      </c>
      <c r="T1387" s="10">
        <f t="shared" si="131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126"/>
        <v>218.75</v>
      </c>
      <c r="P1388">
        <f t="shared" si="127"/>
        <v>62.5</v>
      </c>
      <c r="Q1388" t="str">
        <f t="shared" si="128"/>
        <v>music</v>
      </c>
      <c r="R1388" t="str">
        <f t="shared" si="129"/>
        <v>rock</v>
      </c>
      <c r="S1388" s="10">
        <f t="shared" si="130"/>
        <v>42184.646863425922</v>
      </c>
      <c r="T1388" s="10">
        <f t="shared" si="131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126"/>
        <v>136.625</v>
      </c>
      <c r="P1389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10">
        <f t="shared" si="130"/>
        <v>42126.92123842593</v>
      </c>
      <c r="T1389" s="10">
        <f t="shared" si="131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126"/>
        <v>134.8074</v>
      </c>
      <c r="P1390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10">
        <f t="shared" si="130"/>
        <v>42634.614780092597</v>
      </c>
      <c r="T1390" s="10">
        <f t="shared" si="131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126"/>
        <v>145.4</v>
      </c>
      <c r="P1391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10">
        <f t="shared" si="130"/>
        <v>42565.480983796297</v>
      </c>
      <c r="T1391" s="10">
        <f t="shared" si="131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126"/>
        <v>109.10714285714285</v>
      </c>
      <c r="P1392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10">
        <f t="shared" si="130"/>
        <v>42087.803310185183</v>
      </c>
      <c r="T1392" s="10">
        <f t="shared" si="131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126"/>
        <v>110.2</v>
      </c>
      <c r="P1393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10">
        <f t="shared" si="130"/>
        <v>42193.650671296295</v>
      </c>
      <c r="T1393" s="10">
        <f t="shared" si="131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126"/>
        <v>113.64000000000001</v>
      </c>
      <c r="P1394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10">
        <f t="shared" si="130"/>
        <v>42401.154930555553</v>
      </c>
      <c r="T1394" s="10">
        <f t="shared" si="131"/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126"/>
        <v>102.35000000000001</v>
      </c>
      <c r="P1395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10">
        <f t="shared" si="130"/>
        <v>42553.681979166664</v>
      </c>
      <c r="T1395" s="10">
        <f t="shared" si="131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126"/>
        <v>122.13333333333334</v>
      </c>
      <c r="P1396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10">
        <f t="shared" si="130"/>
        <v>42752.144976851851</v>
      </c>
      <c r="T1396" s="10">
        <f t="shared" si="131"/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126"/>
        <v>111.88571428571427</v>
      </c>
      <c r="P1397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10">
        <f t="shared" si="130"/>
        <v>42719.90834490741</v>
      </c>
      <c r="T1397" s="10">
        <f t="shared" si="131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126"/>
        <v>107.3</v>
      </c>
      <c r="P1398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10">
        <f t="shared" si="130"/>
        <v>42018.99863425926</v>
      </c>
      <c r="T1398" s="10">
        <f t="shared" si="131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126"/>
        <v>113.85000000000001</v>
      </c>
      <c r="P1399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10">
        <f t="shared" si="130"/>
        <v>42640.917939814812</v>
      </c>
      <c r="T1399" s="10">
        <f t="shared" si="131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126"/>
        <v>109.68181818181819</v>
      </c>
      <c r="P1400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10">
        <f t="shared" si="130"/>
        <v>42526.874236111107</v>
      </c>
      <c r="T1400" s="10">
        <f t="shared" si="131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126"/>
        <v>126.14444444444443</v>
      </c>
      <c r="P1401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10">
        <f t="shared" si="130"/>
        <v>41889.004317129627</v>
      </c>
      <c r="T1401" s="10">
        <f t="shared" si="131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126"/>
        <v>167.42857142857144</v>
      </c>
      <c r="P1402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10">
        <f t="shared" si="130"/>
        <v>42498.341122685189</v>
      </c>
      <c r="T1402" s="10">
        <f t="shared" si="131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126"/>
        <v>496.52000000000004</v>
      </c>
      <c r="P1403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10">
        <f t="shared" si="130"/>
        <v>41399.99622685185</v>
      </c>
      <c r="T1403" s="10">
        <f t="shared" si="131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126"/>
        <v>109.16</v>
      </c>
      <c r="P1404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10">
        <f t="shared" si="130"/>
        <v>42065.053368055553</v>
      </c>
      <c r="T1404" s="10">
        <f t="shared" si="131"/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126"/>
        <v>102.57499999999999</v>
      </c>
      <c r="P1405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10">
        <f t="shared" si="130"/>
        <v>41451.062905092593</v>
      </c>
      <c r="T1405" s="10">
        <f t="shared" si="131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126"/>
        <v>1.6620689655172414</v>
      </c>
      <c r="P1406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10">
        <f t="shared" si="130"/>
        <v>42032.510243055556</v>
      </c>
      <c r="T1406" s="10">
        <f t="shared" si="131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126"/>
        <v>0.42</v>
      </c>
      <c r="P1407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10">
        <f t="shared" si="130"/>
        <v>41941.680567129632</v>
      </c>
      <c r="T1407" s="10">
        <f t="shared" si="131"/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126"/>
        <v>0.125</v>
      </c>
      <c r="P1408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10">
        <f t="shared" si="130"/>
        <v>42297.432951388888</v>
      </c>
      <c r="T1408" s="10">
        <f t="shared" si="131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126"/>
        <v>0.5</v>
      </c>
      <c r="P1409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10">
        <f t="shared" si="130"/>
        <v>41838.536782407406</v>
      </c>
      <c r="T1409" s="10">
        <f t="shared" si="131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126"/>
        <v>7.1999999999999993</v>
      </c>
      <c r="P1410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10">
        <f t="shared" si="130"/>
        <v>42291.872175925921</v>
      </c>
      <c r="T1410" s="10">
        <f t="shared" si="131"/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132">E1411/D1411*100</f>
        <v>0</v>
      </c>
      <c r="P1411" t="e">
        <f t="shared" ref="P1411:P1474" si="133">E1411/L1411</f>
        <v>#DIV/0!</v>
      </c>
      <c r="Q1411" t="str">
        <f t="shared" ref="Q1411:Q1474" si="134">LEFT(N1411,FIND("/",N1411)-1)</f>
        <v>publishing</v>
      </c>
      <c r="R1411" t="str">
        <f t="shared" ref="R1411:R1474" si="135">RIGHT(N1411,LEN(N1411)-FIND("/",N1411))</f>
        <v>translations</v>
      </c>
      <c r="S1411" s="10">
        <f t="shared" ref="S1411:S1474" si="136">(((J1411/60)/60)/24)+DATE(1970,1,1)</f>
        <v>41945.133506944447</v>
      </c>
      <c r="T1411" s="10">
        <f t="shared" ref="T1411:T1474" si="137">(((I1411/60)/60)/24)+DATE(1970,1,1)</f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132"/>
        <v>1.6666666666666666E-2</v>
      </c>
      <c r="P1412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10">
        <f t="shared" si="136"/>
        <v>42479.318518518514</v>
      </c>
      <c r="T1412" s="10">
        <f t="shared" si="137"/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132"/>
        <v>0.23333333333333336</v>
      </c>
      <c r="P1413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10">
        <f t="shared" si="136"/>
        <v>42013.059027777781</v>
      </c>
      <c r="T1413" s="10">
        <f t="shared" si="137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132"/>
        <v>4.5714285714285712</v>
      </c>
      <c r="P1414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10">
        <f t="shared" si="136"/>
        <v>41947.063645833332</v>
      </c>
      <c r="T1414" s="10">
        <f t="shared" si="137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132"/>
        <v>5</v>
      </c>
      <c r="P1415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10">
        <f t="shared" si="136"/>
        <v>42360.437152777777</v>
      </c>
      <c r="T1415" s="10">
        <f t="shared" si="137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132"/>
        <v>0.2</v>
      </c>
      <c r="P1416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10">
        <f t="shared" si="136"/>
        <v>42708.25309027778</v>
      </c>
      <c r="T1416" s="10">
        <f t="shared" si="137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132"/>
        <v>18.181818181818183</v>
      </c>
      <c r="P1417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10">
        <f t="shared" si="136"/>
        <v>42192.675821759258</v>
      </c>
      <c r="T1417" s="10">
        <f t="shared" si="137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132"/>
        <v>0</v>
      </c>
      <c r="P1418" t="e">
        <f t="shared" si="133"/>
        <v>#DIV/0!</v>
      </c>
      <c r="Q1418" t="str">
        <f t="shared" si="134"/>
        <v>publishing</v>
      </c>
      <c r="R1418" t="str">
        <f t="shared" si="135"/>
        <v>translations</v>
      </c>
      <c r="S1418" s="10">
        <f t="shared" si="136"/>
        <v>42299.926145833335</v>
      </c>
      <c r="T1418" s="10">
        <f t="shared" si="137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132"/>
        <v>1.2222222222222223</v>
      </c>
      <c r="P1419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10">
        <f t="shared" si="136"/>
        <v>42232.15016203704</v>
      </c>
      <c r="T1419" s="10">
        <f t="shared" si="137"/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132"/>
        <v>0.2</v>
      </c>
      <c r="P1420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10">
        <f t="shared" si="136"/>
        <v>42395.456412037034</v>
      </c>
      <c r="T1420" s="10">
        <f t="shared" si="137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132"/>
        <v>7.0634920634920633</v>
      </c>
      <c r="P1421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10">
        <f t="shared" si="136"/>
        <v>42622.456238425926</v>
      </c>
      <c r="T1421" s="10">
        <f t="shared" si="137"/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132"/>
        <v>2.7272727272727271</v>
      </c>
      <c r="P1422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10">
        <f t="shared" si="136"/>
        <v>42524.667662037042</v>
      </c>
      <c r="T1422" s="10">
        <f t="shared" si="137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132"/>
        <v>0.1</v>
      </c>
      <c r="P1423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10">
        <f t="shared" si="136"/>
        <v>42013.915613425925</v>
      </c>
      <c r="T1423" s="10">
        <f t="shared" si="137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132"/>
        <v>0.104</v>
      </c>
      <c r="P1424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10">
        <f t="shared" si="136"/>
        <v>42604.239629629628</v>
      </c>
      <c r="T1424" s="10">
        <f t="shared" si="137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132"/>
        <v>0.33333333333333337</v>
      </c>
      <c r="P1425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10">
        <f t="shared" si="136"/>
        <v>42340.360312500001</v>
      </c>
      <c r="T1425" s="10">
        <f t="shared" si="137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132"/>
        <v>20.36</v>
      </c>
      <c r="P1426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10">
        <f t="shared" si="136"/>
        <v>42676.717615740738</v>
      </c>
      <c r="T1426" s="10">
        <f t="shared" si="137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132"/>
        <v>0</v>
      </c>
      <c r="P1427" t="e">
        <f t="shared" si="133"/>
        <v>#DIV/0!</v>
      </c>
      <c r="Q1427" t="str">
        <f t="shared" si="134"/>
        <v>publishing</v>
      </c>
      <c r="R1427" t="str">
        <f t="shared" si="135"/>
        <v>translations</v>
      </c>
      <c r="S1427" s="10">
        <f t="shared" si="136"/>
        <v>42093.131469907406</v>
      </c>
      <c r="T1427" s="10">
        <f t="shared" si="137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132"/>
        <v>0</v>
      </c>
      <c r="P1428" t="e">
        <f t="shared" si="133"/>
        <v>#DIV/0!</v>
      </c>
      <c r="Q1428" t="str">
        <f t="shared" si="134"/>
        <v>publishing</v>
      </c>
      <c r="R1428" t="str">
        <f t="shared" si="135"/>
        <v>translations</v>
      </c>
      <c r="S1428" s="10">
        <f t="shared" si="136"/>
        <v>42180.390277777777</v>
      </c>
      <c r="T1428" s="10">
        <f t="shared" si="137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132"/>
        <v>8.3800000000000008</v>
      </c>
      <c r="P1429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10">
        <f t="shared" si="136"/>
        <v>42601.851678240739</v>
      </c>
      <c r="T1429" s="10">
        <f t="shared" si="137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132"/>
        <v>4.5</v>
      </c>
      <c r="P1430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10">
        <f t="shared" si="136"/>
        <v>42432.379826388889</v>
      </c>
      <c r="T1430" s="10">
        <f t="shared" si="137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132"/>
        <v>0</v>
      </c>
      <c r="P1431" t="e">
        <f t="shared" si="133"/>
        <v>#DIV/0!</v>
      </c>
      <c r="Q1431" t="str">
        <f t="shared" si="134"/>
        <v>publishing</v>
      </c>
      <c r="R1431" t="str">
        <f t="shared" si="135"/>
        <v>translations</v>
      </c>
      <c r="S1431" s="10">
        <f t="shared" si="136"/>
        <v>42074.060671296291</v>
      </c>
      <c r="T1431" s="10">
        <f t="shared" si="137"/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132"/>
        <v>8.06</v>
      </c>
      <c r="P1432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10">
        <f t="shared" si="136"/>
        <v>41961.813518518517</v>
      </c>
      <c r="T1432" s="10">
        <f t="shared" si="137"/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132"/>
        <v>31.94705882352941</v>
      </c>
      <c r="P1433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10">
        <f t="shared" si="136"/>
        <v>42304.210833333331</v>
      </c>
      <c r="T1433" s="10">
        <f t="shared" si="137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132"/>
        <v>0</v>
      </c>
      <c r="P1434" t="e">
        <f t="shared" si="133"/>
        <v>#DIV/0!</v>
      </c>
      <c r="Q1434" t="str">
        <f t="shared" si="134"/>
        <v>publishing</v>
      </c>
      <c r="R1434" t="str">
        <f t="shared" si="135"/>
        <v>translations</v>
      </c>
      <c r="S1434" s="10">
        <f t="shared" si="136"/>
        <v>42175.780416666668</v>
      </c>
      <c r="T1434" s="10">
        <f t="shared" si="137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132"/>
        <v>6.708333333333333</v>
      </c>
      <c r="P1435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10">
        <f t="shared" si="136"/>
        <v>42673.625868055555</v>
      </c>
      <c r="T1435" s="10">
        <f t="shared" si="137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132"/>
        <v>9.9878048780487809</v>
      </c>
      <c r="P1436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10">
        <f t="shared" si="136"/>
        <v>42142.767106481479</v>
      </c>
      <c r="T1436" s="10">
        <f t="shared" si="137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132"/>
        <v>0.1</v>
      </c>
      <c r="P1437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10">
        <f t="shared" si="136"/>
        <v>42258.780324074076</v>
      </c>
      <c r="T1437" s="10">
        <f t="shared" si="137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132"/>
        <v>0.77</v>
      </c>
      <c r="P1438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10">
        <f t="shared" si="136"/>
        <v>42391.35019675926</v>
      </c>
      <c r="T1438" s="10">
        <f t="shared" si="137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132"/>
        <v>26.900000000000002</v>
      </c>
      <c r="P1439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10">
        <f t="shared" si="136"/>
        <v>41796.531701388885</v>
      </c>
      <c r="T1439" s="10">
        <f t="shared" si="137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132"/>
        <v>3</v>
      </c>
      <c r="P1440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10">
        <f t="shared" si="136"/>
        <v>42457.871516203704</v>
      </c>
      <c r="T1440" s="10">
        <f t="shared" si="137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132"/>
        <v>6.6055045871559637</v>
      </c>
      <c r="P1441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10">
        <f t="shared" si="136"/>
        <v>42040.829872685179</v>
      </c>
      <c r="T1441" s="10">
        <f t="shared" si="137"/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132"/>
        <v>7.6923076923076927E-3</v>
      </c>
      <c r="P1442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10">
        <f t="shared" si="136"/>
        <v>42486.748414351852</v>
      </c>
      <c r="T1442" s="10">
        <f t="shared" si="137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132"/>
        <v>1.1222222222222222</v>
      </c>
      <c r="P1443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10">
        <f t="shared" si="136"/>
        <v>42198.765844907408</v>
      </c>
      <c r="T1443" s="10">
        <f t="shared" si="137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132"/>
        <v>0</v>
      </c>
      <c r="P1444" t="e">
        <f t="shared" si="133"/>
        <v>#DIV/0!</v>
      </c>
      <c r="Q1444" t="str">
        <f t="shared" si="134"/>
        <v>publishing</v>
      </c>
      <c r="R1444" t="str">
        <f t="shared" si="135"/>
        <v>translations</v>
      </c>
      <c r="S1444" s="10">
        <f t="shared" si="136"/>
        <v>42485.64534722222</v>
      </c>
      <c r="T1444" s="10">
        <f t="shared" si="137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132"/>
        <v>0</v>
      </c>
      <c r="P1445" t="e">
        <f t="shared" si="133"/>
        <v>#DIV/0!</v>
      </c>
      <c r="Q1445" t="str">
        <f t="shared" si="134"/>
        <v>publishing</v>
      </c>
      <c r="R1445" t="str">
        <f t="shared" si="135"/>
        <v>translations</v>
      </c>
      <c r="S1445" s="10">
        <f t="shared" si="136"/>
        <v>42707.926030092596</v>
      </c>
      <c r="T1445" s="10">
        <f t="shared" si="137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132"/>
        <v>0</v>
      </c>
      <c r="P1446" t="e">
        <f t="shared" si="133"/>
        <v>#DIV/0!</v>
      </c>
      <c r="Q1446" t="str">
        <f t="shared" si="134"/>
        <v>publishing</v>
      </c>
      <c r="R1446" t="str">
        <f t="shared" si="135"/>
        <v>translations</v>
      </c>
      <c r="S1446" s="10">
        <f t="shared" si="136"/>
        <v>42199.873402777783</v>
      </c>
      <c r="T1446" s="10">
        <f t="shared" si="137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132"/>
        <v>0</v>
      </c>
      <c r="P1447" t="e">
        <f t="shared" si="133"/>
        <v>#DIV/0!</v>
      </c>
      <c r="Q1447" t="str">
        <f t="shared" si="134"/>
        <v>publishing</v>
      </c>
      <c r="R1447" t="str">
        <f t="shared" si="135"/>
        <v>translations</v>
      </c>
      <c r="S1447" s="10">
        <f t="shared" si="136"/>
        <v>42139.542303240742</v>
      </c>
      <c r="T1447" s="10">
        <f t="shared" si="137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132"/>
        <v>0</v>
      </c>
      <c r="P1448" t="e">
        <f t="shared" si="133"/>
        <v>#DIV/0!</v>
      </c>
      <c r="Q1448" t="str">
        <f t="shared" si="134"/>
        <v>publishing</v>
      </c>
      <c r="R1448" t="str">
        <f t="shared" si="135"/>
        <v>translations</v>
      </c>
      <c r="S1448" s="10">
        <f t="shared" si="136"/>
        <v>42461.447662037041</v>
      </c>
      <c r="T1448" s="10">
        <f t="shared" si="137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132"/>
        <v>1.4999999999999999E-2</v>
      </c>
      <c r="P1449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10">
        <f t="shared" si="136"/>
        <v>42529.730717592596</v>
      </c>
      <c r="T1449" s="10">
        <f t="shared" si="137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132"/>
        <v>0</v>
      </c>
      <c r="P1450" t="e">
        <f t="shared" si="133"/>
        <v>#DIV/0!</v>
      </c>
      <c r="Q1450" t="str">
        <f t="shared" si="134"/>
        <v>publishing</v>
      </c>
      <c r="R1450" t="str">
        <f t="shared" si="135"/>
        <v>translations</v>
      </c>
      <c r="S1450" s="10">
        <f t="shared" si="136"/>
        <v>42115.936550925922</v>
      </c>
      <c r="T1450" s="10">
        <f t="shared" si="137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132"/>
        <v>0</v>
      </c>
      <c r="P1451" t="e">
        <f t="shared" si="133"/>
        <v>#DIV/0!</v>
      </c>
      <c r="Q1451" t="str">
        <f t="shared" si="134"/>
        <v>publishing</v>
      </c>
      <c r="R1451" t="str">
        <f t="shared" si="135"/>
        <v>translations</v>
      </c>
      <c r="S1451" s="10">
        <f t="shared" si="136"/>
        <v>42086.811400462961</v>
      </c>
      <c r="T1451" s="10">
        <f t="shared" si="137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132"/>
        <v>1E-3</v>
      </c>
      <c r="P1452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10">
        <f t="shared" si="136"/>
        <v>42390.171261574069</v>
      </c>
      <c r="T1452" s="10">
        <f t="shared" si="137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132"/>
        <v>1.0554089709762533E-2</v>
      </c>
      <c r="P1453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10">
        <f t="shared" si="136"/>
        <v>41931.959016203706</v>
      </c>
      <c r="T1453" s="10">
        <f t="shared" si="137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132"/>
        <v>0</v>
      </c>
      <c r="P1454" t="e">
        <f t="shared" si="133"/>
        <v>#DIV/0!</v>
      </c>
      <c r="Q1454" t="str">
        <f t="shared" si="134"/>
        <v>publishing</v>
      </c>
      <c r="R1454" t="str">
        <f t="shared" si="135"/>
        <v>translations</v>
      </c>
      <c r="S1454" s="10">
        <f t="shared" si="136"/>
        <v>41818.703275462962</v>
      </c>
      <c r="T1454" s="10">
        <f t="shared" si="137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132"/>
        <v>0</v>
      </c>
      <c r="P1455" t="e">
        <f t="shared" si="133"/>
        <v>#DIV/0!</v>
      </c>
      <c r="Q1455" t="str">
        <f t="shared" si="134"/>
        <v>publishing</v>
      </c>
      <c r="R1455" t="str">
        <f t="shared" si="135"/>
        <v>translations</v>
      </c>
      <c r="S1455" s="10">
        <f t="shared" si="136"/>
        <v>42795.696145833332</v>
      </c>
      <c r="T1455" s="10">
        <f t="shared" si="137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132"/>
        <v>0.85714285714285721</v>
      </c>
      <c r="P1456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10">
        <f t="shared" si="136"/>
        <v>42463.866666666669</v>
      </c>
      <c r="T1456" s="10">
        <f t="shared" si="137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132"/>
        <v>10.5</v>
      </c>
      <c r="P1457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10">
        <f t="shared" si="136"/>
        <v>41832.672685185185</v>
      </c>
      <c r="T1457" s="10">
        <f t="shared" si="137"/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132"/>
        <v>2.9000000000000004</v>
      </c>
      <c r="P1458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10">
        <f t="shared" si="136"/>
        <v>42708.668576388889</v>
      </c>
      <c r="T1458" s="10">
        <f t="shared" si="137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132"/>
        <v>0</v>
      </c>
      <c r="P1459" t="e">
        <f t="shared" si="133"/>
        <v>#DIV/0!</v>
      </c>
      <c r="Q1459" t="str">
        <f t="shared" si="134"/>
        <v>publishing</v>
      </c>
      <c r="R1459" t="str">
        <f t="shared" si="135"/>
        <v>translations</v>
      </c>
      <c r="S1459" s="10">
        <f t="shared" si="136"/>
        <v>42289.89634259259</v>
      </c>
      <c r="T1459" s="10">
        <f t="shared" si="137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132"/>
        <v>0</v>
      </c>
      <c r="P1460" t="e">
        <f t="shared" si="133"/>
        <v>#DIV/0!</v>
      </c>
      <c r="Q1460" t="str">
        <f t="shared" si="134"/>
        <v>publishing</v>
      </c>
      <c r="R1460" t="str">
        <f t="shared" si="135"/>
        <v>translations</v>
      </c>
      <c r="S1460" s="10">
        <f t="shared" si="136"/>
        <v>41831.705555555556</v>
      </c>
      <c r="T1460" s="10">
        <f t="shared" si="137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132"/>
        <v>0</v>
      </c>
      <c r="P1461" t="e">
        <f t="shared" si="133"/>
        <v>#DIV/0!</v>
      </c>
      <c r="Q1461" t="str">
        <f t="shared" si="134"/>
        <v>publishing</v>
      </c>
      <c r="R1461" t="str">
        <f t="shared" si="135"/>
        <v>translations</v>
      </c>
      <c r="S1461" s="10">
        <f t="shared" si="136"/>
        <v>42312.204814814817</v>
      </c>
      <c r="T1461" s="10">
        <f t="shared" si="137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132"/>
        <v>0</v>
      </c>
      <c r="P1462" t="e">
        <f t="shared" si="133"/>
        <v>#DIV/0!</v>
      </c>
      <c r="Q1462" t="str">
        <f t="shared" si="134"/>
        <v>publishing</v>
      </c>
      <c r="R1462" t="str">
        <f t="shared" si="135"/>
        <v>translations</v>
      </c>
      <c r="S1462" s="10">
        <f t="shared" si="136"/>
        <v>41915.896967592591</v>
      </c>
      <c r="T1462" s="10">
        <f t="shared" si="137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132"/>
        <v>101.24459999999999</v>
      </c>
      <c r="P1463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10">
        <f t="shared" si="136"/>
        <v>41899.645300925928</v>
      </c>
      <c r="T1463" s="10">
        <f t="shared" si="137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132"/>
        <v>108.5175</v>
      </c>
      <c r="P1464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10">
        <f t="shared" si="136"/>
        <v>41344.662858796299</v>
      </c>
      <c r="T1464" s="10">
        <f t="shared" si="137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132"/>
        <v>147.66666666666666</v>
      </c>
      <c r="P1465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10">
        <f t="shared" si="136"/>
        <v>41326.911319444444</v>
      </c>
      <c r="T1465" s="10">
        <f t="shared" si="137"/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132"/>
        <v>163.19999999999999</v>
      </c>
      <c r="P1466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10">
        <f t="shared" si="136"/>
        <v>41291.661550925928</v>
      </c>
      <c r="T1466" s="10">
        <f t="shared" si="137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132"/>
        <v>456.41449999999998</v>
      </c>
      <c r="P1467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10">
        <f t="shared" si="136"/>
        <v>40959.734398148146</v>
      </c>
      <c r="T1467" s="10">
        <f t="shared" si="137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132"/>
        <v>107.87731249999999</v>
      </c>
      <c r="P1468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10">
        <f t="shared" si="136"/>
        <v>42340.172060185185</v>
      </c>
      <c r="T1468" s="10">
        <f t="shared" si="137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132"/>
        <v>115.08</v>
      </c>
      <c r="P1469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10">
        <f t="shared" si="136"/>
        <v>40933.80190972222</v>
      </c>
      <c r="T1469" s="10">
        <f t="shared" si="137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132"/>
        <v>102.36842105263158</v>
      </c>
      <c r="P1470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10">
        <f t="shared" si="136"/>
        <v>40646.014456018522</v>
      </c>
      <c r="T1470" s="10">
        <f t="shared" si="137"/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132"/>
        <v>108.42485875706214</v>
      </c>
      <c r="P1471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10">
        <f t="shared" si="136"/>
        <v>41290.598483796297</v>
      </c>
      <c r="T1471" s="10">
        <f t="shared" si="137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132"/>
        <v>125.13333333333334</v>
      </c>
      <c r="P1472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10">
        <f t="shared" si="136"/>
        <v>41250.827118055553</v>
      </c>
      <c r="T1472" s="10">
        <f t="shared" si="137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132"/>
        <v>103.840625</v>
      </c>
      <c r="P1473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10">
        <f t="shared" si="136"/>
        <v>42073.957569444443</v>
      </c>
      <c r="T1473" s="10">
        <f t="shared" si="137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132"/>
        <v>138.70400000000001</v>
      </c>
      <c r="P1474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10">
        <f t="shared" si="136"/>
        <v>41533.542858796296</v>
      </c>
      <c r="T1474" s="10">
        <f t="shared" si="137"/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138">E1475/D1475*100</f>
        <v>120.51600000000001</v>
      </c>
      <c r="P1475">
        <f t="shared" ref="P1475:P1538" si="139">E1475/L1475</f>
        <v>38.462553191489363</v>
      </c>
      <c r="Q1475" t="str">
        <f t="shared" ref="Q1475:Q1538" si="140">LEFT(N1475,FIND("/",N1475)-1)</f>
        <v>publishing</v>
      </c>
      <c r="R1475" t="str">
        <f t="shared" ref="R1475:R1538" si="141">RIGHT(N1475,LEN(N1475)-FIND("/",N1475))</f>
        <v>radio &amp; podcasts</v>
      </c>
      <c r="S1475" s="10">
        <f t="shared" ref="S1475:S1538" si="142">(((J1475/60)/60)/24)+DATE(1970,1,1)</f>
        <v>40939.979618055557</v>
      </c>
      <c r="T1475" s="10">
        <f t="shared" ref="T1475:T1538" si="143">(((I1475/60)/60)/24)+DATE(1970,1,1)</f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138"/>
        <v>112.26666666666667</v>
      </c>
      <c r="P1476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10">
        <f t="shared" si="142"/>
        <v>41500.727916666663</v>
      </c>
      <c r="T1476" s="10">
        <f t="shared" si="143"/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138"/>
        <v>188.66966666666667</v>
      </c>
      <c r="P1477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10">
        <f t="shared" si="142"/>
        <v>41960.722951388889</v>
      </c>
      <c r="T1477" s="10">
        <f t="shared" si="143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138"/>
        <v>661.55466666666666</v>
      </c>
      <c r="P1478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10">
        <f t="shared" si="142"/>
        <v>40766.041921296295</v>
      </c>
      <c r="T1478" s="10">
        <f t="shared" si="143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138"/>
        <v>111.31</v>
      </c>
      <c r="P1479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10">
        <f t="shared" si="142"/>
        <v>40840.615787037037</v>
      </c>
      <c r="T1479" s="10">
        <f t="shared" si="143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138"/>
        <v>1181.6142199999999</v>
      </c>
      <c r="P1480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10">
        <f t="shared" si="142"/>
        <v>41394.871678240743</v>
      </c>
      <c r="T1480" s="10">
        <f t="shared" si="143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138"/>
        <v>137.375</v>
      </c>
      <c r="P1481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10">
        <f t="shared" si="142"/>
        <v>41754.745243055557</v>
      </c>
      <c r="T1481" s="10">
        <f t="shared" si="143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138"/>
        <v>117.04040000000001</v>
      </c>
      <c r="P1482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10">
        <f t="shared" si="142"/>
        <v>41464.934016203704</v>
      </c>
      <c r="T1482" s="10">
        <f t="shared" si="143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138"/>
        <v>2.1</v>
      </c>
      <c r="P1483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10">
        <f t="shared" si="142"/>
        <v>41550.922974537039</v>
      </c>
      <c r="T1483" s="10">
        <f t="shared" si="143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138"/>
        <v>0.1</v>
      </c>
      <c r="P1484">
        <f t="shared" si="139"/>
        <v>5</v>
      </c>
      <c r="Q1484" t="str">
        <f t="shared" si="140"/>
        <v>publishing</v>
      </c>
      <c r="R1484" t="str">
        <f t="shared" si="141"/>
        <v>fiction</v>
      </c>
      <c r="S1484" s="10">
        <f t="shared" si="142"/>
        <v>41136.85805555556</v>
      </c>
      <c r="T1484" s="10">
        <f t="shared" si="143"/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138"/>
        <v>0.7142857142857143</v>
      </c>
      <c r="P1485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10">
        <f t="shared" si="142"/>
        <v>42548.192997685182</v>
      </c>
      <c r="T1485" s="10">
        <f t="shared" si="143"/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138"/>
        <v>0</v>
      </c>
      <c r="P1486" t="e">
        <f t="shared" si="139"/>
        <v>#DIV/0!</v>
      </c>
      <c r="Q1486" t="str">
        <f t="shared" si="140"/>
        <v>publishing</v>
      </c>
      <c r="R1486" t="str">
        <f t="shared" si="141"/>
        <v>fiction</v>
      </c>
      <c r="S1486" s="10">
        <f t="shared" si="142"/>
        <v>41053.200960648144</v>
      </c>
      <c r="T1486" s="10">
        <f t="shared" si="143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138"/>
        <v>2.2388059701492535</v>
      </c>
      <c r="P1487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10">
        <f t="shared" si="142"/>
        <v>42130.795983796299</v>
      </c>
      <c r="T1487" s="10">
        <f t="shared" si="143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138"/>
        <v>0.24</v>
      </c>
      <c r="P1488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10">
        <f t="shared" si="142"/>
        <v>42032.168530092589</v>
      </c>
      <c r="T1488" s="10">
        <f t="shared" si="143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138"/>
        <v>0</v>
      </c>
      <c r="P1489" t="e">
        <f t="shared" si="139"/>
        <v>#DIV/0!</v>
      </c>
      <c r="Q1489" t="str">
        <f t="shared" si="140"/>
        <v>publishing</v>
      </c>
      <c r="R1489" t="str">
        <f t="shared" si="141"/>
        <v>fiction</v>
      </c>
      <c r="S1489" s="10">
        <f t="shared" si="142"/>
        <v>42554.917488425926</v>
      </c>
      <c r="T1489" s="10">
        <f t="shared" si="143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138"/>
        <v>2.4</v>
      </c>
      <c r="P1490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10">
        <f t="shared" si="142"/>
        <v>41614.563194444447</v>
      </c>
      <c r="T1490" s="10">
        <f t="shared" si="143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138"/>
        <v>0</v>
      </c>
      <c r="P1491" t="e">
        <f t="shared" si="139"/>
        <v>#DIV/0!</v>
      </c>
      <c r="Q1491" t="str">
        <f t="shared" si="140"/>
        <v>publishing</v>
      </c>
      <c r="R1491" t="str">
        <f t="shared" si="141"/>
        <v>fiction</v>
      </c>
      <c r="S1491" s="10">
        <f t="shared" si="142"/>
        <v>41198.611712962964</v>
      </c>
      <c r="T1491" s="10">
        <f t="shared" si="143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138"/>
        <v>30.862068965517242</v>
      </c>
      <c r="P1492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10">
        <f t="shared" si="142"/>
        <v>41520.561041666668</v>
      </c>
      <c r="T1492" s="10">
        <f t="shared" si="143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138"/>
        <v>8.3333333333333321</v>
      </c>
      <c r="P1493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10">
        <f t="shared" si="142"/>
        <v>41991.713460648149</v>
      </c>
      <c r="T1493" s="10">
        <f t="shared" si="143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138"/>
        <v>0.75</v>
      </c>
      <c r="P1494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10">
        <f t="shared" si="142"/>
        <v>40682.884791666671</v>
      </c>
      <c r="T1494" s="10">
        <f t="shared" si="143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138"/>
        <v>0</v>
      </c>
      <c r="P1495" t="e">
        <f t="shared" si="139"/>
        <v>#DIV/0!</v>
      </c>
      <c r="Q1495" t="str">
        <f t="shared" si="140"/>
        <v>publishing</v>
      </c>
      <c r="R1495" t="str">
        <f t="shared" si="141"/>
        <v>fiction</v>
      </c>
      <c r="S1495" s="10">
        <f t="shared" si="142"/>
        <v>41411.866608796299</v>
      </c>
      <c r="T1495" s="10">
        <f t="shared" si="143"/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138"/>
        <v>8.9</v>
      </c>
      <c r="P1496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10">
        <f t="shared" si="142"/>
        <v>42067.722372685181</v>
      </c>
      <c r="T1496" s="10">
        <f t="shared" si="143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138"/>
        <v>0</v>
      </c>
      <c r="P1497" t="e">
        <f t="shared" si="139"/>
        <v>#DIV/0!</v>
      </c>
      <c r="Q1497" t="str">
        <f t="shared" si="140"/>
        <v>publishing</v>
      </c>
      <c r="R1497" t="str">
        <f t="shared" si="141"/>
        <v>fiction</v>
      </c>
      <c r="S1497" s="10">
        <f t="shared" si="142"/>
        <v>40752.789710648147</v>
      </c>
      <c r="T1497" s="10">
        <f t="shared" si="143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138"/>
        <v>0</v>
      </c>
      <c r="P1498" t="e">
        <f t="shared" si="139"/>
        <v>#DIV/0!</v>
      </c>
      <c r="Q1498" t="str">
        <f t="shared" si="140"/>
        <v>publishing</v>
      </c>
      <c r="R1498" t="str">
        <f t="shared" si="141"/>
        <v>fiction</v>
      </c>
      <c r="S1498" s="10">
        <f t="shared" si="142"/>
        <v>41838.475219907406</v>
      </c>
      <c r="T1498" s="10">
        <f t="shared" si="143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138"/>
        <v>6.6666666666666671E-3</v>
      </c>
      <c r="P1499">
        <f t="shared" si="139"/>
        <v>1</v>
      </c>
      <c r="Q1499" t="str">
        <f t="shared" si="140"/>
        <v>publishing</v>
      </c>
      <c r="R1499" t="str">
        <f t="shared" si="141"/>
        <v>fiction</v>
      </c>
      <c r="S1499" s="10">
        <f t="shared" si="142"/>
        <v>41444.64261574074</v>
      </c>
      <c r="T1499" s="10">
        <f t="shared" si="143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138"/>
        <v>1.9</v>
      </c>
      <c r="P1500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10">
        <f t="shared" si="142"/>
        <v>41840.983541666668</v>
      </c>
      <c r="T1500" s="10">
        <f t="shared" si="143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138"/>
        <v>0.25</v>
      </c>
      <c r="P1501">
        <f t="shared" si="139"/>
        <v>5</v>
      </c>
      <c r="Q1501" t="str">
        <f t="shared" si="140"/>
        <v>publishing</v>
      </c>
      <c r="R1501" t="str">
        <f t="shared" si="141"/>
        <v>fiction</v>
      </c>
      <c r="S1501" s="10">
        <f t="shared" si="142"/>
        <v>42527.007326388892</v>
      </c>
      <c r="T1501" s="10">
        <f t="shared" si="143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138"/>
        <v>25.035714285714285</v>
      </c>
      <c r="P1502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10">
        <f t="shared" si="142"/>
        <v>41365.904594907406</v>
      </c>
      <c r="T1502" s="10">
        <f t="shared" si="143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138"/>
        <v>166.33076923076925</v>
      </c>
      <c r="P1503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10">
        <f t="shared" si="142"/>
        <v>42163.583599537036</v>
      </c>
      <c r="T1503" s="10">
        <f t="shared" si="143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138"/>
        <v>101.44545454545455</v>
      </c>
      <c r="P1504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10">
        <f t="shared" si="142"/>
        <v>42426.542592592596</v>
      </c>
      <c r="T1504" s="10">
        <f t="shared" si="143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138"/>
        <v>107.89146666666667</v>
      </c>
      <c r="P1505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10">
        <f t="shared" si="142"/>
        <v>42606.347233796296</v>
      </c>
      <c r="T1505" s="10">
        <f t="shared" si="143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138"/>
        <v>277.93846153846158</v>
      </c>
      <c r="P1506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10">
        <f t="shared" si="142"/>
        <v>41772.657685185186</v>
      </c>
      <c r="T1506" s="10">
        <f t="shared" si="143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138"/>
        <v>103.58125</v>
      </c>
      <c r="P1507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10">
        <f t="shared" si="142"/>
        <v>42414.44332175926</v>
      </c>
      <c r="T1507" s="10">
        <f t="shared" si="143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138"/>
        <v>111.4</v>
      </c>
      <c r="P1508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10">
        <f t="shared" si="142"/>
        <v>41814.785925925928</v>
      </c>
      <c r="T1508" s="10">
        <f t="shared" si="143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138"/>
        <v>215</v>
      </c>
      <c r="P1509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10">
        <f t="shared" si="142"/>
        <v>40254.450335648151</v>
      </c>
      <c r="T1509" s="10">
        <f t="shared" si="143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138"/>
        <v>110.76216216216217</v>
      </c>
      <c r="P1510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10">
        <f t="shared" si="142"/>
        <v>41786.614363425928</v>
      </c>
      <c r="T1510" s="10">
        <f t="shared" si="143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138"/>
        <v>123.64125714285714</v>
      </c>
      <c r="P1511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10">
        <f t="shared" si="142"/>
        <v>42751.533391203702</v>
      </c>
      <c r="T1511" s="10">
        <f t="shared" si="143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138"/>
        <v>101.03500000000001</v>
      </c>
      <c r="P1512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10">
        <f t="shared" si="142"/>
        <v>41809.385162037033</v>
      </c>
      <c r="T1512" s="10">
        <f t="shared" si="143"/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138"/>
        <v>111.79285714285714</v>
      </c>
      <c r="P1513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10">
        <f t="shared" si="142"/>
        <v>42296.583379629628</v>
      </c>
      <c r="T1513" s="10">
        <f t="shared" si="143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138"/>
        <v>558.7714285714286</v>
      </c>
      <c r="P1514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10">
        <f t="shared" si="142"/>
        <v>42741.684479166666</v>
      </c>
      <c r="T1514" s="10">
        <f t="shared" si="143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138"/>
        <v>150.01875000000001</v>
      </c>
      <c r="P1515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10">
        <f t="shared" si="142"/>
        <v>41806.637337962966</v>
      </c>
      <c r="T1515" s="10">
        <f t="shared" si="143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138"/>
        <v>106.476</v>
      </c>
      <c r="P1516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10">
        <f t="shared" si="142"/>
        <v>42234.597685185188</v>
      </c>
      <c r="T1516" s="10">
        <f t="shared" si="143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138"/>
        <v>157.18899999999999</v>
      </c>
      <c r="P1517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10">
        <f t="shared" si="142"/>
        <v>42415.253437499996</v>
      </c>
      <c r="T1517" s="10">
        <f t="shared" si="143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138"/>
        <v>108.65882352941176</v>
      </c>
      <c r="P1518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10">
        <f t="shared" si="142"/>
        <v>42619.466342592597</v>
      </c>
      <c r="T1518" s="10">
        <f t="shared" si="143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138"/>
        <v>161.97999999999999</v>
      </c>
      <c r="P1519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10">
        <f t="shared" si="142"/>
        <v>41948.56658564815</v>
      </c>
      <c r="T1519" s="10">
        <f t="shared" si="143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138"/>
        <v>205.36666666666665</v>
      </c>
      <c r="P1520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10">
        <f t="shared" si="142"/>
        <v>41760.8200462963</v>
      </c>
      <c r="T1520" s="10">
        <f t="shared" si="143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138"/>
        <v>103.36388888888889</v>
      </c>
      <c r="P1521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10">
        <f t="shared" si="142"/>
        <v>41782.741701388892</v>
      </c>
      <c r="T1521" s="10">
        <f t="shared" si="143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138"/>
        <v>103.47222222222223</v>
      </c>
      <c r="P1522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10">
        <f t="shared" si="142"/>
        <v>41955.857789351852</v>
      </c>
      <c r="T1522" s="10">
        <f t="shared" si="143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138"/>
        <v>106.81333333333333</v>
      </c>
      <c r="P1523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10">
        <f t="shared" si="142"/>
        <v>42493.167719907404</v>
      </c>
      <c r="T1523" s="10">
        <f t="shared" si="143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138"/>
        <v>138.96574712643678</v>
      </c>
      <c r="P1524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10">
        <f t="shared" si="142"/>
        <v>41899.830312500002</v>
      </c>
      <c r="T1524" s="10">
        <f t="shared" si="143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138"/>
        <v>124.84324324324325</v>
      </c>
      <c r="P1525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10">
        <f t="shared" si="142"/>
        <v>41964.751342592594</v>
      </c>
      <c r="T1525" s="10">
        <f t="shared" si="143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138"/>
        <v>206.99999999999997</v>
      </c>
      <c r="P1526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10">
        <f t="shared" si="142"/>
        <v>42756.501041666663</v>
      </c>
      <c r="T1526" s="10">
        <f t="shared" si="143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138"/>
        <v>174.00576923076923</v>
      </c>
      <c r="P1527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10">
        <f t="shared" si="142"/>
        <v>42570.702986111108</v>
      </c>
      <c r="T1527" s="10">
        <f t="shared" si="143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138"/>
        <v>120.32608695652173</v>
      </c>
      <c r="P1528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10">
        <f t="shared" si="142"/>
        <v>42339.276006944448</v>
      </c>
      <c r="T1528" s="10">
        <f t="shared" si="143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138"/>
        <v>110.44428571428573</v>
      </c>
      <c r="P1529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10">
        <f t="shared" si="142"/>
        <v>42780.600532407407</v>
      </c>
      <c r="T1529" s="10">
        <f t="shared" si="143"/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138"/>
        <v>281.56666666666666</v>
      </c>
      <c r="P1530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10">
        <f t="shared" si="142"/>
        <v>42736.732893518521</v>
      </c>
      <c r="T1530" s="10">
        <f t="shared" si="143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138"/>
        <v>100.67894736842105</v>
      </c>
      <c r="P1531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10">
        <f t="shared" si="142"/>
        <v>42052.628703703704</v>
      </c>
      <c r="T1531" s="10">
        <f t="shared" si="143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138"/>
        <v>134.82571428571427</v>
      </c>
      <c r="P1532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10">
        <f t="shared" si="142"/>
        <v>42275.767303240747</v>
      </c>
      <c r="T1532" s="10">
        <f t="shared" si="143"/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138"/>
        <v>175.95744680851064</v>
      </c>
      <c r="P1533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10">
        <f t="shared" si="142"/>
        <v>41941.802384259259</v>
      </c>
      <c r="T1533" s="10">
        <f t="shared" si="143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138"/>
        <v>484.02000000000004</v>
      </c>
      <c r="P1534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10">
        <f t="shared" si="142"/>
        <v>42391.475289351853</v>
      </c>
      <c r="T1534" s="10">
        <f t="shared" si="143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138"/>
        <v>145.14000000000001</v>
      </c>
      <c r="P1535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10">
        <f t="shared" si="142"/>
        <v>42443.00204861111</v>
      </c>
      <c r="T1535" s="10">
        <f t="shared" si="143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138"/>
        <v>417.73333333333335</v>
      </c>
      <c r="P1536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10">
        <f t="shared" si="142"/>
        <v>42221.67432870371</v>
      </c>
      <c r="T1536" s="10">
        <f t="shared" si="143"/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138"/>
        <v>132.42499999999998</v>
      </c>
      <c r="P1537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10">
        <f t="shared" si="142"/>
        <v>42484.829062500001</v>
      </c>
      <c r="T1537" s="10">
        <f t="shared" si="143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138"/>
        <v>250.30841666666666</v>
      </c>
      <c r="P1538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10">
        <f t="shared" si="142"/>
        <v>42213.802199074074</v>
      </c>
      <c r="T1538" s="10">
        <f t="shared" si="143"/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144">E1539/D1539*100</f>
        <v>179.9</v>
      </c>
      <c r="P1539">
        <f t="shared" ref="P1539:P1602" si="145">E1539/L1539</f>
        <v>96.375</v>
      </c>
      <c r="Q1539" t="str">
        <f t="shared" ref="Q1539:Q1602" si="146">LEFT(N1539,FIND("/",N1539)-1)</f>
        <v>photography</v>
      </c>
      <c r="R1539" t="str">
        <f t="shared" ref="R1539:R1602" si="147">RIGHT(N1539,LEN(N1539)-FIND("/",N1539))</f>
        <v>photobooks</v>
      </c>
      <c r="S1539" s="10">
        <f t="shared" ref="S1539:S1602" si="148">(((J1539/60)/60)/24)+DATE(1970,1,1)</f>
        <v>42552.315127314811</v>
      </c>
      <c r="T1539" s="10">
        <f t="shared" ref="T1539:T1602" si="149">(((I1539/60)/60)/24)+DATE(1970,1,1)</f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144"/>
        <v>102.62857142857142</v>
      </c>
      <c r="P1540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10">
        <f t="shared" si="148"/>
        <v>41981.782060185185</v>
      </c>
      <c r="T1540" s="10">
        <f t="shared" si="149"/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144"/>
        <v>135.98609999999999</v>
      </c>
      <c r="P1541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10">
        <f t="shared" si="148"/>
        <v>42705.919201388882</v>
      </c>
      <c r="T1541" s="10">
        <f t="shared" si="149"/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144"/>
        <v>117.86666666666667</v>
      </c>
      <c r="P1542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10">
        <f t="shared" si="148"/>
        <v>41939.00712962963</v>
      </c>
      <c r="T1542" s="10">
        <f t="shared" si="149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144"/>
        <v>3.3333333333333333E-2</v>
      </c>
      <c r="P1543">
        <f t="shared" si="145"/>
        <v>3</v>
      </c>
      <c r="Q1543" t="str">
        <f t="shared" si="146"/>
        <v>photography</v>
      </c>
      <c r="R1543" t="str">
        <f t="shared" si="147"/>
        <v>nature</v>
      </c>
      <c r="S1543" s="10">
        <f t="shared" si="148"/>
        <v>41974.712245370371</v>
      </c>
      <c r="T1543" s="10">
        <f t="shared" si="149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144"/>
        <v>4</v>
      </c>
      <c r="P1544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10">
        <f t="shared" si="148"/>
        <v>42170.996527777781</v>
      </c>
      <c r="T1544" s="10">
        <f t="shared" si="149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144"/>
        <v>0.44444444444444442</v>
      </c>
      <c r="P1545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10">
        <f t="shared" si="148"/>
        <v>41935.509652777779</v>
      </c>
      <c r="T1545" s="10">
        <f t="shared" si="149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144"/>
        <v>0</v>
      </c>
      <c r="P1546" t="e">
        <f t="shared" si="145"/>
        <v>#DIV/0!</v>
      </c>
      <c r="Q1546" t="str">
        <f t="shared" si="146"/>
        <v>photography</v>
      </c>
      <c r="R1546" t="str">
        <f t="shared" si="147"/>
        <v>nature</v>
      </c>
      <c r="S1546" s="10">
        <f t="shared" si="148"/>
        <v>42053.051203703704</v>
      </c>
      <c r="T1546" s="10">
        <f t="shared" si="149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144"/>
        <v>3.3333333333333333E-2</v>
      </c>
      <c r="P1547">
        <f t="shared" si="145"/>
        <v>1</v>
      </c>
      <c r="Q1547" t="str">
        <f t="shared" si="146"/>
        <v>photography</v>
      </c>
      <c r="R1547" t="str">
        <f t="shared" si="147"/>
        <v>nature</v>
      </c>
      <c r="S1547" s="10">
        <f t="shared" si="148"/>
        <v>42031.884652777779</v>
      </c>
      <c r="T1547" s="10">
        <f t="shared" si="149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144"/>
        <v>28.9</v>
      </c>
      <c r="P1548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10">
        <f t="shared" si="148"/>
        <v>41839.212951388887</v>
      </c>
      <c r="T1548" s="10">
        <f t="shared" si="149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144"/>
        <v>0</v>
      </c>
      <c r="P1549" t="e">
        <f t="shared" si="145"/>
        <v>#DIV/0!</v>
      </c>
      <c r="Q1549" t="str">
        <f t="shared" si="146"/>
        <v>photography</v>
      </c>
      <c r="R1549" t="str">
        <f t="shared" si="147"/>
        <v>nature</v>
      </c>
      <c r="S1549" s="10">
        <f t="shared" si="148"/>
        <v>42782.426875000005</v>
      </c>
      <c r="T1549" s="10">
        <f t="shared" si="149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144"/>
        <v>8.5714285714285712</v>
      </c>
      <c r="P1550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10">
        <f t="shared" si="148"/>
        <v>42286.88217592593</v>
      </c>
      <c r="T1550" s="10">
        <f t="shared" si="149"/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144"/>
        <v>34</v>
      </c>
      <c r="P1551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10">
        <f t="shared" si="148"/>
        <v>42281.136099537034</v>
      </c>
      <c r="T1551" s="10">
        <f t="shared" si="149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144"/>
        <v>13.466666666666665</v>
      </c>
      <c r="P1552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10">
        <f t="shared" si="148"/>
        <v>42472.449467592596</v>
      </c>
      <c r="T1552" s="10">
        <f t="shared" si="149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144"/>
        <v>0</v>
      </c>
      <c r="P1553" t="e">
        <f t="shared" si="145"/>
        <v>#DIV/0!</v>
      </c>
      <c r="Q1553" t="str">
        <f t="shared" si="146"/>
        <v>photography</v>
      </c>
      <c r="R1553" t="str">
        <f t="shared" si="147"/>
        <v>nature</v>
      </c>
      <c r="S1553" s="10">
        <f t="shared" si="148"/>
        <v>42121.824525462958</v>
      </c>
      <c r="T1553" s="10">
        <f t="shared" si="149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144"/>
        <v>49.186046511627907</v>
      </c>
      <c r="P1554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10">
        <f t="shared" si="148"/>
        <v>41892.688750000001</v>
      </c>
      <c r="T1554" s="10">
        <f t="shared" si="149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144"/>
        <v>0</v>
      </c>
      <c r="P1555" t="e">
        <f t="shared" si="145"/>
        <v>#DIV/0!</v>
      </c>
      <c r="Q1555" t="str">
        <f t="shared" si="146"/>
        <v>photography</v>
      </c>
      <c r="R1555" t="str">
        <f t="shared" si="147"/>
        <v>nature</v>
      </c>
      <c r="S1555" s="10">
        <f t="shared" si="148"/>
        <v>42219.282951388886</v>
      </c>
      <c r="T1555" s="10">
        <f t="shared" si="149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144"/>
        <v>0</v>
      </c>
      <c r="P1556" t="e">
        <f t="shared" si="145"/>
        <v>#DIV/0!</v>
      </c>
      <c r="Q1556" t="str">
        <f t="shared" si="146"/>
        <v>photography</v>
      </c>
      <c r="R1556" t="str">
        <f t="shared" si="147"/>
        <v>nature</v>
      </c>
      <c r="S1556" s="10">
        <f t="shared" si="148"/>
        <v>42188.252199074079</v>
      </c>
      <c r="T1556" s="10">
        <f t="shared" si="149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144"/>
        <v>0</v>
      </c>
      <c r="P1557" t="e">
        <f t="shared" si="145"/>
        <v>#DIV/0!</v>
      </c>
      <c r="Q1557" t="str">
        <f t="shared" si="146"/>
        <v>photography</v>
      </c>
      <c r="R1557" t="str">
        <f t="shared" si="147"/>
        <v>nature</v>
      </c>
      <c r="S1557" s="10">
        <f t="shared" si="148"/>
        <v>42241.613796296297</v>
      </c>
      <c r="T1557" s="10">
        <f t="shared" si="149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144"/>
        <v>45.133333333333333</v>
      </c>
      <c r="P1558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10">
        <f t="shared" si="148"/>
        <v>42525.153055555551</v>
      </c>
      <c r="T1558" s="10">
        <f t="shared" si="149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144"/>
        <v>4</v>
      </c>
      <c r="P1559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10">
        <f t="shared" si="148"/>
        <v>41871.65315972222</v>
      </c>
      <c r="T1559" s="10">
        <f t="shared" si="149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144"/>
        <v>4.666666666666667</v>
      </c>
      <c r="P1560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10">
        <f t="shared" si="148"/>
        <v>42185.397673611107</v>
      </c>
      <c r="T1560" s="10">
        <f t="shared" si="149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144"/>
        <v>0.33333333333333337</v>
      </c>
      <c r="P1561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10">
        <f t="shared" si="148"/>
        <v>42108.05322916666</v>
      </c>
      <c r="T1561" s="10">
        <f t="shared" si="149"/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144"/>
        <v>3.7600000000000002</v>
      </c>
      <c r="P1562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10">
        <f t="shared" si="148"/>
        <v>41936.020752314813</v>
      </c>
      <c r="T1562" s="10">
        <f t="shared" si="149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144"/>
        <v>0.67</v>
      </c>
      <c r="P1563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10">
        <f t="shared" si="148"/>
        <v>41555.041701388887</v>
      </c>
      <c r="T1563" s="10">
        <f t="shared" si="149"/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144"/>
        <v>0</v>
      </c>
      <c r="P1564" t="e">
        <f t="shared" si="145"/>
        <v>#DIV/0!</v>
      </c>
      <c r="Q1564" t="str">
        <f t="shared" si="146"/>
        <v>publishing</v>
      </c>
      <c r="R1564" t="str">
        <f t="shared" si="147"/>
        <v>art books</v>
      </c>
      <c r="S1564" s="10">
        <f t="shared" si="148"/>
        <v>40079.566157407404</v>
      </c>
      <c r="T1564" s="10">
        <f t="shared" si="149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144"/>
        <v>1.4166666666666665</v>
      </c>
      <c r="P1565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10">
        <f t="shared" si="148"/>
        <v>41652.742488425924</v>
      </c>
      <c r="T1565" s="10">
        <f t="shared" si="149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144"/>
        <v>0.1</v>
      </c>
      <c r="P1566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10">
        <f t="shared" si="148"/>
        <v>42121.367002314815</v>
      </c>
      <c r="T1566" s="10">
        <f t="shared" si="149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144"/>
        <v>2.5</v>
      </c>
      <c r="P1567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10">
        <f t="shared" si="148"/>
        <v>40672.729872685188</v>
      </c>
      <c r="T1567" s="10">
        <f t="shared" si="149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144"/>
        <v>21.25</v>
      </c>
      <c r="P1568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10">
        <f t="shared" si="148"/>
        <v>42549.916712962964</v>
      </c>
      <c r="T1568" s="10">
        <f t="shared" si="149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144"/>
        <v>4.117647058823529</v>
      </c>
      <c r="P1569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10">
        <f t="shared" si="148"/>
        <v>41671.936863425923</v>
      </c>
      <c r="T1569" s="10">
        <f t="shared" si="149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144"/>
        <v>13.639999999999999</v>
      </c>
      <c r="P1570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10">
        <f t="shared" si="148"/>
        <v>41962.062326388885</v>
      </c>
      <c r="T1570" s="10">
        <f t="shared" si="149"/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144"/>
        <v>0</v>
      </c>
      <c r="P1571" t="e">
        <f t="shared" si="145"/>
        <v>#DIV/0!</v>
      </c>
      <c r="Q1571" t="str">
        <f t="shared" si="146"/>
        <v>publishing</v>
      </c>
      <c r="R1571" t="str">
        <f t="shared" si="147"/>
        <v>art books</v>
      </c>
      <c r="S1571" s="10">
        <f t="shared" si="148"/>
        <v>41389.679560185185</v>
      </c>
      <c r="T1571" s="10">
        <f t="shared" si="149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144"/>
        <v>41.4</v>
      </c>
      <c r="P1572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10">
        <f t="shared" si="148"/>
        <v>42438.813449074078</v>
      </c>
      <c r="T1572" s="10">
        <f t="shared" si="149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144"/>
        <v>0.66115702479338845</v>
      </c>
      <c r="P1573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10">
        <f t="shared" si="148"/>
        <v>42144.769479166673</v>
      </c>
      <c r="T1573" s="10">
        <f t="shared" si="149"/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144"/>
        <v>5</v>
      </c>
      <c r="P1574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10">
        <f t="shared" si="148"/>
        <v>42404.033090277779</v>
      </c>
      <c r="T1574" s="10">
        <f t="shared" si="149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144"/>
        <v>2.4777777777777779</v>
      </c>
      <c r="P1575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10">
        <f t="shared" si="148"/>
        <v>42786.000023148154</v>
      </c>
      <c r="T1575" s="10">
        <f t="shared" si="149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144"/>
        <v>5.0599999999999996</v>
      </c>
      <c r="P1576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10">
        <f t="shared" si="148"/>
        <v>42017.927418981482</v>
      </c>
      <c r="T1576" s="10">
        <f t="shared" si="149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144"/>
        <v>22.91</v>
      </c>
      <c r="P1577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10">
        <f t="shared" si="148"/>
        <v>41799.524259259262</v>
      </c>
      <c r="T1577" s="10">
        <f t="shared" si="149"/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144"/>
        <v>13</v>
      </c>
      <c r="P1578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10">
        <f t="shared" si="148"/>
        <v>42140.879259259258</v>
      </c>
      <c r="T1578" s="10">
        <f t="shared" si="149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144"/>
        <v>0.54999999999999993</v>
      </c>
      <c r="P1579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10">
        <f t="shared" si="148"/>
        <v>41054.847777777781</v>
      </c>
      <c r="T1579" s="10">
        <f t="shared" si="149"/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144"/>
        <v>10.806536636794938</v>
      </c>
      <c r="P1580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10">
        <f t="shared" si="148"/>
        <v>40399.065868055557</v>
      </c>
      <c r="T1580" s="10">
        <f t="shared" si="149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144"/>
        <v>0.84008400840084008</v>
      </c>
      <c r="P1581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10">
        <f t="shared" si="148"/>
        <v>41481.996423611112</v>
      </c>
      <c r="T1581" s="10">
        <f t="shared" si="149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144"/>
        <v>0</v>
      </c>
      <c r="P1582" t="e">
        <f t="shared" si="145"/>
        <v>#DIV/0!</v>
      </c>
      <c r="Q1582" t="str">
        <f t="shared" si="146"/>
        <v>publishing</v>
      </c>
      <c r="R1582" t="str">
        <f t="shared" si="147"/>
        <v>art books</v>
      </c>
      <c r="S1582" s="10">
        <f t="shared" si="148"/>
        <v>40990.050069444449</v>
      </c>
      <c r="T1582" s="10">
        <f t="shared" si="149"/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144"/>
        <v>0.5</v>
      </c>
      <c r="P1583">
        <f t="shared" si="145"/>
        <v>5</v>
      </c>
      <c r="Q1583" t="str">
        <f t="shared" si="146"/>
        <v>photography</v>
      </c>
      <c r="R1583" t="str">
        <f t="shared" si="147"/>
        <v>places</v>
      </c>
      <c r="S1583" s="10">
        <f t="shared" si="148"/>
        <v>42325.448958333334</v>
      </c>
      <c r="T1583" s="10">
        <f t="shared" si="149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144"/>
        <v>9.3000000000000007</v>
      </c>
      <c r="P1584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10">
        <f t="shared" si="148"/>
        <v>42246.789965277778</v>
      </c>
      <c r="T1584" s="10">
        <f t="shared" si="149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144"/>
        <v>7.4999999999999997E-2</v>
      </c>
      <c r="P1585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10">
        <f t="shared" si="148"/>
        <v>41877.904988425929</v>
      </c>
      <c r="T1585" s="10">
        <f t="shared" si="149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144"/>
        <v>0</v>
      </c>
      <c r="P1586" t="e">
        <f t="shared" si="145"/>
        <v>#DIV/0!</v>
      </c>
      <c r="Q1586" t="str">
        <f t="shared" si="146"/>
        <v>photography</v>
      </c>
      <c r="R1586" t="str">
        <f t="shared" si="147"/>
        <v>places</v>
      </c>
      <c r="S1586" s="10">
        <f t="shared" si="148"/>
        <v>41779.649317129632</v>
      </c>
      <c r="T1586" s="10">
        <f t="shared" si="149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144"/>
        <v>79</v>
      </c>
      <c r="P1587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10">
        <f t="shared" si="148"/>
        <v>42707.895462962959</v>
      </c>
      <c r="T1587" s="10">
        <f t="shared" si="149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144"/>
        <v>0</v>
      </c>
      <c r="P1588" t="e">
        <f t="shared" si="145"/>
        <v>#DIV/0!</v>
      </c>
      <c r="Q1588" t="str">
        <f t="shared" si="146"/>
        <v>photography</v>
      </c>
      <c r="R1588" t="str">
        <f t="shared" si="147"/>
        <v>places</v>
      </c>
      <c r="S1588" s="10">
        <f t="shared" si="148"/>
        <v>42069.104421296302</v>
      </c>
      <c r="T1588" s="10">
        <f t="shared" si="149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144"/>
        <v>1.3333333333333334E-2</v>
      </c>
      <c r="P1589">
        <f t="shared" si="145"/>
        <v>1</v>
      </c>
      <c r="Q1589" t="str">
        <f t="shared" si="146"/>
        <v>photography</v>
      </c>
      <c r="R1589" t="str">
        <f t="shared" si="147"/>
        <v>places</v>
      </c>
      <c r="S1589" s="10">
        <f t="shared" si="148"/>
        <v>41956.950983796298</v>
      </c>
      <c r="T1589" s="10">
        <f t="shared" si="149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144"/>
        <v>0</v>
      </c>
      <c r="P1590" t="e">
        <f t="shared" si="145"/>
        <v>#DIV/0!</v>
      </c>
      <c r="Q1590" t="str">
        <f t="shared" si="146"/>
        <v>photography</v>
      </c>
      <c r="R1590" t="str">
        <f t="shared" si="147"/>
        <v>places</v>
      </c>
      <c r="S1590" s="10">
        <f t="shared" si="148"/>
        <v>42005.24998842593</v>
      </c>
      <c r="T1590" s="10">
        <f t="shared" si="149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144"/>
        <v>0</v>
      </c>
      <c r="P1591" t="e">
        <f t="shared" si="145"/>
        <v>#DIV/0!</v>
      </c>
      <c r="Q1591" t="str">
        <f t="shared" si="146"/>
        <v>photography</v>
      </c>
      <c r="R1591" t="str">
        <f t="shared" si="147"/>
        <v>places</v>
      </c>
      <c r="S1591" s="10">
        <f t="shared" si="148"/>
        <v>42256.984791666662</v>
      </c>
      <c r="T1591" s="10">
        <f t="shared" si="149"/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144"/>
        <v>1.7000000000000002</v>
      </c>
      <c r="P1592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10">
        <f t="shared" si="148"/>
        <v>42240.857222222221</v>
      </c>
      <c r="T1592" s="10">
        <f t="shared" si="149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144"/>
        <v>29.228571428571428</v>
      </c>
      <c r="P1593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10">
        <f t="shared" si="148"/>
        <v>42433.726168981477</v>
      </c>
      <c r="T1593" s="10">
        <f t="shared" si="149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144"/>
        <v>0</v>
      </c>
      <c r="P1594" t="e">
        <f t="shared" si="145"/>
        <v>#DIV/0!</v>
      </c>
      <c r="Q1594" t="str">
        <f t="shared" si="146"/>
        <v>photography</v>
      </c>
      <c r="R1594" t="str">
        <f t="shared" si="147"/>
        <v>places</v>
      </c>
      <c r="S1594" s="10">
        <f t="shared" si="148"/>
        <v>42046.072743055556</v>
      </c>
      <c r="T1594" s="10">
        <f t="shared" si="149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144"/>
        <v>1.3636363636363637E-2</v>
      </c>
      <c r="P1595">
        <f t="shared" si="145"/>
        <v>1</v>
      </c>
      <c r="Q1595" t="str">
        <f t="shared" si="146"/>
        <v>photography</v>
      </c>
      <c r="R1595" t="str">
        <f t="shared" si="147"/>
        <v>places</v>
      </c>
      <c r="S1595" s="10">
        <f t="shared" si="148"/>
        <v>42033.845543981486</v>
      </c>
      <c r="T1595" s="10">
        <f t="shared" si="149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144"/>
        <v>20.5</v>
      </c>
      <c r="P1596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10">
        <f t="shared" si="148"/>
        <v>42445.712754629625</v>
      </c>
      <c r="T1596" s="10">
        <f t="shared" si="149"/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144"/>
        <v>0.27999999999999997</v>
      </c>
      <c r="P1597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10">
        <f t="shared" si="148"/>
        <v>41780.050092592595</v>
      </c>
      <c r="T1597" s="10">
        <f t="shared" si="149"/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144"/>
        <v>2.3076923076923079</v>
      </c>
      <c r="P1598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10">
        <f t="shared" si="148"/>
        <v>41941.430196759262</v>
      </c>
      <c r="T1598" s="10">
        <f t="shared" si="149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144"/>
        <v>0</v>
      </c>
      <c r="P1599" t="e">
        <f t="shared" si="145"/>
        <v>#DIV/0!</v>
      </c>
      <c r="Q1599" t="str">
        <f t="shared" si="146"/>
        <v>photography</v>
      </c>
      <c r="R1599" t="str">
        <f t="shared" si="147"/>
        <v>places</v>
      </c>
      <c r="S1599" s="10">
        <f t="shared" si="148"/>
        <v>42603.354131944448</v>
      </c>
      <c r="T1599" s="10">
        <f t="shared" si="149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144"/>
        <v>0.125</v>
      </c>
      <c r="P1600">
        <f t="shared" si="145"/>
        <v>1</v>
      </c>
      <c r="Q1600" t="str">
        <f t="shared" si="146"/>
        <v>photography</v>
      </c>
      <c r="R1600" t="str">
        <f t="shared" si="147"/>
        <v>places</v>
      </c>
      <c r="S1600" s="10">
        <f t="shared" si="148"/>
        <v>42151.667337962965</v>
      </c>
      <c r="T1600" s="10">
        <f t="shared" si="149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144"/>
        <v>0</v>
      </c>
      <c r="P1601" t="e">
        <f t="shared" si="145"/>
        <v>#DIV/0!</v>
      </c>
      <c r="Q1601" t="str">
        <f t="shared" si="146"/>
        <v>photography</v>
      </c>
      <c r="R1601" t="str">
        <f t="shared" si="147"/>
        <v>places</v>
      </c>
      <c r="S1601" s="10">
        <f t="shared" si="148"/>
        <v>42438.53907407407</v>
      </c>
      <c r="T1601" s="10">
        <f t="shared" si="149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144"/>
        <v>7.3400000000000007</v>
      </c>
      <c r="P1602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10">
        <f t="shared" si="148"/>
        <v>41791.057314814818</v>
      </c>
      <c r="T1602" s="10">
        <f t="shared" si="149"/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50">E1603/D1603*100</f>
        <v>108.2492</v>
      </c>
      <c r="P1603">
        <f t="shared" ref="P1603:P1666" si="151">E1603/L1603</f>
        <v>48.325535714285714</v>
      </c>
      <c r="Q1603" t="str">
        <f t="shared" ref="Q1603:Q1666" si="152">LEFT(N1603,FIND("/",N1603)-1)</f>
        <v>music</v>
      </c>
      <c r="R1603" t="str">
        <f t="shared" ref="R1603:R1666" si="153">RIGHT(N1603,LEN(N1603)-FIND("/",N1603))</f>
        <v>rock</v>
      </c>
      <c r="S1603" s="10">
        <f t="shared" ref="S1603:S1666" si="154">(((J1603/60)/60)/24)+DATE(1970,1,1)</f>
        <v>40638.092974537038</v>
      </c>
      <c r="T1603" s="10">
        <f t="shared" ref="T1603:T1666" si="155">(((I1603/60)/60)/24)+DATE(1970,1,1)</f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50"/>
        <v>100.16666666666667</v>
      </c>
      <c r="P1604">
        <f t="shared" si="151"/>
        <v>46.953125</v>
      </c>
      <c r="Q1604" t="str">
        <f t="shared" si="152"/>
        <v>music</v>
      </c>
      <c r="R1604" t="str">
        <f t="shared" si="153"/>
        <v>rock</v>
      </c>
      <c r="S1604" s="10">
        <f t="shared" si="154"/>
        <v>40788.297650462962</v>
      </c>
      <c r="T1604" s="10">
        <f t="shared" si="155"/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50"/>
        <v>100.03299999999999</v>
      </c>
      <c r="P1605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10">
        <f t="shared" si="154"/>
        <v>40876.169664351852</v>
      </c>
      <c r="T1605" s="10">
        <f t="shared" si="155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50"/>
        <v>122.10714285714286</v>
      </c>
      <c r="P1606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10">
        <f t="shared" si="154"/>
        <v>40945.845312500001</v>
      </c>
      <c r="T1606" s="10">
        <f t="shared" si="155"/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50"/>
        <v>100.69333333333334</v>
      </c>
      <c r="P1607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10">
        <f t="shared" si="154"/>
        <v>40747.012881944444</v>
      </c>
      <c r="T1607" s="10">
        <f t="shared" si="155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50"/>
        <v>101.004125</v>
      </c>
      <c r="P1608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10">
        <f t="shared" si="154"/>
        <v>40536.111550925925</v>
      </c>
      <c r="T1608" s="10">
        <f t="shared" si="155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50"/>
        <v>145.11000000000001</v>
      </c>
      <c r="P1609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10">
        <f t="shared" si="154"/>
        <v>41053.80846064815</v>
      </c>
      <c r="T1609" s="10">
        <f t="shared" si="155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50"/>
        <v>101.25</v>
      </c>
      <c r="P1610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10">
        <f t="shared" si="154"/>
        <v>41607.83085648148</v>
      </c>
      <c r="T1610" s="10">
        <f t="shared" si="155"/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50"/>
        <v>118.33333333333333</v>
      </c>
      <c r="P1611">
        <f t="shared" si="151"/>
        <v>443.75</v>
      </c>
      <c r="Q1611" t="str">
        <f t="shared" si="152"/>
        <v>music</v>
      </c>
      <c r="R1611" t="str">
        <f t="shared" si="153"/>
        <v>rock</v>
      </c>
      <c r="S1611" s="10">
        <f t="shared" si="154"/>
        <v>40796.001261574071</v>
      </c>
      <c r="T1611" s="10">
        <f t="shared" si="155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50"/>
        <v>271.85000000000002</v>
      </c>
      <c r="P1612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10">
        <f t="shared" si="154"/>
        <v>41228.924884259257</v>
      </c>
      <c r="T1612" s="10">
        <f t="shared" si="155"/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50"/>
        <v>125.125</v>
      </c>
      <c r="P1613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10">
        <f t="shared" si="154"/>
        <v>41409.00037037037</v>
      </c>
      <c r="T1613" s="10">
        <f t="shared" si="155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50"/>
        <v>110.00000000000001</v>
      </c>
      <c r="P1614">
        <f t="shared" si="151"/>
        <v>50</v>
      </c>
      <c r="Q1614" t="str">
        <f t="shared" si="152"/>
        <v>music</v>
      </c>
      <c r="R1614" t="str">
        <f t="shared" si="153"/>
        <v>rock</v>
      </c>
      <c r="S1614" s="10">
        <f t="shared" si="154"/>
        <v>41246.874814814815</v>
      </c>
      <c r="T1614" s="10">
        <f t="shared" si="155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50"/>
        <v>101.49999999999999</v>
      </c>
      <c r="P1615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10">
        <f t="shared" si="154"/>
        <v>41082.069467592592</v>
      </c>
      <c r="T1615" s="10">
        <f t="shared" si="155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50"/>
        <v>102.69999999999999</v>
      </c>
      <c r="P1616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10">
        <f t="shared" si="154"/>
        <v>41794.981122685182</v>
      </c>
      <c r="T1616" s="10">
        <f t="shared" si="155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50"/>
        <v>114.12500000000001</v>
      </c>
      <c r="P1617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10">
        <f t="shared" si="154"/>
        <v>40845.050879629627</v>
      </c>
      <c r="T1617" s="10">
        <f t="shared" si="155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50"/>
        <v>104.2</v>
      </c>
      <c r="P1618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10">
        <f t="shared" si="154"/>
        <v>41194.715520833335</v>
      </c>
      <c r="T1618" s="10">
        <f t="shared" si="155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50"/>
        <v>145.85714285714286</v>
      </c>
      <c r="P1619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10">
        <f t="shared" si="154"/>
        <v>41546.664212962962</v>
      </c>
      <c r="T1619" s="10">
        <f t="shared" si="155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50"/>
        <v>105.06666666666666</v>
      </c>
      <c r="P1620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10">
        <f t="shared" si="154"/>
        <v>41301.654340277775</v>
      </c>
      <c r="T1620" s="10">
        <f t="shared" si="155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50"/>
        <v>133.33333333333331</v>
      </c>
      <c r="P1621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10">
        <f t="shared" si="154"/>
        <v>41876.18618055556</v>
      </c>
      <c r="T1621" s="10">
        <f t="shared" si="155"/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50"/>
        <v>112.99999999999999</v>
      </c>
      <c r="P1622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10">
        <f t="shared" si="154"/>
        <v>41321.339583333334</v>
      </c>
      <c r="T1622" s="10">
        <f t="shared" si="155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50"/>
        <v>121.2</v>
      </c>
      <c r="P1623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10">
        <f t="shared" si="154"/>
        <v>41003.60665509259</v>
      </c>
      <c r="T1623" s="10">
        <f t="shared" si="155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50"/>
        <v>101.72463768115942</v>
      </c>
      <c r="P1624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10">
        <f t="shared" si="154"/>
        <v>41950.29483796296</v>
      </c>
      <c r="T1624" s="10">
        <f t="shared" si="155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50"/>
        <v>101.06666666666666</v>
      </c>
      <c r="P1625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10">
        <f t="shared" si="154"/>
        <v>41453.688530092593</v>
      </c>
      <c r="T1625" s="10">
        <f t="shared" si="155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50"/>
        <v>118</v>
      </c>
      <c r="P1626">
        <f t="shared" si="151"/>
        <v>47.2</v>
      </c>
      <c r="Q1626" t="str">
        <f t="shared" si="152"/>
        <v>music</v>
      </c>
      <c r="R1626" t="str">
        <f t="shared" si="153"/>
        <v>rock</v>
      </c>
      <c r="S1626" s="10">
        <f t="shared" si="154"/>
        <v>41243.367303240739</v>
      </c>
      <c r="T1626" s="10">
        <f t="shared" si="155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50"/>
        <v>155.33333333333331</v>
      </c>
      <c r="P1627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10">
        <f t="shared" si="154"/>
        <v>41135.699687500004</v>
      </c>
      <c r="T1627" s="10">
        <f t="shared" si="155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50"/>
        <v>101.18750000000001</v>
      </c>
      <c r="P1628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10">
        <f t="shared" si="154"/>
        <v>41579.847997685189</v>
      </c>
      <c r="T1628" s="10">
        <f t="shared" si="155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50"/>
        <v>117</v>
      </c>
      <c r="P1629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10">
        <f t="shared" si="154"/>
        <v>41205.707048611112</v>
      </c>
      <c r="T1629" s="10">
        <f t="shared" si="155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50"/>
        <v>100.925</v>
      </c>
      <c r="P1630">
        <f t="shared" si="151"/>
        <v>45.875</v>
      </c>
      <c r="Q1630" t="str">
        <f t="shared" si="152"/>
        <v>music</v>
      </c>
      <c r="R1630" t="str">
        <f t="shared" si="153"/>
        <v>rock</v>
      </c>
      <c r="S1630" s="10">
        <f t="shared" si="154"/>
        <v>41774.737060185187</v>
      </c>
      <c r="T1630" s="10">
        <f t="shared" si="155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50"/>
        <v>103.66666666666666</v>
      </c>
      <c r="P1631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10">
        <f t="shared" si="154"/>
        <v>41645.867280092592</v>
      </c>
      <c r="T1631" s="10">
        <f t="shared" si="155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50"/>
        <v>265.25</v>
      </c>
      <c r="P1632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10">
        <f t="shared" si="154"/>
        <v>40939.837673611109</v>
      </c>
      <c r="T1632" s="10">
        <f t="shared" si="155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50"/>
        <v>155.91</v>
      </c>
      <c r="P1633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10">
        <f t="shared" si="154"/>
        <v>41164.859502314815</v>
      </c>
      <c r="T1633" s="10">
        <f t="shared" si="155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50"/>
        <v>101.62500000000001</v>
      </c>
      <c r="P1634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10">
        <f t="shared" si="154"/>
        <v>40750.340902777774</v>
      </c>
      <c r="T1634" s="10">
        <f t="shared" si="155"/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50"/>
        <v>100</v>
      </c>
      <c r="P1635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10">
        <f t="shared" si="154"/>
        <v>40896.883750000001</v>
      </c>
      <c r="T1635" s="10">
        <f t="shared" si="155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50"/>
        <v>100.49999999999999</v>
      </c>
      <c r="P1636">
        <f t="shared" si="151"/>
        <v>62.8125</v>
      </c>
      <c r="Q1636" t="str">
        <f t="shared" si="152"/>
        <v>music</v>
      </c>
      <c r="R1636" t="str">
        <f t="shared" si="153"/>
        <v>rock</v>
      </c>
      <c r="S1636" s="10">
        <f t="shared" si="154"/>
        <v>40658.189826388887</v>
      </c>
      <c r="T1636" s="10">
        <f t="shared" si="155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50"/>
        <v>125.29999999999998</v>
      </c>
      <c r="P1637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10">
        <f t="shared" si="154"/>
        <v>42502.868761574078</v>
      </c>
      <c r="T1637" s="10">
        <f t="shared" si="155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50"/>
        <v>103.55555555555556</v>
      </c>
      <c r="P1638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10">
        <f t="shared" si="154"/>
        <v>40663.08666666667</v>
      </c>
      <c r="T1638" s="10">
        <f t="shared" si="155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50"/>
        <v>103.8</v>
      </c>
      <c r="P1639">
        <f t="shared" si="151"/>
        <v>34.6</v>
      </c>
      <c r="Q1639" t="str">
        <f t="shared" si="152"/>
        <v>music</v>
      </c>
      <c r="R1639" t="str">
        <f t="shared" si="153"/>
        <v>rock</v>
      </c>
      <c r="S1639" s="10">
        <f t="shared" si="154"/>
        <v>40122.751620370371</v>
      </c>
      <c r="T1639" s="10">
        <f t="shared" si="155"/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50"/>
        <v>105</v>
      </c>
      <c r="P1640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10">
        <f t="shared" si="154"/>
        <v>41288.68712962963</v>
      </c>
      <c r="T1640" s="10">
        <f t="shared" si="155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50"/>
        <v>100</v>
      </c>
      <c r="P1641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10">
        <f t="shared" si="154"/>
        <v>40941.652372685188</v>
      </c>
      <c r="T1641" s="10">
        <f t="shared" si="155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50"/>
        <v>169.86</v>
      </c>
      <c r="P1642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10">
        <f t="shared" si="154"/>
        <v>40379.23096064815</v>
      </c>
      <c r="T1642" s="10">
        <f t="shared" si="155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50"/>
        <v>101.4</v>
      </c>
      <c r="P1643">
        <f t="shared" si="151"/>
        <v>97.5</v>
      </c>
      <c r="Q1643" t="str">
        <f t="shared" si="152"/>
        <v>music</v>
      </c>
      <c r="R1643" t="str">
        <f t="shared" si="153"/>
        <v>pop</v>
      </c>
      <c r="S1643" s="10">
        <f t="shared" si="154"/>
        <v>41962.596574074079</v>
      </c>
      <c r="T1643" s="10">
        <f t="shared" si="155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50"/>
        <v>100</v>
      </c>
      <c r="P1644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10">
        <f t="shared" si="154"/>
        <v>40688.024618055555</v>
      </c>
      <c r="T1644" s="10">
        <f t="shared" si="155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50"/>
        <v>124.70000000000002</v>
      </c>
      <c r="P1645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10">
        <f t="shared" si="154"/>
        <v>41146.824212962965</v>
      </c>
      <c r="T1645" s="10">
        <f t="shared" si="155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50"/>
        <v>109.5</v>
      </c>
      <c r="P1646">
        <f t="shared" si="151"/>
        <v>85.546875</v>
      </c>
      <c r="Q1646" t="str">
        <f t="shared" si="152"/>
        <v>music</v>
      </c>
      <c r="R1646" t="str">
        <f t="shared" si="153"/>
        <v>pop</v>
      </c>
      <c r="S1646" s="10">
        <f t="shared" si="154"/>
        <v>41175.05972222222</v>
      </c>
      <c r="T1646" s="10">
        <f t="shared" si="155"/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50"/>
        <v>110.80000000000001</v>
      </c>
      <c r="P1647">
        <f t="shared" si="151"/>
        <v>554</v>
      </c>
      <c r="Q1647" t="str">
        <f t="shared" si="152"/>
        <v>music</v>
      </c>
      <c r="R1647" t="str">
        <f t="shared" si="153"/>
        <v>pop</v>
      </c>
      <c r="S1647" s="10">
        <f t="shared" si="154"/>
        <v>41521.617361111108</v>
      </c>
      <c r="T1647" s="10">
        <f t="shared" si="155"/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50"/>
        <v>110.2</v>
      </c>
      <c r="P1648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10">
        <f t="shared" si="154"/>
        <v>41833.450266203705</v>
      </c>
      <c r="T1648" s="10">
        <f t="shared" si="155"/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50"/>
        <v>104.71999999999998</v>
      </c>
      <c r="P1649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10">
        <f t="shared" si="154"/>
        <v>41039.409456018519</v>
      </c>
      <c r="T1649" s="10">
        <f t="shared" si="155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50"/>
        <v>125.26086956521738</v>
      </c>
      <c r="P1650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10">
        <f t="shared" si="154"/>
        <v>40592.704652777778</v>
      </c>
      <c r="T1650" s="10">
        <f t="shared" si="155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50"/>
        <v>100.58763157894737</v>
      </c>
      <c r="P1651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10">
        <f t="shared" si="154"/>
        <v>41737.684664351851</v>
      </c>
      <c r="T1651" s="10">
        <f t="shared" si="155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50"/>
        <v>141.55000000000001</v>
      </c>
      <c r="P1652">
        <f t="shared" si="151"/>
        <v>88.46875</v>
      </c>
      <c r="Q1652" t="str">
        <f t="shared" si="152"/>
        <v>music</v>
      </c>
      <c r="R1652" t="str">
        <f t="shared" si="153"/>
        <v>pop</v>
      </c>
      <c r="S1652" s="10">
        <f t="shared" si="154"/>
        <v>41526.435613425929</v>
      </c>
      <c r="T1652" s="10">
        <f t="shared" si="155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50"/>
        <v>100.75</v>
      </c>
      <c r="P1653">
        <f t="shared" si="151"/>
        <v>100.75</v>
      </c>
      <c r="Q1653" t="str">
        <f t="shared" si="152"/>
        <v>music</v>
      </c>
      <c r="R1653" t="str">
        <f t="shared" si="153"/>
        <v>pop</v>
      </c>
      <c r="S1653" s="10">
        <f t="shared" si="154"/>
        <v>40625.900694444441</v>
      </c>
      <c r="T1653" s="10">
        <f t="shared" si="155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50"/>
        <v>100.66666666666666</v>
      </c>
      <c r="P1654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10">
        <f t="shared" si="154"/>
        <v>41572.492974537039</v>
      </c>
      <c r="T1654" s="10">
        <f t="shared" si="155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50"/>
        <v>174.2304</v>
      </c>
      <c r="P1655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10">
        <f t="shared" si="154"/>
        <v>40626.834444444445</v>
      </c>
      <c r="T1655" s="10">
        <f t="shared" si="155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50"/>
        <v>119.90909090909089</v>
      </c>
      <c r="P1656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10">
        <f t="shared" si="154"/>
        <v>40987.890740740739</v>
      </c>
      <c r="T1656" s="10">
        <f t="shared" si="155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50"/>
        <v>142.86666666666667</v>
      </c>
      <c r="P1657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10">
        <f t="shared" si="154"/>
        <v>40974.791898148149</v>
      </c>
      <c r="T1657" s="10">
        <f t="shared" si="155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50"/>
        <v>100.33493333333334</v>
      </c>
      <c r="P1658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10">
        <f t="shared" si="154"/>
        <v>41226.928842592592</v>
      </c>
      <c r="T1658" s="10">
        <f t="shared" si="155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50"/>
        <v>104.93380000000001</v>
      </c>
      <c r="P1659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10">
        <f t="shared" si="154"/>
        <v>41023.782037037039</v>
      </c>
      <c r="T1659" s="10">
        <f t="shared" si="155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50"/>
        <v>132.23333333333335</v>
      </c>
      <c r="P1660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10">
        <f t="shared" si="154"/>
        <v>41223.22184027778</v>
      </c>
      <c r="T1660" s="10">
        <f t="shared" si="155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50"/>
        <v>112.79999999999998</v>
      </c>
      <c r="P1661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10">
        <f t="shared" si="154"/>
        <v>41596.913437499999</v>
      </c>
      <c r="T1661" s="10">
        <f t="shared" si="155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50"/>
        <v>1253.75</v>
      </c>
      <c r="P1662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10">
        <f t="shared" si="154"/>
        <v>42459.693865740745</v>
      </c>
      <c r="T1662" s="10">
        <f t="shared" si="155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50"/>
        <v>102.50632911392405</v>
      </c>
      <c r="P1663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10">
        <f t="shared" si="154"/>
        <v>42343.998043981483</v>
      </c>
      <c r="T1663" s="10">
        <f t="shared" si="155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50"/>
        <v>102.6375</v>
      </c>
      <c r="P1664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10">
        <f t="shared" si="154"/>
        <v>40848.198333333334</v>
      </c>
      <c r="T1664" s="10">
        <f t="shared" si="155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50"/>
        <v>108</v>
      </c>
      <c r="P1665">
        <f t="shared" si="151"/>
        <v>33.75</v>
      </c>
      <c r="Q1665" t="str">
        <f t="shared" si="152"/>
        <v>music</v>
      </c>
      <c r="R1665" t="str">
        <f t="shared" si="153"/>
        <v>pop</v>
      </c>
      <c r="S1665" s="10">
        <f t="shared" si="154"/>
        <v>42006.02207175926</v>
      </c>
      <c r="T1665" s="10">
        <f t="shared" si="155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50"/>
        <v>122.40879999999999</v>
      </c>
      <c r="P1666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10">
        <f t="shared" si="154"/>
        <v>40939.761782407404</v>
      </c>
      <c r="T1666" s="10">
        <f t="shared" si="155"/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56">E1667/D1667*100</f>
        <v>119.45714285714286</v>
      </c>
      <c r="P1667">
        <f t="shared" ref="P1667:P1730" si="157">E1667/L1667</f>
        <v>44.956989247311824</v>
      </c>
      <c r="Q1667" t="str">
        <f t="shared" ref="Q1667:Q1730" si="158">LEFT(N1667,FIND("/",N1667)-1)</f>
        <v>music</v>
      </c>
      <c r="R1667" t="str">
        <f t="shared" ref="R1667:R1730" si="159">RIGHT(N1667,LEN(N1667)-FIND("/",N1667))</f>
        <v>pop</v>
      </c>
      <c r="S1667" s="10">
        <f t="shared" ref="S1667:S1730" si="160">(((J1667/60)/60)/24)+DATE(1970,1,1)</f>
        <v>40564.649456018517</v>
      </c>
      <c r="T1667" s="10">
        <f t="shared" ref="T1667:T1730" si="161">(((I1667/60)/60)/24)+DATE(1970,1,1)</f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56"/>
        <v>160.88</v>
      </c>
      <c r="P1668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10">
        <f t="shared" si="160"/>
        <v>41331.253159722226</v>
      </c>
      <c r="T1668" s="10">
        <f t="shared" si="161"/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56"/>
        <v>126.85294117647059</v>
      </c>
      <c r="P1669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10">
        <f t="shared" si="160"/>
        <v>41682.0705787037</v>
      </c>
      <c r="T1669" s="10">
        <f t="shared" si="161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56"/>
        <v>102.6375</v>
      </c>
      <c r="P1670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10">
        <f t="shared" si="160"/>
        <v>40845.14975694444</v>
      </c>
      <c r="T1670" s="10">
        <f t="shared" si="161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56"/>
        <v>139.75</v>
      </c>
      <c r="P1671">
        <f t="shared" si="157"/>
        <v>53.75</v>
      </c>
      <c r="Q1671" t="str">
        <f t="shared" si="158"/>
        <v>music</v>
      </c>
      <c r="R1671" t="str">
        <f t="shared" si="159"/>
        <v>pop</v>
      </c>
      <c r="S1671" s="10">
        <f t="shared" si="160"/>
        <v>42461.885138888887</v>
      </c>
      <c r="T1671" s="10">
        <f t="shared" si="161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56"/>
        <v>102.60000000000001</v>
      </c>
      <c r="P1672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10">
        <f t="shared" si="160"/>
        <v>40313.930543981485</v>
      </c>
      <c r="T1672" s="10">
        <f t="shared" si="161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56"/>
        <v>100.67349999999999</v>
      </c>
      <c r="P1673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10">
        <f t="shared" si="160"/>
        <v>42553.54414351852</v>
      </c>
      <c r="T1673" s="10">
        <f t="shared" si="161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56"/>
        <v>112.94117647058823</v>
      </c>
      <c r="P1674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10">
        <f t="shared" si="160"/>
        <v>41034.656597222223</v>
      </c>
      <c r="T1674" s="10">
        <f t="shared" si="161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56"/>
        <v>128.09523809523807</v>
      </c>
      <c r="P1675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10">
        <f t="shared" si="160"/>
        <v>42039.878379629634</v>
      </c>
      <c r="T1675" s="10">
        <f t="shared" si="161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56"/>
        <v>201.7</v>
      </c>
      <c r="P1676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10">
        <f t="shared" si="160"/>
        <v>42569.605393518519</v>
      </c>
      <c r="T1676" s="10">
        <f t="shared" si="161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56"/>
        <v>137.416</v>
      </c>
      <c r="P1677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10">
        <f t="shared" si="160"/>
        <v>40802.733101851853</v>
      </c>
      <c r="T1677" s="10">
        <f t="shared" si="161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56"/>
        <v>115.33333333333333</v>
      </c>
      <c r="P1678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10">
        <f t="shared" si="160"/>
        <v>40973.72623842593</v>
      </c>
      <c r="T1678" s="10">
        <f t="shared" si="161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56"/>
        <v>111.66666666666667</v>
      </c>
      <c r="P1679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10">
        <f t="shared" si="160"/>
        <v>42416.407129629632</v>
      </c>
      <c r="T1679" s="10">
        <f t="shared" si="161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56"/>
        <v>118.39999999999999</v>
      </c>
      <c r="P1680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10">
        <f t="shared" si="160"/>
        <v>41662.854988425926</v>
      </c>
      <c r="T1680" s="10">
        <f t="shared" si="161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56"/>
        <v>175</v>
      </c>
      <c r="P1681">
        <f t="shared" si="157"/>
        <v>62.5</v>
      </c>
      <c r="Q1681" t="str">
        <f t="shared" si="158"/>
        <v>music</v>
      </c>
      <c r="R1681" t="str">
        <f t="shared" si="159"/>
        <v>pop</v>
      </c>
      <c r="S1681" s="10">
        <f t="shared" si="160"/>
        <v>40723.068807870368</v>
      </c>
      <c r="T1681" s="10">
        <f t="shared" si="161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56"/>
        <v>117.5</v>
      </c>
      <c r="P1682">
        <f t="shared" si="157"/>
        <v>47</v>
      </c>
      <c r="Q1682" t="str">
        <f t="shared" si="158"/>
        <v>music</v>
      </c>
      <c r="R1682" t="str">
        <f t="shared" si="159"/>
        <v>pop</v>
      </c>
      <c r="S1682" s="10">
        <f t="shared" si="160"/>
        <v>41802.757719907408</v>
      </c>
      <c r="T1682" s="10">
        <f t="shared" si="161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56"/>
        <v>101.42212307692309</v>
      </c>
      <c r="P1683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10">
        <f t="shared" si="160"/>
        <v>42774.121342592596</v>
      </c>
      <c r="T1683" s="10">
        <f t="shared" si="161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56"/>
        <v>0</v>
      </c>
      <c r="P1684" t="e">
        <f t="shared" si="157"/>
        <v>#DIV/0!</v>
      </c>
      <c r="Q1684" t="str">
        <f t="shared" si="158"/>
        <v>music</v>
      </c>
      <c r="R1684" t="str">
        <f t="shared" si="159"/>
        <v>faith</v>
      </c>
      <c r="S1684" s="10">
        <f t="shared" si="160"/>
        <v>42779.21365740741</v>
      </c>
      <c r="T1684" s="10">
        <f t="shared" si="161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56"/>
        <v>21.714285714285715</v>
      </c>
      <c r="P1685">
        <f t="shared" si="157"/>
        <v>76</v>
      </c>
      <c r="Q1685" t="str">
        <f t="shared" si="158"/>
        <v>music</v>
      </c>
      <c r="R1685" t="str">
        <f t="shared" si="159"/>
        <v>faith</v>
      </c>
      <c r="S1685" s="10">
        <f t="shared" si="160"/>
        <v>42808.781689814816</v>
      </c>
      <c r="T1685" s="10">
        <f t="shared" si="161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56"/>
        <v>109.125</v>
      </c>
      <c r="P1686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10">
        <f t="shared" si="160"/>
        <v>42783.815289351856</v>
      </c>
      <c r="T1686" s="10">
        <f t="shared" si="161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56"/>
        <v>102.85714285714285</v>
      </c>
      <c r="P1687">
        <f t="shared" si="157"/>
        <v>24</v>
      </c>
      <c r="Q1687" t="str">
        <f t="shared" si="158"/>
        <v>music</v>
      </c>
      <c r="R1687" t="str">
        <f t="shared" si="159"/>
        <v>faith</v>
      </c>
      <c r="S1687" s="10">
        <f t="shared" si="160"/>
        <v>42788.2502662037</v>
      </c>
      <c r="T1687" s="10">
        <f t="shared" si="161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56"/>
        <v>0.36</v>
      </c>
      <c r="P1688">
        <f t="shared" si="157"/>
        <v>18</v>
      </c>
      <c r="Q1688" t="str">
        <f t="shared" si="158"/>
        <v>music</v>
      </c>
      <c r="R1688" t="str">
        <f t="shared" si="159"/>
        <v>faith</v>
      </c>
      <c r="S1688" s="10">
        <f t="shared" si="160"/>
        <v>42792.843969907408</v>
      </c>
      <c r="T1688" s="10">
        <f t="shared" si="161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56"/>
        <v>31.25</v>
      </c>
      <c r="P1689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10">
        <f t="shared" si="160"/>
        <v>42802.046817129631</v>
      </c>
      <c r="T1689" s="10">
        <f t="shared" si="161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56"/>
        <v>44.3</v>
      </c>
      <c r="P1690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10">
        <f t="shared" si="160"/>
        <v>42804.534652777773</v>
      </c>
      <c r="T1690" s="10">
        <f t="shared" si="161"/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56"/>
        <v>100</v>
      </c>
      <c r="P1691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10">
        <f t="shared" si="160"/>
        <v>42780.942476851851</v>
      </c>
      <c r="T1691" s="10">
        <f t="shared" si="161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56"/>
        <v>25.4</v>
      </c>
      <c r="P1692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10">
        <f t="shared" si="160"/>
        <v>42801.43104166667</v>
      </c>
      <c r="T1692" s="10">
        <f t="shared" si="161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56"/>
        <v>33.473333333333329</v>
      </c>
      <c r="P1693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10">
        <f t="shared" si="160"/>
        <v>42795.701481481476</v>
      </c>
      <c r="T1693" s="10">
        <f t="shared" si="161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56"/>
        <v>47.8</v>
      </c>
      <c r="P1694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10">
        <f t="shared" si="160"/>
        <v>42788.151238425926</v>
      </c>
      <c r="T1694" s="10">
        <f t="shared" si="161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56"/>
        <v>9.3333333333333339</v>
      </c>
      <c r="P1695">
        <f t="shared" si="157"/>
        <v>35</v>
      </c>
      <c r="Q1695" t="str">
        <f t="shared" si="158"/>
        <v>music</v>
      </c>
      <c r="R1695" t="str">
        <f t="shared" si="159"/>
        <v>faith</v>
      </c>
      <c r="S1695" s="10">
        <f t="shared" si="160"/>
        <v>42803.920277777783</v>
      </c>
      <c r="T1695" s="10">
        <f t="shared" si="161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56"/>
        <v>0.05</v>
      </c>
      <c r="P1696">
        <f t="shared" si="157"/>
        <v>5</v>
      </c>
      <c r="Q1696" t="str">
        <f t="shared" si="158"/>
        <v>music</v>
      </c>
      <c r="R1696" t="str">
        <f t="shared" si="159"/>
        <v>faith</v>
      </c>
      <c r="S1696" s="10">
        <f t="shared" si="160"/>
        <v>42791.669837962967</v>
      </c>
      <c r="T1696" s="10">
        <f t="shared" si="161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56"/>
        <v>11.708333333333334</v>
      </c>
      <c r="P1697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10">
        <f t="shared" si="160"/>
        <v>42801.031412037039</v>
      </c>
      <c r="T1697" s="10">
        <f t="shared" si="161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56"/>
        <v>0</v>
      </c>
      <c r="P1698" t="e">
        <f t="shared" si="157"/>
        <v>#DIV/0!</v>
      </c>
      <c r="Q1698" t="str">
        <f t="shared" si="158"/>
        <v>music</v>
      </c>
      <c r="R1698" t="str">
        <f t="shared" si="159"/>
        <v>faith</v>
      </c>
      <c r="S1698" s="10">
        <f t="shared" si="160"/>
        <v>42796.069571759261</v>
      </c>
      <c r="T1698" s="10">
        <f t="shared" si="161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56"/>
        <v>20.208000000000002</v>
      </c>
      <c r="P1699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10">
        <f t="shared" si="160"/>
        <v>42805.032962962956</v>
      </c>
      <c r="T1699" s="10">
        <f t="shared" si="161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56"/>
        <v>0</v>
      </c>
      <c r="P1700" t="e">
        <f t="shared" si="157"/>
        <v>#DIV/0!</v>
      </c>
      <c r="Q1700" t="str">
        <f t="shared" si="158"/>
        <v>music</v>
      </c>
      <c r="R1700" t="str">
        <f t="shared" si="159"/>
        <v>faith</v>
      </c>
      <c r="S1700" s="10">
        <f t="shared" si="160"/>
        <v>42796.207870370374</v>
      </c>
      <c r="T1700" s="10">
        <f t="shared" si="161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56"/>
        <v>4.2311459353574925</v>
      </c>
      <c r="P1701">
        <f t="shared" si="157"/>
        <v>54</v>
      </c>
      <c r="Q1701" t="str">
        <f t="shared" si="158"/>
        <v>music</v>
      </c>
      <c r="R1701" t="str">
        <f t="shared" si="159"/>
        <v>faith</v>
      </c>
      <c r="S1701" s="10">
        <f t="shared" si="160"/>
        <v>42806.863946759258</v>
      </c>
      <c r="T1701" s="10">
        <f t="shared" si="161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56"/>
        <v>26.06</v>
      </c>
      <c r="P1702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10">
        <f t="shared" si="160"/>
        <v>42796.071643518517</v>
      </c>
      <c r="T1702" s="10">
        <f t="shared" si="161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56"/>
        <v>0.19801980198019803</v>
      </c>
      <c r="P1703">
        <f t="shared" si="157"/>
        <v>5</v>
      </c>
      <c r="Q1703" t="str">
        <f t="shared" si="158"/>
        <v>music</v>
      </c>
      <c r="R1703" t="str">
        <f t="shared" si="159"/>
        <v>faith</v>
      </c>
      <c r="S1703" s="10">
        <f t="shared" si="160"/>
        <v>41989.664409722223</v>
      </c>
      <c r="T1703" s="10">
        <f t="shared" si="161"/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56"/>
        <v>6.0606060606060606E-3</v>
      </c>
      <c r="P1704">
        <f t="shared" si="157"/>
        <v>1</v>
      </c>
      <c r="Q1704" t="str">
        <f t="shared" si="158"/>
        <v>music</v>
      </c>
      <c r="R1704" t="str">
        <f t="shared" si="159"/>
        <v>faith</v>
      </c>
      <c r="S1704" s="10">
        <f t="shared" si="160"/>
        <v>42063.869791666672</v>
      </c>
      <c r="T1704" s="10">
        <f t="shared" si="161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56"/>
        <v>1.02</v>
      </c>
      <c r="P1705">
        <f t="shared" si="157"/>
        <v>25.5</v>
      </c>
      <c r="Q1705" t="str">
        <f t="shared" si="158"/>
        <v>music</v>
      </c>
      <c r="R1705" t="str">
        <f t="shared" si="159"/>
        <v>faith</v>
      </c>
      <c r="S1705" s="10">
        <f t="shared" si="160"/>
        <v>42187.281678240746</v>
      </c>
      <c r="T1705" s="10">
        <f t="shared" si="161"/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56"/>
        <v>65.100000000000009</v>
      </c>
      <c r="P1706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10">
        <f t="shared" si="160"/>
        <v>42021.139733796299</v>
      </c>
      <c r="T1706" s="10">
        <f t="shared" si="161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56"/>
        <v>0</v>
      </c>
      <c r="P1707" t="e">
        <f t="shared" si="157"/>
        <v>#DIV/0!</v>
      </c>
      <c r="Q1707" t="str">
        <f t="shared" si="158"/>
        <v>music</v>
      </c>
      <c r="R1707" t="str">
        <f t="shared" si="159"/>
        <v>faith</v>
      </c>
      <c r="S1707" s="10">
        <f t="shared" si="160"/>
        <v>42245.016736111109</v>
      </c>
      <c r="T1707" s="10">
        <f t="shared" si="161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56"/>
        <v>0</v>
      </c>
      <c r="P1708" t="e">
        <f t="shared" si="157"/>
        <v>#DIV/0!</v>
      </c>
      <c r="Q1708" t="str">
        <f t="shared" si="158"/>
        <v>music</v>
      </c>
      <c r="R1708" t="str">
        <f t="shared" si="159"/>
        <v>faith</v>
      </c>
      <c r="S1708" s="10">
        <f t="shared" si="160"/>
        <v>42179.306388888886</v>
      </c>
      <c r="T1708" s="10">
        <f t="shared" si="161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56"/>
        <v>9.74</v>
      </c>
      <c r="P1709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10">
        <f t="shared" si="160"/>
        <v>42427.721006944441</v>
      </c>
      <c r="T1709" s="10">
        <f t="shared" si="161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56"/>
        <v>0</v>
      </c>
      <c r="P1710" t="e">
        <f t="shared" si="157"/>
        <v>#DIV/0!</v>
      </c>
      <c r="Q1710" t="str">
        <f t="shared" si="158"/>
        <v>music</v>
      </c>
      <c r="R1710" t="str">
        <f t="shared" si="159"/>
        <v>faith</v>
      </c>
      <c r="S1710" s="10">
        <f t="shared" si="160"/>
        <v>42451.866967592592</v>
      </c>
      <c r="T1710" s="10">
        <f t="shared" si="161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56"/>
        <v>4.8571428571428568</v>
      </c>
      <c r="P1711">
        <f t="shared" si="157"/>
        <v>21.25</v>
      </c>
      <c r="Q1711" t="str">
        <f t="shared" si="158"/>
        <v>music</v>
      </c>
      <c r="R1711" t="str">
        <f t="shared" si="159"/>
        <v>faith</v>
      </c>
      <c r="S1711" s="10">
        <f t="shared" si="160"/>
        <v>41841.56381944444</v>
      </c>
      <c r="T1711" s="10">
        <f t="shared" si="161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56"/>
        <v>0.67999999999999994</v>
      </c>
      <c r="P1712">
        <f t="shared" si="157"/>
        <v>34</v>
      </c>
      <c r="Q1712" t="str">
        <f t="shared" si="158"/>
        <v>music</v>
      </c>
      <c r="R1712" t="str">
        <f t="shared" si="159"/>
        <v>faith</v>
      </c>
      <c r="S1712" s="10">
        <f t="shared" si="160"/>
        <v>42341.59129629629</v>
      </c>
      <c r="T1712" s="10">
        <f t="shared" si="161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56"/>
        <v>10.5</v>
      </c>
      <c r="P1713">
        <f t="shared" si="157"/>
        <v>525</v>
      </c>
      <c r="Q1713" t="str">
        <f t="shared" si="158"/>
        <v>music</v>
      </c>
      <c r="R1713" t="str">
        <f t="shared" si="159"/>
        <v>faith</v>
      </c>
      <c r="S1713" s="10">
        <f t="shared" si="160"/>
        <v>41852.646226851852</v>
      </c>
      <c r="T1713" s="10">
        <f t="shared" si="161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56"/>
        <v>0</v>
      </c>
      <c r="P1714" t="e">
        <f t="shared" si="157"/>
        <v>#DIV/0!</v>
      </c>
      <c r="Q1714" t="str">
        <f t="shared" si="158"/>
        <v>music</v>
      </c>
      <c r="R1714" t="str">
        <f t="shared" si="159"/>
        <v>faith</v>
      </c>
      <c r="S1714" s="10">
        <f t="shared" si="160"/>
        <v>42125.913807870369</v>
      </c>
      <c r="T1714" s="10">
        <f t="shared" si="161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56"/>
        <v>1.6666666666666667</v>
      </c>
      <c r="P1715">
        <f t="shared" si="157"/>
        <v>50</v>
      </c>
      <c r="Q1715" t="str">
        <f t="shared" si="158"/>
        <v>music</v>
      </c>
      <c r="R1715" t="str">
        <f t="shared" si="159"/>
        <v>faith</v>
      </c>
      <c r="S1715" s="10">
        <f t="shared" si="160"/>
        <v>41887.801064814819</v>
      </c>
      <c r="T1715" s="10">
        <f t="shared" si="161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56"/>
        <v>7.8680000000000003</v>
      </c>
      <c r="P1716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10">
        <f t="shared" si="160"/>
        <v>42095.918530092589</v>
      </c>
      <c r="T1716" s="10">
        <f t="shared" si="161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56"/>
        <v>0.22</v>
      </c>
      <c r="P1717">
        <f t="shared" si="157"/>
        <v>5.5</v>
      </c>
      <c r="Q1717" t="str">
        <f t="shared" si="158"/>
        <v>music</v>
      </c>
      <c r="R1717" t="str">
        <f t="shared" si="159"/>
        <v>faith</v>
      </c>
      <c r="S1717" s="10">
        <f t="shared" si="160"/>
        <v>42064.217418981483</v>
      </c>
      <c r="T1717" s="10">
        <f t="shared" si="161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56"/>
        <v>7.5</v>
      </c>
      <c r="P1718">
        <f t="shared" si="157"/>
        <v>50</v>
      </c>
      <c r="Q1718" t="str">
        <f t="shared" si="158"/>
        <v>music</v>
      </c>
      <c r="R1718" t="str">
        <f t="shared" si="159"/>
        <v>faith</v>
      </c>
      <c r="S1718" s="10">
        <f t="shared" si="160"/>
        <v>42673.577534722222</v>
      </c>
      <c r="T1718" s="10">
        <f t="shared" si="161"/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56"/>
        <v>42.725880551301685</v>
      </c>
      <c r="P1719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10">
        <f t="shared" si="160"/>
        <v>42460.98192129629</v>
      </c>
      <c r="T1719" s="10">
        <f t="shared" si="161"/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56"/>
        <v>0.2142857142857143</v>
      </c>
      <c r="P1720">
        <f t="shared" si="157"/>
        <v>37.5</v>
      </c>
      <c r="Q1720" t="str">
        <f t="shared" si="158"/>
        <v>music</v>
      </c>
      <c r="R1720" t="str">
        <f t="shared" si="159"/>
        <v>faith</v>
      </c>
      <c r="S1720" s="10">
        <f t="shared" si="160"/>
        <v>42460.610520833332</v>
      </c>
      <c r="T1720" s="10">
        <f t="shared" si="161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56"/>
        <v>0.87500000000000011</v>
      </c>
      <c r="P1721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10">
        <f t="shared" si="160"/>
        <v>41869.534618055557</v>
      </c>
      <c r="T1721" s="10">
        <f t="shared" si="161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56"/>
        <v>5.625</v>
      </c>
      <c r="P1722">
        <f t="shared" si="157"/>
        <v>28.125</v>
      </c>
      <c r="Q1722" t="str">
        <f t="shared" si="158"/>
        <v>music</v>
      </c>
      <c r="R1722" t="str">
        <f t="shared" si="159"/>
        <v>faith</v>
      </c>
      <c r="S1722" s="10">
        <f t="shared" si="160"/>
        <v>41922.783229166671</v>
      </c>
      <c r="T1722" s="10">
        <f t="shared" si="161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56"/>
        <v>0</v>
      </c>
      <c r="P1723" t="e">
        <f t="shared" si="157"/>
        <v>#DIV/0!</v>
      </c>
      <c r="Q1723" t="str">
        <f t="shared" si="158"/>
        <v>music</v>
      </c>
      <c r="R1723" t="str">
        <f t="shared" si="159"/>
        <v>faith</v>
      </c>
      <c r="S1723" s="10">
        <f t="shared" si="160"/>
        <v>42319.461377314816</v>
      </c>
      <c r="T1723" s="10">
        <f t="shared" si="161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56"/>
        <v>3.4722222222222224E-2</v>
      </c>
      <c r="P1724">
        <f t="shared" si="157"/>
        <v>1</v>
      </c>
      <c r="Q1724" t="str">
        <f t="shared" si="158"/>
        <v>music</v>
      </c>
      <c r="R1724" t="str">
        <f t="shared" si="159"/>
        <v>faith</v>
      </c>
      <c r="S1724" s="10">
        <f t="shared" si="160"/>
        <v>42425.960983796293</v>
      </c>
      <c r="T1724" s="10">
        <f t="shared" si="161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56"/>
        <v>6.5</v>
      </c>
      <c r="P1725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10">
        <f t="shared" si="160"/>
        <v>42129.82540509259</v>
      </c>
      <c r="T1725" s="10">
        <f t="shared" si="161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56"/>
        <v>0.58333333333333337</v>
      </c>
      <c r="P1726">
        <f t="shared" si="157"/>
        <v>8.75</v>
      </c>
      <c r="Q1726" t="str">
        <f t="shared" si="158"/>
        <v>music</v>
      </c>
      <c r="R1726" t="str">
        <f t="shared" si="159"/>
        <v>faith</v>
      </c>
      <c r="S1726" s="10">
        <f t="shared" si="160"/>
        <v>41912.932430555556</v>
      </c>
      <c r="T1726" s="10">
        <f t="shared" si="161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56"/>
        <v>10.181818181818182</v>
      </c>
      <c r="P1727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10">
        <f t="shared" si="160"/>
        <v>41845.968159722222</v>
      </c>
      <c r="T1727" s="10">
        <f t="shared" si="161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56"/>
        <v>33.784615384615385</v>
      </c>
      <c r="P1728">
        <f t="shared" si="157"/>
        <v>137.25</v>
      </c>
      <c r="Q1728" t="str">
        <f t="shared" si="158"/>
        <v>music</v>
      </c>
      <c r="R1728" t="str">
        <f t="shared" si="159"/>
        <v>faith</v>
      </c>
      <c r="S1728" s="10">
        <f t="shared" si="160"/>
        <v>41788.919722222221</v>
      </c>
      <c r="T1728" s="10">
        <f t="shared" si="161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56"/>
        <v>3.3333333333333333E-2</v>
      </c>
      <c r="P1729">
        <f t="shared" si="157"/>
        <v>1</v>
      </c>
      <c r="Q1729" t="str">
        <f t="shared" si="158"/>
        <v>music</v>
      </c>
      <c r="R1729" t="str">
        <f t="shared" si="159"/>
        <v>faith</v>
      </c>
      <c r="S1729" s="10">
        <f t="shared" si="160"/>
        <v>42044.927974537044</v>
      </c>
      <c r="T1729" s="10">
        <f t="shared" si="161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56"/>
        <v>68.400000000000006</v>
      </c>
      <c r="P1730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10">
        <f t="shared" si="160"/>
        <v>42268.625856481478</v>
      </c>
      <c r="T1730" s="10">
        <f t="shared" si="161"/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62">E1731/D1731*100</f>
        <v>0</v>
      </c>
      <c r="P1731" t="e">
        <f t="shared" ref="P1731:P1794" si="163">E1731/L1731</f>
        <v>#DIV/0!</v>
      </c>
      <c r="Q1731" t="str">
        <f t="shared" ref="Q1731:Q1794" si="164">LEFT(N1731,FIND("/",N1731)-1)</f>
        <v>music</v>
      </c>
      <c r="R1731" t="str">
        <f t="shared" ref="R1731:R1794" si="165">RIGHT(N1731,LEN(N1731)-FIND("/",N1731))</f>
        <v>faith</v>
      </c>
      <c r="S1731" s="10">
        <f t="shared" ref="S1731:S1794" si="166">(((J1731/60)/60)/24)+DATE(1970,1,1)</f>
        <v>42471.052152777775</v>
      </c>
      <c r="T1731" s="10">
        <f t="shared" ref="T1731:T1794" si="167">(((I1731/60)/60)/24)+DATE(1970,1,1)</f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62"/>
        <v>0</v>
      </c>
      <c r="P1732" t="e">
        <f t="shared" si="163"/>
        <v>#DIV/0!</v>
      </c>
      <c r="Q1732" t="str">
        <f t="shared" si="164"/>
        <v>music</v>
      </c>
      <c r="R1732" t="str">
        <f t="shared" si="165"/>
        <v>faith</v>
      </c>
      <c r="S1732" s="10">
        <f t="shared" si="166"/>
        <v>42272.087766203709</v>
      </c>
      <c r="T1732" s="10">
        <f t="shared" si="167"/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62"/>
        <v>0</v>
      </c>
      <c r="P1733" t="e">
        <f t="shared" si="163"/>
        <v>#DIV/0!</v>
      </c>
      <c r="Q1733" t="str">
        <f t="shared" si="164"/>
        <v>music</v>
      </c>
      <c r="R1733" t="str">
        <f t="shared" si="165"/>
        <v>faith</v>
      </c>
      <c r="S1733" s="10">
        <f t="shared" si="166"/>
        <v>42152.906851851847</v>
      </c>
      <c r="T1733" s="10">
        <f t="shared" si="167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62"/>
        <v>0</v>
      </c>
      <c r="P1734" t="e">
        <f t="shared" si="163"/>
        <v>#DIV/0!</v>
      </c>
      <c r="Q1734" t="str">
        <f t="shared" si="164"/>
        <v>music</v>
      </c>
      <c r="R1734" t="str">
        <f t="shared" si="165"/>
        <v>faith</v>
      </c>
      <c r="S1734" s="10">
        <f t="shared" si="166"/>
        <v>42325.683807870373</v>
      </c>
      <c r="T1734" s="10">
        <f t="shared" si="167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62"/>
        <v>0</v>
      </c>
      <c r="P1735" t="e">
        <f t="shared" si="163"/>
        <v>#DIV/0!</v>
      </c>
      <c r="Q1735" t="str">
        <f t="shared" si="164"/>
        <v>music</v>
      </c>
      <c r="R1735" t="str">
        <f t="shared" si="165"/>
        <v>faith</v>
      </c>
      <c r="S1735" s="10">
        <f t="shared" si="166"/>
        <v>42614.675625000003</v>
      </c>
      <c r="T1735" s="10">
        <f t="shared" si="167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62"/>
        <v>2.2222222222222223E-2</v>
      </c>
      <c r="P1736">
        <f t="shared" si="163"/>
        <v>1</v>
      </c>
      <c r="Q1736" t="str">
        <f t="shared" si="164"/>
        <v>music</v>
      </c>
      <c r="R1736" t="str">
        <f t="shared" si="165"/>
        <v>faith</v>
      </c>
      <c r="S1736" s="10">
        <f t="shared" si="166"/>
        <v>42102.036527777775</v>
      </c>
      <c r="T1736" s="10">
        <f t="shared" si="167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62"/>
        <v>11</v>
      </c>
      <c r="P1737">
        <f t="shared" si="163"/>
        <v>55</v>
      </c>
      <c r="Q1737" t="str">
        <f t="shared" si="164"/>
        <v>music</v>
      </c>
      <c r="R1737" t="str">
        <f t="shared" si="165"/>
        <v>faith</v>
      </c>
      <c r="S1737" s="10">
        <f t="shared" si="166"/>
        <v>42559.814178240747</v>
      </c>
      <c r="T1737" s="10">
        <f t="shared" si="167"/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62"/>
        <v>0.73333333333333328</v>
      </c>
      <c r="P1738">
        <f t="shared" si="163"/>
        <v>22</v>
      </c>
      <c r="Q1738" t="str">
        <f t="shared" si="164"/>
        <v>music</v>
      </c>
      <c r="R1738" t="str">
        <f t="shared" si="165"/>
        <v>faith</v>
      </c>
      <c r="S1738" s="10">
        <f t="shared" si="166"/>
        <v>42286.861493055556</v>
      </c>
      <c r="T1738" s="10">
        <f t="shared" si="167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62"/>
        <v>21.25</v>
      </c>
      <c r="P1739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10">
        <f t="shared" si="166"/>
        <v>42175.948981481488</v>
      </c>
      <c r="T1739" s="10">
        <f t="shared" si="167"/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62"/>
        <v>0.4</v>
      </c>
      <c r="P1740">
        <f t="shared" si="163"/>
        <v>20</v>
      </c>
      <c r="Q1740" t="str">
        <f t="shared" si="164"/>
        <v>music</v>
      </c>
      <c r="R1740" t="str">
        <f t="shared" si="165"/>
        <v>faith</v>
      </c>
      <c r="S1740" s="10">
        <f t="shared" si="166"/>
        <v>41884.874328703707</v>
      </c>
      <c r="T1740" s="10">
        <f t="shared" si="167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62"/>
        <v>0.1</v>
      </c>
      <c r="P1741">
        <f t="shared" si="163"/>
        <v>1</v>
      </c>
      <c r="Q1741" t="str">
        <f t="shared" si="164"/>
        <v>music</v>
      </c>
      <c r="R1741" t="str">
        <f t="shared" si="165"/>
        <v>faith</v>
      </c>
      <c r="S1741" s="10">
        <f t="shared" si="166"/>
        <v>42435.874212962968</v>
      </c>
      <c r="T1741" s="10">
        <f t="shared" si="167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62"/>
        <v>0</v>
      </c>
      <c r="P1742" t="e">
        <f t="shared" si="163"/>
        <v>#DIV/0!</v>
      </c>
      <c r="Q1742" t="str">
        <f t="shared" si="164"/>
        <v>music</v>
      </c>
      <c r="R1742" t="str">
        <f t="shared" si="165"/>
        <v>faith</v>
      </c>
      <c r="S1742" s="10">
        <f t="shared" si="166"/>
        <v>42171.817384259266</v>
      </c>
      <c r="T1742" s="10">
        <f t="shared" si="167"/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62"/>
        <v>110.83333333333334</v>
      </c>
      <c r="P1743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10">
        <f t="shared" si="166"/>
        <v>42120.628136574072</v>
      </c>
      <c r="T1743" s="10">
        <f t="shared" si="167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62"/>
        <v>108.74999999999999</v>
      </c>
      <c r="P1744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10">
        <f t="shared" si="166"/>
        <v>42710.876967592587</v>
      </c>
      <c r="T1744" s="10">
        <f t="shared" si="167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62"/>
        <v>100.41666666666667</v>
      </c>
      <c r="P1745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10">
        <f t="shared" si="166"/>
        <v>42586.925636574073</v>
      </c>
      <c r="T1745" s="10">
        <f t="shared" si="167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62"/>
        <v>118.45454545454545</v>
      </c>
      <c r="P1746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10">
        <f t="shared" si="166"/>
        <v>42026.605057870373</v>
      </c>
      <c r="T1746" s="10">
        <f t="shared" si="167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62"/>
        <v>114.01428571428571</v>
      </c>
      <c r="P1747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10">
        <f t="shared" si="166"/>
        <v>42690.259699074071</v>
      </c>
      <c r="T1747" s="10">
        <f t="shared" si="167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62"/>
        <v>148.10000000000002</v>
      </c>
      <c r="P1748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10">
        <f t="shared" si="166"/>
        <v>42668.176701388889</v>
      </c>
      <c r="T1748" s="10">
        <f t="shared" si="167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62"/>
        <v>104.95555555555556</v>
      </c>
      <c r="P1749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10">
        <f t="shared" si="166"/>
        <v>42292.435532407413</v>
      </c>
      <c r="T1749" s="10">
        <f t="shared" si="167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62"/>
        <v>129.94800000000001</v>
      </c>
      <c r="P1750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10">
        <f t="shared" si="166"/>
        <v>42219.950729166667</v>
      </c>
      <c r="T1750" s="10">
        <f t="shared" si="167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62"/>
        <v>123.48756218905473</v>
      </c>
      <c r="P1751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10">
        <f t="shared" si="166"/>
        <v>42758.975937499999</v>
      </c>
      <c r="T1751" s="10">
        <f t="shared" si="167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62"/>
        <v>201.62</v>
      </c>
      <c r="P1752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10">
        <f t="shared" si="166"/>
        <v>42454.836851851855</v>
      </c>
      <c r="T1752" s="10">
        <f t="shared" si="167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62"/>
        <v>102.89999999999999</v>
      </c>
      <c r="P1753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10">
        <f t="shared" si="166"/>
        <v>42052.7815162037</v>
      </c>
      <c r="T1753" s="10">
        <f t="shared" si="167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62"/>
        <v>260.16666666666663</v>
      </c>
      <c r="P1754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10">
        <f t="shared" si="166"/>
        <v>42627.253263888888</v>
      </c>
      <c r="T1754" s="10">
        <f t="shared" si="167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62"/>
        <v>108</v>
      </c>
      <c r="P1755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10">
        <f t="shared" si="166"/>
        <v>42420.74962962963</v>
      </c>
      <c r="T1755" s="10">
        <f t="shared" si="167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62"/>
        <v>110.52941176470587</v>
      </c>
      <c r="P1756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10">
        <f t="shared" si="166"/>
        <v>42067.876770833333</v>
      </c>
      <c r="T1756" s="10">
        <f t="shared" si="167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62"/>
        <v>120</v>
      </c>
      <c r="P1757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10">
        <f t="shared" si="166"/>
        <v>42252.788900462961</v>
      </c>
      <c r="T1757" s="10">
        <f t="shared" si="167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62"/>
        <v>102.82909090909091</v>
      </c>
      <c r="P1758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10">
        <f t="shared" si="166"/>
        <v>42571.167465277773</v>
      </c>
      <c r="T1758" s="10">
        <f t="shared" si="167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62"/>
        <v>115.99999999999999</v>
      </c>
      <c r="P1759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10">
        <f t="shared" si="166"/>
        <v>42733.827349537038</v>
      </c>
      <c r="T1759" s="10">
        <f t="shared" si="167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62"/>
        <v>114.7</v>
      </c>
      <c r="P1760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10">
        <f t="shared" si="166"/>
        <v>42505.955925925926</v>
      </c>
      <c r="T1760" s="10">
        <f t="shared" si="167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62"/>
        <v>106.60000000000001</v>
      </c>
      <c r="P1761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10">
        <f t="shared" si="166"/>
        <v>42068.829039351855</v>
      </c>
      <c r="T1761" s="10">
        <f t="shared" si="167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62"/>
        <v>165.44</v>
      </c>
      <c r="P1762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10">
        <f t="shared" si="166"/>
        <v>42405.67260416667</v>
      </c>
      <c r="T1762" s="10">
        <f t="shared" si="167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62"/>
        <v>155</v>
      </c>
      <c r="P1763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10">
        <f t="shared" si="166"/>
        <v>42209.567824074074</v>
      </c>
      <c r="T1763" s="10">
        <f t="shared" si="167"/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62"/>
        <v>885</v>
      </c>
      <c r="P1764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10">
        <f t="shared" si="166"/>
        <v>42410.982002314813</v>
      </c>
      <c r="T1764" s="10">
        <f t="shared" si="167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62"/>
        <v>101.90833333333333</v>
      </c>
      <c r="P1765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10">
        <f t="shared" si="166"/>
        <v>42636.868518518517</v>
      </c>
      <c r="T1765" s="10">
        <f t="shared" si="167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62"/>
        <v>19.600000000000001</v>
      </c>
      <c r="P1766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10">
        <f t="shared" si="166"/>
        <v>41825.485868055555</v>
      </c>
      <c r="T1766" s="10">
        <f t="shared" si="167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62"/>
        <v>59.467839999999995</v>
      </c>
      <c r="P1767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10">
        <f t="shared" si="166"/>
        <v>41834.980462962965</v>
      </c>
      <c r="T1767" s="10">
        <f t="shared" si="167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62"/>
        <v>0</v>
      </c>
      <c r="P1768" t="e">
        <f t="shared" si="163"/>
        <v>#DIV/0!</v>
      </c>
      <c r="Q1768" t="str">
        <f t="shared" si="164"/>
        <v>photography</v>
      </c>
      <c r="R1768" t="str">
        <f t="shared" si="165"/>
        <v>photobooks</v>
      </c>
      <c r="S1768" s="10">
        <f t="shared" si="166"/>
        <v>41855.859814814816</v>
      </c>
      <c r="T1768" s="10">
        <f t="shared" si="167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62"/>
        <v>45.72</v>
      </c>
      <c r="P1769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10">
        <f t="shared" si="166"/>
        <v>41824.658379629633</v>
      </c>
      <c r="T1769" s="10">
        <f t="shared" si="167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62"/>
        <v>3.74</v>
      </c>
      <c r="P1770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10">
        <f t="shared" si="166"/>
        <v>41849.560694444444</v>
      </c>
      <c r="T1770" s="10">
        <f t="shared" si="167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62"/>
        <v>2.7025000000000001</v>
      </c>
      <c r="P1771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10">
        <f t="shared" si="166"/>
        <v>41987.818969907406</v>
      </c>
      <c r="T1771" s="10">
        <f t="shared" si="167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62"/>
        <v>56.51428571428572</v>
      </c>
      <c r="P1772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10">
        <f t="shared" si="166"/>
        <v>41891.780023148152</v>
      </c>
      <c r="T1772" s="10">
        <f t="shared" si="167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62"/>
        <v>21.30952380952381</v>
      </c>
      <c r="P1773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10">
        <f t="shared" si="166"/>
        <v>41905.979629629634</v>
      </c>
      <c r="T1773" s="10">
        <f t="shared" si="167"/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62"/>
        <v>15.6</v>
      </c>
      <c r="P1774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10">
        <f t="shared" si="166"/>
        <v>41766.718009259261</v>
      </c>
      <c r="T1774" s="10">
        <f t="shared" si="167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62"/>
        <v>6.2566666666666677</v>
      </c>
      <c r="P1775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10">
        <f t="shared" si="166"/>
        <v>41978.760393518518</v>
      </c>
      <c r="T1775" s="10">
        <f t="shared" si="167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62"/>
        <v>45.92</v>
      </c>
      <c r="P1776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10">
        <f t="shared" si="166"/>
        <v>41930.218657407408</v>
      </c>
      <c r="T1776" s="10">
        <f t="shared" si="167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62"/>
        <v>65.101538461538468</v>
      </c>
      <c r="P1777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10">
        <f t="shared" si="166"/>
        <v>41891.976388888892</v>
      </c>
      <c r="T1777" s="10">
        <f t="shared" si="167"/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62"/>
        <v>6.7</v>
      </c>
      <c r="P1778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10">
        <f t="shared" si="166"/>
        <v>41905.95684027778</v>
      </c>
      <c r="T1778" s="10">
        <f t="shared" si="167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62"/>
        <v>13.5625</v>
      </c>
      <c r="P1779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10">
        <f t="shared" si="166"/>
        <v>42025.357094907406</v>
      </c>
      <c r="T1779" s="10">
        <f t="shared" si="167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62"/>
        <v>1.9900000000000002</v>
      </c>
      <c r="P1780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10">
        <f t="shared" si="166"/>
        <v>42045.86336805555</v>
      </c>
      <c r="T1780" s="10">
        <f t="shared" si="167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62"/>
        <v>36.236363636363642</v>
      </c>
      <c r="P1781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10">
        <f t="shared" si="166"/>
        <v>42585.691898148143</v>
      </c>
      <c r="T1781" s="10">
        <f t="shared" si="167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62"/>
        <v>39.743333333333339</v>
      </c>
      <c r="P1782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10">
        <f t="shared" si="166"/>
        <v>42493.600810185191</v>
      </c>
      <c r="T1782" s="10">
        <f t="shared" si="167"/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62"/>
        <v>25.763636363636365</v>
      </c>
      <c r="P1783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10">
        <f t="shared" si="166"/>
        <v>42597.617418981477</v>
      </c>
      <c r="T1783" s="10">
        <f t="shared" si="167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62"/>
        <v>15.491428571428573</v>
      </c>
      <c r="P1784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10">
        <f t="shared" si="166"/>
        <v>42388.575104166666</v>
      </c>
      <c r="T1784" s="10">
        <f t="shared" si="167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62"/>
        <v>23.692499999999999</v>
      </c>
      <c r="P1785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10">
        <f t="shared" si="166"/>
        <v>42115.949976851851</v>
      </c>
      <c r="T1785" s="10">
        <f t="shared" si="167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62"/>
        <v>39.76</v>
      </c>
      <c r="P1786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10">
        <f t="shared" si="166"/>
        <v>42003.655555555553</v>
      </c>
      <c r="T1786" s="10">
        <f t="shared" si="167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62"/>
        <v>20.220833333333331</v>
      </c>
      <c r="P1787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10">
        <f t="shared" si="166"/>
        <v>41897.134895833333</v>
      </c>
      <c r="T1787" s="10">
        <f t="shared" si="167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62"/>
        <v>47.631578947368418</v>
      </c>
      <c r="P1788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10">
        <f t="shared" si="166"/>
        <v>41958.550659722227</v>
      </c>
      <c r="T1788" s="10">
        <f t="shared" si="167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62"/>
        <v>15.329999999999998</v>
      </c>
      <c r="P1789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10">
        <f t="shared" si="166"/>
        <v>42068.65552083333</v>
      </c>
      <c r="T1789" s="10">
        <f t="shared" si="167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62"/>
        <v>1.3818181818181818</v>
      </c>
      <c r="P1790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10">
        <f t="shared" si="166"/>
        <v>41913.94840277778</v>
      </c>
      <c r="T1790" s="10">
        <f t="shared" si="167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62"/>
        <v>0.5</v>
      </c>
      <c r="P1791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10">
        <f t="shared" si="166"/>
        <v>41956.250034722223</v>
      </c>
      <c r="T1791" s="10">
        <f t="shared" si="167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62"/>
        <v>4.957575757575758</v>
      </c>
      <c r="P1792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10">
        <f t="shared" si="166"/>
        <v>42010.674513888895</v>
      </c>
      <c r="T1792" s="10">
        <f t="shared" si="167"/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62"/>
        <v>3.5666666666666664</v>
      </c>
      <c r="P1793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10">
        <f t="shared" si="166"/>
        <v>41973.740335648152</v>
      </c>
      <c r="T1793" s="10">
        <f t="shared" si="167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62"/>
        <v>61.124000000000002</v>
      </c>
      <c r="P1794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10">
        <f t="shared" si="166"/>
        <v>42189.031041666662</v>
      </c>
      <c r="T1794" s="10">
        <f t="shared" si="167"/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68">E1795/D1795*100</f>
        <v>1.3333333333333335</v>
      </c>
      <c r="P1795">
        <f t="shared" ref="P1795:P1858" si="169">E1795/L1795</f>
        <v>20</v>
      </c>
      <c r="Q1795" t="str">
        <f t="shared" ref="Q1795:Q1858" si="170">LEFT(N1795,FIND("/",N1795)-1)</f>
        <v>photography</v>
      </c>
      <c r="R1795" t="str">
        <f t="shared" ref="R1795:R1858" si="171">RIGHT(N1795,LEN(N1795)-FIND("/",N1795))</f>
        <v>photobooks</v>
      </c>
      <c r="S1795" s="10">
        <f t="shared" ref="S1795:S1858" si="172">(((J1795/60)/60)/24)+DATE(1970,1,1)</f>
        <v>41940.89166666667</v>
      </c>
      <c r="T1795" s="10">
        <f t="shared" ref="T1795:T1858" si="173">(((I1795/60)/60)/24)+DATE(1970,1,1)</f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68"/>
        <v>11.077777777777778</v>
      </c>
      <c r="P1796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10">
        <f t="shared" si="172"/>
        <v>42011.551180555558</v>
      </c>
      <c r="T1796" s="10">
        <f t="shared" si="173"/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68"/>
        <v>38.735714285714288</v>
      </c>
      <c r="P1797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10">
        <f t="shared" si="172"/>
        <v>42628.288668981477</v>
      </c>
      <c r="T1797" s="10">
        <f t="shared" si="173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68"/>
        <v>22.05263157894737</v>
      </c>
      <c r="P1798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10">
        <f t="shared" si="172"/>
        <v>42515.439421296294</v>
      </c>
      <c r="T1798" s="10">
        <f t="shared" si="173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68"/>
        <v>67.55</v>
      </c>
      <c r="P1799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10">
        <f t="shared" si="172"/>
        <v>42689.56931712963</v>
      </c>
      <c r="T1799" s="10">
        <f t="shared" si="173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68"/>
        <v>13.637499999999999</v>
      </c>
      <c r="P1800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10">
        <f t="shared" si="172"/>
        <v>42344.32677083333</v>
      </c>
      <c r="T1800" s="10">
        <f t="shared" si="173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68"/>
        <v>1.7457500000000001</v>
      </c>
      <c r="P1801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10">
        <f t="shared" si="172"/>
        <v>41934.842685185184</v>
      </c>
      <c r="T1801" s="10">
        <f t="shared" si="173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68"/>
        <v>20.44963251188932</v>
      </c>
      <c r="P1802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10">
        <f t="shared" si="172"/>
        <v>42623.606134259258</v>
      </c>
      <c r="T1802" s="10">
        <f t="shared" si="173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68"/>
        <v>13.852941176470587</v>
      </c>
      <c r="P1803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10">
        <f t="shared" si="172"/>
        <v>42321.660509259258</v>
      </c>
      <c r="T1803" s="10">
        <f t="shared" si="173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68"/>
        <v>48.485714285714288</v>
      </c>
      <c r="P1804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10">
        <f t="shared" si="172"/>
        <v>42159.47256944445</v>
      </c>
      <c r="T1804" s="10">
        <f t="shared" si="173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68"/>
        <v>30.8</v>
      </c>
      <c r="P1805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10">
        <f t="shared" si="172"/>
        <v>42018.071550925932</v>
      </c>
      <c r="T1805" s="10">
        <f t="shared" si="173"/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68"/>
        <v>35.174193548387095</v>
      </c>
      <c r="P1806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10">
        <f t="shared" si="172"/>
        <v>42282.678287037037</v>
      </c>
      <c r="T1806" s="10">
        <f t="shared" si="173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68"/>
        <v>36.404444444444444</v>
      </c>
      <c r="P1807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10">
        <f t="shared" si="172"/>
        <v>42247.803912037038</v>
      </c>
      <c r="T1807" s="10">
        <f t="shared" si="173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68"/>
        <v>2.9550000000000001</v>
      </c>
      <c r="P1808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10">
        <f t="shared" si="172"/>
        <v>41877.638298611113</v>
      </c>
      <c r="T1808" s="10">
        <f t="shared" si="173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68"/>
        <v>11.06</v>
      </c>
      <c r="P1809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10">
        <f t="shared" si="172"/>
        <v>41880.068437499998</v>
      </c>
      <c r="T1809" s="10">
        <f t="shared" si="173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68"/>
        <v>41.407142857142858</v>
      </c>
      <c r="P1810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10">
        <f t="shared" si="172"/>
        <v>42742.680902777778</v>
      </c>
      <c r="T1810" s="10">
        <f t="shared" si="173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68"/>
        <v>10.857142857142858</v>
      </c>
      <c r="P1811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10">
        <f t="shared" si="172"/>
        <v>42029.907858796301</v>
      </c>
      <c r="T1811" s="10">
        <f t="shared" si="173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68"/>
        <v>3.3333333333333335</v>
      </c>
      <c r="P1812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10">
        <f t="shared" si="172"/>
        <v>41860.91002314815</v>
      </c>
      <c r="T1812" s="10">
        <f t="shared" si="173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68"/>
        <v>7.407407407407407E-2</v>
      </c>
      <c r="P1813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10">
        <f t="shared" si="172"/>
        <v>41876.433680555558</v>
      </c>
      <c r="T1813" s="10">
        <f t="shared" si="173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68"/>
        <v>13.307692307692307</v>
      </c>
      <c r="P1814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10">
        <f t="shared" si="172"/>
        <v>42524.318703703699</v>
      </c>
      <c r="T1814" s="10">
        <f t="shared" si="173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68"/>
        <v>0</v>
      </c>
      <c r="P1815" t="e">
        <f t="shared" si="169"/>
        <v>#DIV/0!</v>
      </c>
      <c r="Q1815" t="str">
        <f t="shared" si="170"/>
        <v>photography</v>
      </c>
      <c r="R1815" t="str">
        <f t="shared" si="171"/>
        <v>photobooks</v>
      </c>
      <c r="S1815" s="10">
        <f t="shared" si="172"/>
        <v>41829.889027777775</v>
      </c>
      <c r="T1815" s="10">
        <f t="shared" si="173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68"/>
        <v>49.183333333333337</v>
      </c>
      <c r="P1816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10">
        <f t="shared" si="172"/>
        <v>42033.314074074078</v>
      </c>
      <c r="T1816" s="10">
        <f t="shared" si="173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68"/>
        <v>0</v>
      </c>
      <c r="P1817" t="e">
        <f t="shared" si="169"/>
        <v>#DIV/0!</v>
      </c>
      <c r="Q1817" t="str">
        <f t="shared" si="170"/>
        <v>photography</v>
      </c>
      <c r="R1817" t="str">
        <f t="shared" si="171"/>
        <v>photobooks</v>
      </c>
      <c r="S1817" s="10">
        <f t="shared" si="172"/>
        <v>42172.906678240746</v>
      </c>
      <c r="T1817" s="10">
        <f t="shared" si="173"/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68"/>
        <v>2.036</v>
      </c>
      <c r="P1818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10">
        <f t="shared" si="172"/>
        <v>42548.876192129625</v>
      </c>
      <c r="T1818" s="10">
        <f t="shared" si="173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68"/>
        <v>52.327777777777776</v>
      </c>
      <c r="P1819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10">
        <f t="shared" si="172"/>
        <v>42705.662118055552</v>
      </c>
      <c r="T1819" s="10">
        <f t="shared" si="173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68"/>
        <v>0</v>
      </c>
      <c r="P1820" t="e">
        <f t="shared" si="169"/>
        <v>#DIV/0!</v>
      </c>
      <c r="Q1820" t="str">
        <f t="shared" si="170"/>
        <v>photography</v>
      </c>
      <c r="R1820" t="str">
        <f t="shared" si="171"/>
        <v>photobooks</v>
      </c>
      <c r="S1820" s="10">
        <f t="shared" si="172"/>
        <v>42067.234375</v>
      </c>
      <c r="T1820" s="10">
        <f t="shared" si="173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68"/>
        <v>2.083333333333333</v>
      </c>
      <c r="P1821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10">
        <f t="shared" si="172"/>
        <v>41820.752268518518</v>
      </c>
      <c r="T1821" s="10">
        <f t="shared" si="173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68"/>
        <v>6.565384615384616</v>
      </c>
      <c r="P1822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10">
        <f t="shared" si="172"/>
        <v>42065.084375000006</v>
      </c>
      <c r="T1822" s="10">
        <f t="shared" si="173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68"/>
        <v>134.88999999999999</v>
      </c>
      <c r="P1823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10">
        <f t="shared" si="172"/>
        <v>40926.319062499999</v>
      </c>
      <c r="T1823" s="10">
        <f t="shared" si="173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68"/>
        <v>100</v>
      </c>
      <c r="P1824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10">
        <f t="shared" si="172"/>
        <v>41634.797013888885</v>
      </c>
      <c r="T1824" s="10">
        <f t="shared" si="173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68"/>
        <v>115.85714285714286</v>
      </c>
      <c r="P1825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10">
        <f t="shared" si="172"/>
        <v>41176.684907407405</v>
      </c>
      <c r="T1825" s="10">
        <f t="shared" si="173"/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68"/>
        <v>100.06666666666666</v>
      </c>
      <c r="P1826">
        <f t="shared" si="169"/>
        <v>75.05</v>
      </c>
      <c r="Q1826" t="str">
        <f t="shared" si="170"/>
        <v>music</v>
      </c>
      <c r="R1826" t="str">
        <f t="shared" si="171"/>
        <v>rock</v>
      </c>
      <c r="S1826" s="10">
        <f t="shared" si="172"/>
        <v>41626.916284722225</v>
      </c>
      <c r="T1826" s="10">
        <f t="shared" si="173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68"/>
        <v>105.05</v>
      </c>
      <c r="P1827">
        <f t="shared" si="169"/>
        <v>42.02</v>
      </c>
      <c r="Q1827" t="str">
        <f t="shared" si="170"/>
        <v>music</v>
      </c>
      <c r="R1827" t="str">
        <f t="shared" si="171"/>
        <v>rock</v>
      </c>
      <c r="S1827" s="10">
        <f t="shared" si="172"/>
        <v>41443.83452546296</v>
      </c>
      <c r="T1827" s="10">
        <f t="shared" si="173"/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68"/>
        <v>101</v>
      </c>
      <c r="P1828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10">
        <f t="shared" si="172"/>
        <v>41657.923807870371</v>
      </c>
      <c r="T1828" s="10">
        <f t="shared" si="173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68"/>
        <v>100.66250000000001</v>
      </c>
      <c r="P1829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10">
        <f t="shared" si="172"/>
        <v>40555.325937499998</v>
      </c>
      <c r="T1829" s="10">
        <f t="shared" si="173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68"/>
        <v>100.16000000000001</v>
      </c>
      <c r="P1830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10">
        <f t="shared" si="172"/>
        <v>41736.899652777778</v>
      </c>
      <c r="T1830" s="10">
        <f t="shared" si="173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68"/>
        <v>166.68333333333334</v>
      </c>
      <c r="P1831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10">
        <f t="shared" si="172"/>
        <v>40516.087627314817</v>
      </c>
      <c r="T1831" s="10">
        <f t="shared" si="173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68"/>
        <v>101.53333333333335</v>
      </c>
      <c r="P1832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10">
        <f t="shared" si="172"/>
        <v>41664.684108796297</v>
      </c>
      <c r="T1832" s="10">
        <f t="shared" si="173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68"/>
        <v>103</v>
      </c>
      <c r="P1833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10">
        <f t="shared" si="172"/>
        <v>41026.996099537035</v>
      </c>
      <c r="T1833" s="10">
        <f t="shared" si="173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68"/>
        <v>142.85714285714286</v>
      </c>
      <c r="P1834">
        <f t="shared" si="169"/>
        <v>25</v>
      </c>
      <c r="Q1834" t="str">
        <f t="shared" si="170"/>
        <v>music</v>
      </c>
      <c r="R1834" t="str">
        <f t="shared" si="171"/>
        <v>rock</v>
      </c>
      <c r="S1834" s="10">
        <f t="shared" si="172"/>
        <v>40576.539664351854</v>
      </c>
      <c r="T1834" s="10">
        <f t="shared" si="173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68"/>
        <v>262.5</v>
      </c>
      <c r="P1835">
        <f t="shared" si="169"/>
        <v>42</v>
      </c>
      <c r="Q1835" t="str">
        <f t="shared" si="170"/>
        <v>music</v>
      </c>
      <c r="R1835" t="str">
        <f t="shared" si="171"/>
        <v>rock</v>
      </c>
      <c r="S1835" s="10">
        <f t="shared" si="172"/>
        <v>41303.044016203705</v>
      </c>
      <c r="T1835" s="10">
        <f t="shared" si="173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68"/>
        <v>118.05000000000001</v>
      </c>
      <c r="P1836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10">
        <f t="shared" si="172"/>
        <v>41988.964062500003</v>
      </c>
      <c r="T1836" s="10">
        <f t="shared" si="173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68"/>
        <v>104</v>
      </c>
      <c r="P1837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10">
        <f t="shared" si="172"/>
        <v>42430.702210648145</v>
      </c>
      <c r="T1837" s="10">
        <f t="shared" si="173"/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68"/>
        <v>200.34</v>
      </c>
      <c r="P1838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10">
        <f t="shared" si="172"/>
        <v>41305.809363425928</v>
      </c>
      <c r="T1838" s="10">
        <f t="shared" si="173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68"/>
        <v>306.83333333333331</v>
      </c>
      <c r="P1839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10">
        <f t="shared" si="172"/>
        <v>40926.047858796301</v>
      </c>
      <c r="T1839" s="10">
        <f t="shared" si="173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68"/>
        <v>100.149</v>
      </c>
      <c r="P1840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10">
        <f t="shared" si="172"/>
        <v>40788.786539351851</v>
      </c>
      <c r="T1840" s="10">
        <f t="shared" si="173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68"/>
        <v>205.29999999999998</v>
      </c>
      <c r="P1841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10">
        <f t="shared" si="172"/>
        <v>42614.722013888888</v>
      </c>
      <c r="T1841" s="10">
        <f t="shared" si="173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68"/>
        <v>108.88888888888889</v>
      </c>
      <c r="P1842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10">
        <f t="shared" si="172"/>
        <v>41382.096180555556</v>
      </c>
      <c r="T1842" s="10">
        <f t="shared" si="173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68"/>
        <v>101.75</v>
      </c>
      <c r="P1843">
        <f t="shared" si="169"/>
        <v>50.875</v>
      </c>
      <c r="Q1843" t="str">
        <f t="shared" si="170"/>
        <v>music</v>
      </c>
      <c r="R1843" t="str">
        <f t="shared" si="171"/>
        <v>rock</v>
      </c>
      <c r="S1843" s="10">
        <f t="shared" si="172"/>
        <v>41745.84542824074</v>
      </c>
      <c r="T1843" s="10">
        <f t="shared" si="173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68"/>
        <v>125.25</v>
      </c>
      <c r="P1844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10">
        <f t="shared" si="172"/>
        <v>42031.631724537037</v>
      </c>
      <c r="T1844" s="10">
        <f t="shared" si="173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68"/>
        <v>124.0061</v>
      </c>
      <c r="P1845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10">
        <f t="shared" si="172"/>
        <v>40564.994837962964</v>
      </c>
      <c r="T1845" s="10">
        <f t="shared" si="173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68"/>
        <v>101.4</v>
      </c>
      <c r="P1846">
        <f t="shared" si="169"/>
        <v>76.05</v>
      </c>
      <c r="Q1846" t="str">
        <f t="shared" si="170"/>
        <v>music</v>
      </c>
      <c r="R1846" t="str">
        <f t="shared" si="171"/>
        <v>rock</v>
      </c>
      <c r="S1846" s="10">
        <f t="shared" si="172"/>
        <v>40666.973541666666</v>
      </c>
      <c r="T1846" s="10">
        <f t="shared" si="173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68"/>
        <v>100</v>
      </c>
      <c r="P1847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10">
        <f t="shared" si="172"/>
        <v>42523.333310185189</v>
      </c>
      <c r="T1847" s="10">
        <f t="shared" si="173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68"/>
        <v>137.92666666666668</v>
      </c>
      <c r="P1848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10">
        <f t="shared" si="172"/>
        <v>41228.650196759263</v>
      </c>
      <c r="T1848" s="10">
        <f t="shared" si="173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68"/>
        <v>120.88000000000001</v>
      </c>
      <c r="P1849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10">
        <f t="shared" si="172"/>
        <v>42094.236481481479</v>
      </c>
      <c r="T1849" s="10">
        <f t="shared" si="173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68"/>
        <v>107.36666666666667</v>
      </c>
      <c r="P1850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10">
        <f t="shared" si="172"/>
        <v>40691.788055555553</v>
      </c>
      <c r="T1850" s="10">
        <f t="shared" si="173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68"/>
        <v>100.33333333333334</v>
      </c>
      <c r="P1851">
        <f t="shared" si="169"/>
        <v>37.625</v>
      </c>
      <c r="Q1851" t="str">
        <f t="shared" si="170"/>
        <v>music</v>
      </c>
      <c r="R1851" t="str">
        <f t="shared" si="171"/>
        <v>rock</v>
      </c>
      <c r="S1851" s="10">
        <f t="shared" si="172"/>
        <v>41169.845590277779</v>
      </c>
      <c r="T1851" s="10">
        <f t="shared" si="173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68"/>
        <v>101.52222222222223</v>
      </c>
      <c r="P1852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10">
        <f t="shared" si="172"/>
        <v>41800.959490740745</v>
      </c>
      <c r="T1852" s="10">
        <f t="shared" si="173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68"/>
        <v>100.07692307692308</v>
      </c>
      <c r="P1853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10">
        <f t="shared" si="172"/>
        <v>41827.906689814816</v>
      </c>
      <c r="T1853" s="10">
        <f t="shared" si="173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68"/>
        <v>116.96666666666667</v>
      </c>
      <c r="P1854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10">
        <f t="shared" si="172"/>
        <v>42081.77143518519</v>
      </c>
      <c r="T1854" s="10">
        <f t="shared" si="173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68"/>
        <v>101.875</v>
      </c>
      <c r="P1855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10">
        <f t="shared" si="172"/>
        <v>41177.060381944444</v>
      </c>
      <c r="T1855" s="10">
        <f t="shared" si="173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68"/>
        <v>102.12366666666665</v>
      </c>
      <c r="P1856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10">
        <f t="shared" si="172"/>
        <v>41388.021261574075</v>
      </c>
      <c r="T1856" s="10">
        <f t="shared" si="173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68"/>
        <v>154.05897142857143</v>
      </c>
      <c r="P1857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10">
        <f t="shared" si="172"/>
        <v>41600.538657407407</v>
      </c>
      <c r="T1857" s="10">
        <f t="shared" si="173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68"/>
        <v>101.25</v>
      </c>
      <c r="P1858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10">
        <f t="shared" si="172"/>
        <v>41817.854999999996</v>
      </c>
      <c r="T1858" s="10">
        <f t="shared" si="173"/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74">E1859/D1859*100</f>
        <v>100</v>
      </c>
      <c r="P1859">
        <f t="shared" ref="P1859:P1922" si="175">E1859/L1859</f>
        <v>136.36363636363637</v>
      </c>
      <c r="Q1859" t="str">
        <f t="shared" ref="Q1859:Q1922" si="176">LEFT(N1859,FIND("/",N1859)-1)</f>
        <v>music</v>
      </c>
      <c r="R1859" t="str">
        <f t="shared" ref="R1859:R1922" si="177">RIGHT(N1859,LEN(N1859)-FIND("/",N1859))</f>
        <v>rock</v>
      </c>
      <c r="S1859" s="10">
        <f t="shared" ref="S1859:S1922" si="178">(((J1859/60)/60)/24)+DATE(1970,1,1)</f>
        <v>41864.76866898148</v>
      </c>
      <c r="T1859" s="10">
        <f t="shared" ref="T1859:T1922" si="179">(((I1859/60)/60)/24)+DATE(1970,1,1)</f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74"/>
        <v>108.74800874800874</v>
      </c>
      <c r="P1860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10">
        <f t="shared" si="178"/>
        <v>40833.200474537036</v>
      </c>
      <c r="T1860" s="10">
        <f t="shared" si="179"/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74"/>
        <v>131.83333333333334</v>
      </c>
      <c r="P1861">
        <f t="shared" si="175"/>
        <v>70.625</v>
      </c>
      <c r="Q1861" t="str">
        <f t="shared" si="176"/>
        <v>music</v>
      </c>
      <c r="R1861" t="str">
        <f t="shared" si="177"/>
        <v>rock</v>
      </c>
      <c r="S1861" s="10">
        <f t="shared" si="178"/>
        <v>40778.770011574074</v>
      </c>
      <c r="T1861" s="10">
        <f t="shared" si="179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74"/>
        <v>133.46666666666667</v>
      </c>
      <c r="P1862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10">
        <f t="shared" si="178"/>
        <v>41655.709305555552</v>
      </c>
      <c r="T1862" s="10">
        <f t="shared" si="179"/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74"/>
        <v>0</v>
      </c>
      <c r="P1863" t="e">
        <f t="shared" si="175"/>
        <v>#DIV/0!</v>
      </c>
      <c r="Q1863" t="str">
        <f t="shared" si="176"/>
        <v>games</v>
      </c>
      <c r="R1863" t="str">
        <f t="shared" si="177"/>
        <v>mobile games</v>
      </c>
      <c r="S1863" s="10">
        <f t="shared" si="178"/>
        <v>42000.300243055557</v>
      </c>
      <c r="T1863" s="10">
        <f t="shared" si="179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74"/>
        <v>8.0833333333333321</v>
      </c>
      <c r="P1864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10">
        <f t="shared" si="178"/>
        <v>42755.492754629624</v>
      </c>
      <c r="T1864" s="10">
        <f t="shared" si="179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74"/>
        <v>0.4</v>
      </c>
      <c r="P1865">
        <f t="shared" si="175"/>
        <v>5</v>
      </c>
      <c r="Q1865" t="str">
        <f t="shared" si="176"/>
        <v>games</v>
      </c>
      <c r="R1865" t="str">
        <f t="shared" si="177"/>
        <v>mobile games</v>
      </c>
      <c r="S1865" s="10">
        <f t="shared" si="178"/>
        <v>41772.797280092593</v>
      </c>
      <c r="T1865" s="10">
        <f t="shared" si="179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74"/>
        <v>42.892307692307689</v>
      </c>
      <c r="P1866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10">
        <f t="shared" si="178"/>
        <v>41733.716435185182</v>
      </c>
      <c r="T1866" s="10">
        <f t="shared" si="179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74"/>
        <v>3.6363636363636364E-3</v>
      </c>
      <c r="P1867">
        <f t="shared" si="175"/>
        <v>2</v>
      </c>
      <c r="Q1867" t="str">
        <f t="shared" si="176"/>
        <v>games</v>
      </c>
      <c r="R1867" t="str">
        <f t="shared" si="177"/>
        <v>mobile games</v>
      </c>
      <c r="S1867" s="10">
        <f t="shared" si="178"/>
        <v>42645.367442129631</v>
      </c>
      <c r="T1867" s="10">
        <f t="shared" si="179"/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74"/>
        <v>0.5</v>
      </c>
      <c r="P1868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10">
        <f t="shared" si="178"/>
        <v>42742.246493055558</v>
      </c>
      <c r="T1868" s="10">
        <f t="shared" si="179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74"/>
        <v>0.05</v>
      </c>
      <c r="P1869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10">
        <f t="shared" si="178"/>
        <v>42649.924907407403</v>
      </c>
      <c r="T1869" s="10">
        <f t="shared" si="179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74"/>
        <v>4.8680000000000003</v>
      </c>
      <c r="P1870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10">
        <f t="shared" si="178"/>
        <v>42328.779224537036</v>
      </c>
      <c r="T1870" s="10">
        <f t="shared" si="179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74"/>
        <v>0</v>
      </c>
      <c r="P1871" t="e">
        <f t="shared" si="175"/>
        <v>#DIV/0!</v>
      </c>
      <c r="Q1871" t="str">
        <f t="shared" si="176"/>
        <v>games</v>
      </c>
      <c r="R1871" t="str">
        <f t="shared" si="177"/>
        <v>mobile games</v>
      </c>
      <c r="S1871" s="10">
        <f t="shared" si="178"/>
        <v>42709.002881944441</v>
      </c>
      <c r="T1871" s="10">
        <f t="shared" si="179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74"/>
        <v>10.314285714285715</v>
      </c>
      <c r="P1872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10">
        <f t="shared" si="178"/>
        <v>42371.355729166666</v>
      </c>
      <c r="T1872" s="10">
        <f t="shared" si="179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74"/>
        <v>71.784615384615378</v>
      </c>
      <c r="P1873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10">
        <f t="shared" si="178"/>
        <v>41923.783576388887</v>
      </c>
      <c r="T1873" s="10">
        <f t="shared" si="179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74"/>
        <v>1.06</v>
      </c>
      <c r="P1874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10">
        <f t="shared" si="178"/>
        <v>42155.129652777774</v>
      </c>
      <c r="T1874" s="10">
        <f t="shared" si="179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74"/>
        <v>0.44999999999999996</v>
      </c>
      <c r="P1875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10">
        <f t="shared" si="178"/>
        <v>42164.615856481483</v>
      </c>
      <c r="T1875" s="10">
        <f t="shared" si="179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74"/>
        <v>1.6250000000000001E-2</v>
      </c>
      <c r="P1876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10">
        <f t="shared" si="178"/>
        <v>42529.969131944439</v>
      </c>
      <c r="T1876" s="10">
        <f t="shared" si="179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74"/>
        <v>0.51</v>
      </c>
      <c r="P1877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10">
        <f t="shared" si="178"/>
        <v>42528.899398148147</v>
      </c>
      <c r="T1877" s="10">
        <f t="shared" si="179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74"/>
        <v>0</v>
      </c>
      <c r="P1878" t="e">
        <f t="shared" si="175"/>
        <v>#DIV/0!</v>
      </c>
      <c r="Q1878" t="str">
        <f t="shared" si="176"/>
        <v>games</v>
      </c>
      <c r="R1878" t="str">
        <f t="shared" si="177"/>
        <v>mobile games</v>
      </c>
      <c r="S1878" s="10">
        <f t="shared" si="178"/>
        <v>41776.284780092588</v>
      </c>
      <c r="T1878" s="10">
        <f t="shared" si="179"/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74"/>
        <v>0</v>
      </c>
      <c r="P1879" t="e">
        <f t="shared" si="175"/>
        <v>#DIV/0!</v>
      </c>
      <c r="Q1879" t="str">
        <f t="shared" si="176"/>
        <v>games</v>
      </c>
      <c r="R1879" t="str">
        <f t="shared" si="177"/>
        <v>mobile games</v>
      </c>
      <c r="S1879" s="10">
        <f t="shared" si="178"/>
        <v>42035.029224537036</v>
      </c>
      <c r="T1879" s="10">
        <f t="shared" si="179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74"/>
        <v>0</v>
      </c>
      <c r="P1880" t="e">
        <f t="shared" si="175"/>
        <v>#DIV/0!</v>
      </c>
      <c r="Q1880" t="str">
        <f t="shared" si="176"/>
        <v>games</v>
      </c>
      <c r="R1880" t="str">
        <f t="shared" si="177"/>
        <v>mobile games</v>
      </c>
      <c r="S1880" s="10">
        <f t="shared" si="178"/>
        <v>41773.008738425924</v>
      </c>
      <c r="T1880" s="10">
        <f t="shared" si="179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74"/>
        <v>0.12</v>
      </c>
      <c r="P1881">
        <f t="shared" si="175"/>
        <v>3</v>
      </c>
      <c r="Q1881" t="str">
        <f t="shared" si="176"/>
        <v>games</v>
      </c>
      <c r="R1881" t="str">
        <f t="shared" si="177"/>
        <v>mobile games</v>
      </c>
      <c r="S1881" s="10">
        <f t="shared" si="178"/>
        <v>42413.649641203709</v>
      </c>
      <c r="T1881" s="10">
        <f t="shared" si="179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74"/>
        <v>20.080000000000002</v>
      </c>
      <c r="P1882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10">
        <f t="shared" si="178"/>
        <v>42430.566898148143</v>
      </c>
      <c r="T1882" s="10">
        <f t="shared" si="179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74"/>
        <v>172.68449999999999</v>
      </c>
      <c r="P1883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10">
        <f t="shared" si="178"/>
        <v>42043.152650462958</v>
      </c>
      <c r="T1883" s="10">
        <f t="shared" si="179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74"/>
        <v>100.8955223880597</v>
      </c>
      <c r="P1884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10">
        <f t="shared" si="178"/>
        <v>41067.949212962965</v>
      </c>
      <c r="T1884" s="10">
        <f t="shared" si="179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74"/>
        <v>104.8048048048048</v>
      </c>
      <c r="P1885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10">
        <f t="shared" si="178"/>
        <v>40977.948009259257</v>
      </c>
      <c r="T1885" s="10">
        <f t="shared" si="179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74"/>
        <v>135.1</v>
      </c>
      <c r="P1886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10">
        <f t="shared" si="178"/>
        <v>41205.198321759257</v>
      </c>
      <c r="T1886" s="10">
        <f t="shared" si="179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74"/>
        <v>116.32786885245903</v>
      </c>
      <c r="P1887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10">
        <f t="shared" si="178"/>
        <v>41099.093865740739</v>
      </c>
      <c r="T1887" s="10">
        <f t="shared" si="179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74"/>
        <v>102.08333333333333</v>
      </c>
      <c r="P1888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10">
        <f t="shared" si="178"/>
        <v>41925.906689814816</v>
      </c>
      <c r="T1888" s="10">
        <f t="shared" si="179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74"/>
        <v>111.16666666666666</v>
      </c>
      <c r="P1889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10">
        <f t="shared" si="178"/>
        <v>42323.800138888888</v>
      </c>
      <c r="T1889" s="10">
        <f t="shared" si="179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74"/>
        <v>166.08</v>
      </c>
      <c r="P1890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10">
        <f t="shared" si="178"/>
        <v>40299.239953703705</v>
      </c>
      <c r="T1890" s="10">
        <f t="shared" si="179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74"/>
        <v>106.60000000000001</v>
      </c>
      <c r="P1891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10">
        <f t="shared" si="178"/>
        <v>41299.793356481481</v>
      </c>
      <c r="T1891" s="10">
        <f t="shared" si="179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74"/>
        <v>144.58441666666667</v>
      </c>
      <c r="P1892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10">
        <f t="shared" si="178"/>
        <v>41228.786203703705</v>
      </c>
      <c r="T1892" s="10">
        <f t="shared" si="179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74"/>
        <v>105.55000000000001</v>
      </c>
      <c r="P1893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10">
        <f t="shared" si="178"/>
        <v>40335.798078703701</v>
      </c>
      <c r="T1893" s="10">
        <f t="shared" si="179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74"/>
        <v>136.60000000000002</v>
      </c>
      <c r="P1894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10">
        <f t="shared" si="178"/>
        <v>40671.637511574074</v>
      </c>
      <c r="T1894" s="10">
        <f t="shared" si="179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74"/>
        <v>104</v>
      </c>
      <c r="P1895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10">
        <f t="shared" si="178"/>
        <v>40632.94195601852</v>
      </c>
      <c r="T1895" s="10">
        <f t="shared" si="179"/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74"/>
        <v>114.5</v>
      </c>
      <c r="P1896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10">
        <f t="shared" si="178"/>
        <v>40920.904895833337</v>
      </c>
      <c r="T1896" s="10">
        <f t="shared" si="179"/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74"/>
        <v>101.71957671957672</v>
      </c>
      <c r="P1897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10">
        <f t="shared" si="178"/>
        <v>42267.746782407412</v>
      </c>
      <c r="T1897" s="10">
        <f t="shared" si="179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74"/>
        <v>123.94678492239468</v>
      </c>
      <c r="P1898">
        <f t="shared" si="175"/>
        <v>43</v>
      </c>
      <c r="Q1898" t="str">
        <f t="shared" si="176"/>
        <v>music</v>
      </c>
      <c r="R1898" t="str">
        <f t="shared" si="177"/>
        <v>indie rock</v>
      </c>
      <c r="S1898" s="10">
        <f t="shared" si="178"/>
        <v>40981.710243055553</v>
      </c>
      <c r="T1898" s="10">
        <f t="shared" si="179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74"/>
        <v>102.45669291338582</v>
      </c>
      <c r="P1899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10">
        <f t="shared" si="178"/>
        <v>41680.583402777782</v>
      </c>
      <c r="T1899" s="10">
        <f t="shared" si="179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74"/>
        <v>144.5</v>
      </c>
      <c r="P1900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10">
        <f t="shared" si="178"/>
        <v>42366.192974537036</v>
      </c>
      <c r="T1900" s="10">
        <f t="shared" si="179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74"/>
        <v>133.33333333333331</v>
      </c>
      <c r="P1901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10">
        <f t="shared" si="178"/>
        <v>42058.941736111112</v>
      </c>
      <c r="T1901" s="10">
        <f t="shared" si="179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74"/>
        <v>109.3644</v>
      </c>
      <c r="P1902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10">
        <f t="shared" si="178"/>
        <v>41160.871886574074</v>
      </c>
      <c r="T1902" s="10">
        <f t="shared" si="179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74"/>
        <v>2.6969696969696968</v>
      </c>
      <c r="P1903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10">
        <f t="shared" si="178"/>
        <v>42116.54315972222</v>
      </c>
      <c r="T1903" s="10">
        <f t="shared" si="179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74"/>
        <v>1.2</v>
      </c>
      <c r="P1904">
        <f t="shared" si="175"/>
        <v>4</v>
      </c>
      <c r="Q1904" t="str">
        <f t="shared" si="176"/>
        <v>technology</v>
      </c>
      <c r="R1904" t="str">
        <f t="shared" si="177"/>
        <v>gadgets</v>
      </c>
      <c r="S1904" s="10">
        <f t="shared" si="178"/>
        <v>42037.789895833332</v>
      </c>
      <c r="T1904" s="10">
        <f t="shared" si="179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74"/>
        <v>46.6</v>
      </c>
      <c r="P1905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10">
        <f t="shared" si="178"/>
        <v>42702.770729166667</v>
      </c>
      <c r="T1905" s="10">
        <f t="shared" si="179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74"/>
        <v>0.1</v>
      </c>
      <c r="P1906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10">
        <f t="shared" si="178"/>
        <v>42326.685428240744</v>
      </c>
      <c r="T1906" s="10">
        <f t="shared" si="179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74"/>
        <v>0.16800000000000001</v>
      </c>
      <c r="P1907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10">
        <f t="shared" si="178"/>
        <v>41859.925856481481</v>
      </c>
      <c r="T1907" s="10">
        <f t="shared" si="179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74"/>
        <v>42.76</v>
      </c>
      <c r="P1908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10">
        <f t="shared" si="178"/>
        <v>42514.671099537038</v>
      </c>
      <c r="T1908" s="10">
        <f t="shared" si="179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74"/>
        <v>0.28333333333333333</v>
      </c>
      <c r="P1909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10">
        <f t="shared" si="178"/>
        <v>41767.587094907409</v>
      </c>
      <c r="T1909" s="10">
        <f t="shared" si="179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74"/>
        <v>1.7319999999999998</v>
      </c>
      <c r="P1910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10">
        <f t="shared" si="178"/>
        <v>42703.917824074073</v>
      </c>
      <c r="T1910" s="10">
        <f t="shared" si="179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74"/>
        <v>14.111428571428572</v>
      </c>
      <c r="P1911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10">
        <f t="shared" si="178"/>
        <v>41905.429155092592</v>
      </c>
      <c r="T1911" s="10">
        <f t="shared" si="179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74"/>
        <v>39.395294117647055</v>
      </c>
      <c r="P1912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10">
        <f t="shared" si="178"/>
        <v>42264.963159722218</v>
      </c>
      <c r="T1912" s="10">
        <f t="shared" si="179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74"/>
        <v>2.3529411764705882E-2</v>
      </c>
      <c r="P1913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10">
        <f t="shared" si="178"/>
        <v>41830.033958333333</v>
      </c>
      <c r="T1913" s="10">
        <f t="shared" si="179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74"/>
        <v>59.3</v>
      </c>
      <c r="P1914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10">
        <f t="shared" si="178"/>
        <v>42129.226388888885</v>
      </c>
      <c r="T1914" s="10">
        <f t="shared" si="179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74"/>
        <v>1.3270833333333334</v>
      </c>
      <c r="P1915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10">
        <f t="shared" si="178"/>
        <v>41890.511319444442</v>
      </c>
      <c r="T1915" s="10">
        <f t="shared" si="179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74"/>
        <v>9.0090090090090094</v>
      </c>
      <c r="P1916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10">
        <f t="shared" si="178"/>
        <v>41929.174456018518</v>
      </c>
      <c r="T1916" s="10">
        <f t="shared" si="179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74"/>
        <v>1.6</v>
      </c>
      <c r="P1917">
        <f t="shared" si="175"/>
        <v>2</v>
      </c>
      <c r="Q1917" t="str">
        <f t="shared" si="176"/>
        <v>technology</v>
      </c>
      <c r="R1917" t="str">
        <f t="shared" si="177"/>
        <v>gadgets</v>
      </c>
      <c r="S1917" s="10">
        <f t="shared" si="178"/>
        <v>41864.04886574074</v>
      </c>
      <c r="T1917" s="10">
        <f t="shared" si="179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74"/>
        <v>0.51</v>
      </c>
      <c r="P1918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10">
        <f t="shared" si="178"/>
        <v>42656.717303240745</v>
      </c>
      <c r="T1918" s="10">
        <f t="shared" si="179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74"/>
        <v>52.570512820512818</v>
      </c>
      <c r="P1919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10">
        <f t="shared" si="178"/>
        <v>42746.270057870366</v>
      </c>
      <c r="T1919" s="10">
        <f t="shared" si="179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74"/>
        <v>1.04</v>
      </c>
      <c r="P1920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10">
        <f t="shared" si="178"/>
        <v>41828.789942129632</v>
      </c>
      <c r="T1920" s="10">
        <f t="shared" si="179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74"/>
        <v>47.4</v>
      </c>
      <c r="P1921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10">
        <f t="shared" si="178"/>
        <v>42113.875567129624</v>
      </c>
      <c r="T1921" s="10">
        <f t="shared" si="179"/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74"/>
        <v>43.03</v>
      </c>
      <c r="P1922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10">
        <f t="shared" si="178"/>
        <v>42270.875706018516</v>
      </c>
      <c r="T1922" s="10">
        <f t="shared" si="179"/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80">E1923/D1923*100</f>
        <v>136.80000000000001</v>
      </c>
      <c r="P1923">
        <f t="shared" ref="P1923:P1986" si="181">E1923/L1923</f>
        <v>54</v>
      </c>
      <c r="Q1923" t="str">
        <f t="shared" ref="Q1923:Q1986" si="182">LEFT(N1923,FIND("/",N1923)-1)</f>
        <v>music</v>
      </c>
      <c r="R1923" t="str">
        <f t="shared" ref="R1923:R1986" si="183">RIGHT(N1923,LEN(N1923)-FIND("/",N1923))</f>
        <v>indie rock</v>
      </c>
      <c r="S1923" s="10">
        <f t="shared" ref="S1923:S1986" si="184">(((J1923/60)/60)/24)+DATE(1970,1,1)</f>
        <v>41074.221562500003</v>
      </c>
      <c r="T1923" s="10">
        <f t="shared" ref="T1923:T1986" si="185">(((I1923/60)/60)/24)+DATE(1970,1,1)</f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80"/>
        <v>115.55</v>
      </c>
      <c r="P1924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10">
        <f t="shared" si="184"/>
        <v>41590.255868055552</v>
      </c>
      <c r="T1924" s="10">
        <f t="shared" si="185"/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80"/>
        <v>240.79999999999998</v>
      </c>
      <c r="P1925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10">
        <f t="shared" si="184"/>
        <v>40772.848749999997</v>
      </c>
      <c r="T1925" s="10">
        <f t="shared" si="185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80"/>
        <v>114.39999999999999</v>
      </c>
      <c r="P1926">
        <f t="shared" si="181"/>
        <v>104</v>
      </c>
      <c r="Q1926" t="str">
        <f t="shared" si="182"/>
        <v>music</v>
      </c>
      <c r="R1926" t="str">
        <f t="shared" si="183"/>
        <v>indie rock</v>
      </c>
      <c r="S1926" s="10">
        <f t="shared" si="184"/>
        <v>41626.761053240742</v>
      </c>
      <c r="T1926" s="10">
        <f t="shared" si="185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80"/>
        <v>110.33333333333333</v>
      </c>
      <c r="P1927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10">
        <f t="shared" si="184"/>
        <v>41535.90148148148</v>
      </c>
      <c r="T1927" s="10">
        <f t="shared" si="185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80"/>
        <v>195.37933333333334</v>
      </c>
      <c r="P1928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10">
        <f t="shared" si="184"/>
        <v>40456.954351851848</v>
      </c>
      <c r="T1928" s="10">
        <f t="shared" si="185"/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80"/>
        <v>103.33333333333334</v>
      </c>
      <c r="P1929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10">
        <f t="shared" si="184"/>
        <v>40960.861562500002</v>
      </c>
      <c r="T1929" s="10">
        <f t="shared" si="185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80"/>
        <v>103.1372549019608</v>
      </c>
      <c r="P1930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10">
        <f t="shared" si="184"/>
        <v>41371.648078703707</v>
      </c>
      <c r="T1930" s="10">
        <f t="shared" si="185"/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80"/>
        <v>100.3125</v>
      </c>
      <c r="P1931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10">
        <f t="shared" si="184"/>
        <v>40687.021597222221</v>
      </c>
      <c r="T1931" s="10">
        <f t="shared" si="185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80"/>
        <v>127</v>
      </c>
      <c r="P1932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10">
        <f t="shared" si="184"/>
        <v>41402.558819444443</v>
      </c>
      <c r="T1932" s="10">
        <f t="shared" si="185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80"/>
        <v>120.601</v>
      </c>
      <c r="P1933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10">
        <f t="shared" si="184"/>
        <v>41037.892465277779</v>
      </c>
      <c r="T1933" s="10">
        <f t="shared" si="185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80"/>
        <v>106.99047619047619</v>
      </c>
      <c r="P1934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10">
        <f t="shared" si="184"/>
        <v>40911.809872685182</v>
      </c>
      <c r="T1934" s="10">
        <f t="shared" si="185"/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80"/>
        <v>172.43333333333334</v>
      </c>
      <c r="P1935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10">
        <f t="shared" si="184"/>
        <v>41879.130868055552</v>
      </c>
      <c r="T1935" s="10">
        <f t="shared" si="185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80"/>
        <v>123.61999999999999</v>
      </c>
      <c r="P1936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10">
        <f t="shared" si="184"/>
        <v>40865.867141203707</v>
      </c>
      <c r="T1936" s="10">
        <f t="shared" si="185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80"/>
        <v>108.4</v>
      </c>
      <c r="P1937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10">
        <f t="shared" si="184"/>
        <v>41773.932534722226</v>
      </c>
      <c r="T1937" s="10">
        <f t="shared" si="185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80"/>
        <v>116.52013333333333</v>
      </c>
      <c r="P1938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10">
        <f t="shared" si="184"/>
        <v>40852.889699074076</v>
      </c>
      <c r="T1938" s="10">
        <f t="shared" si="185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80"/>
        <v>187.245</v>
      </c>
      <c r="P1939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10">
        <f t="shared" si="184"/>
        <v>41059.118993055556</v>
      </c>
      <c r="T1939" s="10">
        <f t="shared" si="185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80"/>
        <v>115.93333333333334</v>
      </c>
      <c r="P1940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10">
        <f t="shared" si="184"/>
        <v>41426.259618055556</v>
      </c>
      <c r="T1940" s="10">
        <f t="shared" si="185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80"/>
        <v>110.7</v>
      </c>
      <c r="P1941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10">
        <f t="shared" si="184"/>
        <v>41313.985046296293</v>
      </c>
      <c r="T1941" s="10">
        <f t="shared" si="185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80"/>
        <v>170.92307692307693</v>
      </c>
      <c r="P1942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10">
        <f t="shared" si="184"/>
        <v>40670.507326388892</v>
      </c>
      <c r="T1942" s="10">
        <f t="shared" si="185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80"/>
        <v>126.11835600000001</v>
      </c>
      <c r="P1943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10">
        <f t="shared" si="184"/>
        <v>41744.290868055556</v>
      </c>
      <c r="T1943" s="10">
        <f t="shared" si="185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80"/>
        <v>138.44033333333334</v>
      </c>
      <c r="P1944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10">
        <f t="shared" si="184"/>
        <v>40638.828009259261</v>
      </c>
      <c r="T1944" s="10">
        <f t="shared" si="185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80"/>
        <v>1705.2499999999998</v>
      </c>
      <c r="P1945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10">
        <f t="shared" si="184"/>
        <v>42548.269861111112</v>
      </c>
      <c r="T1945" s="10">
        <f t="shared" si="185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80"/>
        <v>788.05550000000005</v>
      </c>
      <c r="P1946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10">
        <f t="shared" si="184"/>
        <v>41730.584374999999</v>
      </c>
      <c r="T1946" s="10">
        <f t="shared" si="185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80"/>
        <v>348.01799999999997</v>
      </c>
      <c r="P1947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10">
        <f t="shared" si="184"/>
        <v>42157.251828703709</v>
      </c>
      <c r="T1947" s="10">
        <f t="shared" si="185"/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80"/>
        <v>149.74666666666667</v>
      </c>
      <c r="P1948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10">
        <f t="shared" si="184"/>
        <v>41689.150011574071</v>
      </c>
      <c r="T1948" s="10">
        <f t="shared" si="185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80"/>
        <v>100.63375000000001</v>
      </c>
      <c r="P1949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10">
        <f t="shared" si="184"/>
        <v>40102.918055555558</v>
      </c>
      <c r="T1949" s="10">
        <f t="shared" si="185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80"/>
        <v>800.21100000000001</v>
      </c>
      <c r="P1950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10">
        <f t="shared" si="184"/>
        <v>42473.604270833333</v>
      </c>
      <c r="T1950" s="10">
        <f t="shared" si="185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80"/>
        <v>106.00260000000002</v>
      </c>
      <c r="P1951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10">
        <f t="shared" si="184"/>
        <v>41800.423043981478</v>
      </c>
      <c r="T1951" s="10">
        <f t="shared" si="185"/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80"/>
        <v>200.51866666666669</v>
      </c>
      <c r="P1952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10">
        <f t="shared" si="184"/>
        <v>40624.181400462963</v>
      </c>
      <c r="T1952" s="10">
        <f t="shared" si="185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80"/>
        <v>212.44399999999999</v>
      </c>
      <c r="P1953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10">
        <f t="shared" si="184"/>
        <v>42651.420567129629</v>
      </c>
      <c r="T1953" s="10">
        <f t="shared" si="185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80"/>
        <v>198.47237142857145</v>
      </c>
      <c r="P1954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10">
        <f t="shared" si="184"/>
        <v>41526.60665509259</v>
      </c>
      <c r="T1954" s="10">
        <f t="shared" si="185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80"/>
        <v>225.94666666666666</v>
      </c>
      <c r="P1955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10">
        <f t="shared" si="184"/>
        <v>40941.199826388889</v>
      </c>
      <c r="T1955" s="10">
        <f t="shared" si="185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80"/>
        <v>698.94800000000009</v>
      </c>
      <c r="P1956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10">
        <f t="shared" si="184"/>
        <v>42394.580740740741</v>
      </c>
      <c r="T1956" s="10">
        <f t="shared" si="185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80"/>
        <v>398.59528571428569</v>
      </c>
      <c r="P1957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10">
        <f t="shared" si="184"/>
        <v>41020.271770833337</v>
      </c>
      <c r="T1957" s="10">
        <f t="shared" si="185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80"/>
        <v>294.0333333333333</v>
      </c>
      <c r="P1958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10">
        <f t="shared" si="184"/>
        <v>42067.923668981486</v>
      </c>
      <c r="T1958" s="10">
        <f t="shared" si="185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80"/>
        <v>167.50470000000001</v>
      </c>
      <c r="P1959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10">
        <f t="shared" si="184"/>
        <v>41179.098530092589</v>
      </c>
      <c r="T1959" s="10">
        <f t="shared" si="185"/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80"/>
        <v>1435.5717142857143</v>
      </c>
      <c r="P1960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10">
        <f t="shared" si="184"/>
        <v>41326.987974537034</v>
      </c>
      <c r="T1960" s="10">
        <f t="shared" si="185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80"/>
        <v>156.73439999999999</v>
      </c>
      <c r="P1961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10">
        <f t="shared" si="184"/>
        <v>41871.845601851855</v>
      </c>
      <c r="T1961" s="10">
        <f t="shared" si="185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80"/>
        <v>117.90285714285716</v>
      </c>
      <c r="P1962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10">
        <f t="shared" si="184"/>
        <v>41964.362743055557</v>
      </c>
      <c r="T1962" s="10">
        <f t="shared" si="185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80"/>
        <v>1105.3811999999998</v>
      </c>
      <c r="P1963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10">
        <f t="shared" si="184"/>
        <v>41148.194641203707</v>
      </c>
      <c r="T1963" s="10">
        <f t="shared" si="185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80"/>
        <v>192.92499999999998</v>
      </c>
      <c r="P1964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10">
        <f t="shared" si="184"/>
        <v>41742.780509259261</v>
      </c>
      <c r="T1964" s="10">
        <f t="shared" si="185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80"/>
        <v>126.8842105263158</v>
      </c>
      <c r="P1965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10">
        <f t="shared" si="184"/>
        <v>41863.429791666669</v>
      </c>
      <c r="T1965" s="10">
        <f t="shared" si="185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80"/>
        <v>259.57748878923763</v>
      </c>
      <c r="P1966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10">
        <f t="shared" si="184"/>
        <v>42452.272824074069</v>
      </c>
      <c r="T1966" s="10">
        <f t="shared" si="185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80"/>
        <v>262.27999999999997</v>
      </c>
      <c r="P1967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10">
        <f t="shared" si="184"/>
        <v>40898.089236111111</v>
      </c>
      <c r="T1967" s="10">
        <f t="shared" si="185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80"/>
        <v>206.74309000000002</v>
      </c>
      <c r="P1968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10">
        <f t="shared" si="184"/>
        <v>41835.540486111109</v>
      </c>
      <c r="T1968" s="10">
        <f t="shared" si="185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80"/>
        <v>370.13</v>
      </c>
      <c r="P1969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10">
        <f t="shared" si="184"/>
        <v>41730.663530092592</v>
      </c>
      <c r="T1969" s="10">
        <f t="shared" si="185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80"/>
        <v>284.96600000000001</v>
      </c>
      <c r="P1970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10">
        <f t="shared" si="184"/>
        <v>42676.586979166663</v>
      </c>
      <c r="T1970" s="10">
        <f t="shared" si="185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80"/>
        <v>579.08000000000004</v>
      </c>
      <c r="P1971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10">
        <f t="shared" si="184"/>
        <v>42557.792453703703</v>
      </c>
      <c r="T1971" s="10">
        <f t="shared" si="185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80"/>
        <v>1131.8</v>
      </c>
      <c r="P1972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10">
        <f t="shared" si="184"/>
        <v>41324.193298611113</v>
      </c>
      <c r="T1972" s="10">
        <f t="shared" si="185"/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80"/>
        <v>263.02771750000005</v>
      </c>
      <c r="P1973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10">
        <f t="shared" si="184"/>
        <v>41561.500706018516</v>
      </c>
      <c r="T1973" s="10">
        <f t="shared" si="185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80"/>
        <v>674.48</v>
      </c>
      <c r="P1974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10">
        <f t="shared" si="184"/>
        <v>41201.012083333335</v>
      </c>
      <c r="T1974" s="10">
        <f t="shared" si="185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80"/>
        <v>256.83081313131316</v>
      </c>
      <c r="P1975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10">
        <f t="shared" si="184"/>
        <v>42549.722962962958</v>
      </c>
      <c r="T1975" s="10">
        <f t="shared" si="185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80"/>
        <v>375.49599999999998</v>
      </c>
      <c r="P1976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10">
        <f t="shared" si="184"/>
        <v>41445.334131944444</v>
      </c>
      <c r="T1976" s="10">
        <f t="shared" si="185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80"/>
        <v>208.70837499999996</v>
      </c>
      <c r="P1977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10">
        <f t="shared" si="184"/>
        <v>41313.755219907405</v>
      </c>
      <c r="T1977" s="10">
        <f t="shared" si="185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80"/>
        <v>346.6</v>
      </c>
      <c r="P1978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10">
        <f t="shared" si="184"/>
        <v>41438.899594907409</v>
      </c>
      <c r="T1978" s="10">
        <f t="shared" si="185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80"/>
        <v>402.33</v>
      </c>
      <c r="P1979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10">
        <f t="shared" si="184"/>
        <v>42311.216898148152</v>
      </c>
      <c r="T1979" s="10">
        <f t="shared" si="185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80"/>
        <v>1026.8451399999999</v>
      </c>
      <c r="P1980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10">
        <f t="shared" si="184"/>
        <v>41039.225601851853</v>
      </c>
      <c r="T1980" s="10">
        <f t="shared" si="185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80"/>
        <v>114.901155</v>
      </c>
      <c r="P1981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10">
        <f t="shared" si="184"/>
        <v>42290.460023148145</v>
      </c>
      <c r="T1981" s="10">
        <f t="shared" si="185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80"/>
        <v>354.82402000000002</v>
      </c>
      <c r="P1982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10">
        <f t="shared" si="184"/>
        <v>42423.542384259257</v>
      </c>
      <c r="T1982" s="10">
        <f t="shared" si="185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80"/>
        <v>5.08</v>
      </c>
      <c r="P1983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10">
        <f t="shared" si="184"/>
        <v>41799.725289351853</v>
      </c>
      <c r="T1983" s="10">
        <f t="shared" si="185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80"/>
        <v>0</v>
      </c>
      <c r="P1984" t="e">
        <f t="shared" si="181"/>
        <v>#DIV/0!</v>
      </c>
      <c r="Q1984" t="str">
        <f t="shared" si="182"/>
        <v>photography</v>
      </c>
      <c r="R1984" t="str">
        <f t="shared" si="183"/>
        <v>people</v>
      </c>
      <c r="S1984" s="10">
        <f t="shared" si="184"/>
        <v>42678.586655092593</v>
      </c>
      <c r="T1984" s="10">
        <f t="shared" si="185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80"/>
        <v>4.3</v>
      </c>
      <c r="P1985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10">
        <f t="shared" si="184"/>
        <v>42593.011782407411</v>
      </c>
      <c r="T1985" s="10">
        <f t="shared" si="185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80"/>
        <v>21.146666666666665</v>
      </c>
      <c r="P1986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10">
        <f t="shared" si="184"/>
        <v>41913.790289351848</v>
      </c>
      <c r="T1986" s="10">
        <f t="shared" si="185"/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86">E1987/D1987*100</f>
        <v>3.1875</v>
      </c>
      <c r="P1987">
        <f t="shared" ref="P1987:P2050" si="187">E1987/L1987</f>
        <v>12.75</v>
      </c>
      <c r="Q1987" t="str">
        <f t="shared" ref="Q1987:Q2050" si="188">LEFT(N1987,FIND("/",N1987)-1)</f>
        <v>photography</v>
      </c>
      <c r="R1987" t="str">
        <f t="shared" ref="R1987:R2050" si="189">RIGHT(N1987,LEN(N1987)-FIND("/",N1987))</f>
        <v>people</v>
      </c>
      <c r="S1987" s="10">
        <f t="shared" ref="S1987:S2050" si="190">(((J1987/60)/60)/24)+DATE(1970,1,1)</f>
        <v>42555.698738425926</v>
      </c>
      <c r="T1987" s="10">
        <f t="shared" ref="T1987:T2050" si="191">(((I1987/60)/60)/24)+DATE(1970,1,1)</f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86"/>
        <v>0.05</v>
      </c>
      <c r="P1988">
        <f t="shared" si="187"/>
        <v>1</v>
      </c>
      <c r="Q1988" t="str">
        <f t="shared" si="188"/>
        <v>photography</v>
      </c>
      <c r="R1988" t="str">
        <f t="shared" si="189"/>
        <v>people</v>
      </c>
      <c r="S1988" s="10">
        <f t="shared" si="190"/>
        <v>42413.433831018512</v>
      </c>
      <c r="T1988" s="10">
        <f t="shared" si="191"/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86"/>
        <v>42.472727272727276</v>
      </c>
      <c r="P1989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10">
        <f t="shared" si="190"/>
        <v>42034.639768518522</v>
      </c>
      <c r="T1989" s="10">
        <f t="shared" si="191"/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86"/>
        <v>0.41666666666666669</v>
      </c>
      <c r="P1990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10">
        <f t="shared" si="190"/>
        <v>42206.763217592597</v>
      </c>
      <c r="T1990" s="10">
        <f t="shared" si="191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86"/>
        <v>1</v>
      </c>
      <c r="P1991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10">
        <f t="shared" si="190"/>
        <v>42685.680648148147</v>
      </c>
      <c r="T1991" s="10">
        <f t="shared" si="191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86"/>
        <v>16.966666666666665</v>
      </c>
      <c r="P1992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10">
        <f t="shared" si="190"/>
        <v>42398.195972222224</v>
      </c>
      <c r="T1992" s="10">
        <f t="shared" si="191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86"/>
        <v>7.0000000000000009</v>
      </c>
      <c r="P1993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10">
        <f t="shared" si="190"/>
        <v>42167.89335648148</v>
      </c>
      <c r="T1993" s="10">
        <f t="shared" si="191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86"/>
        <v>0.13333333333333333</v>
      </c>
      <c r="P1994">
        <f t="shared" si="187"/>
        <v>1</v>
      </c>
      <c r="Q1994" t="str">
        <f t="shared" si="188"/>
        <v>photography</v>
      </c>
      <c r="R1994" t="str">
        <f t="shared" si="189"/>
        <v>people</v>
      </c>
      <c r="S1994" s="10">
        <f t="shared" si="190"/>
        <v>42023.143414351856</v>
      </c>
      <c r="T1994" s="10">
        <f t="shared" si="191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86"/>
        <v>0</v>
      </c>
      <c r="P1995" t="e">
        <f t="shared" si="187"/>
        <v>#DIV/0!</v>
      </c>
      <c r="Q1995" t="str">
        <f t="shared" si="188"/>
        <v>photography</v>
      </c>
      <c r="R1995" t="str">
        <f t="shared" si="189"/>
        <v>people</v>
      </c>
      <c r="S1995" s="10">
        <f t="shared" si="190"/>
        <v>42329.58839120371</v>
      </c>
      <c r="T1995" s="10">
        <f t="shared" si="191"/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86"/>
        <v>0</v>
      </c>
      <c r="P1996" t="e">
        <f t="shared" si="187"/>
        <v>#DIV/0!</v>
      </c>
      <c r="Q1996" t="str">
        <f t="shared" si="188"/>
        <v>photography</v>
      </c>
      <c r="R1996" t="str">
        <f t="shared" si="189"/>
        <v>people</v>
      </c>
      <c r="S1996" s="10">
        <f t="shared" si="190"/>
        <v>42651.006273148145</v>
      </c>
      <c r="T1996" s="10">
        <f t="shared" si="191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86"/>
        <v>7.8</v>
      </c>
      <c r="P1997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10">
        <f t="shared" si="190"/>
        <v>42181.902037037042</v>
      </c>
      <c r="T1997" s="10">
        <f t="shared" si="191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86"/>
        <v>0</v>
      </c>
      <c r="P1998" t="e">
        <f t="shared" si="187"/>
        <v>#DIV/0!</v>
      </c>
      <c r="Q1998" t="str">
        <f t="shared" si="188"/>
        <v>photography</v>
      </c>
      <c r="R1998" t="str">
        <f t="shared" si="189"/>
        <v>people</v>
      </c>
      <c r="S1998" s="10">
        <f t="shared" si="190"/>
        <v>41800.819571759261</v>
      </c>
      <c r="T1998" s="10">
        <f t="shared" si="191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86"/>
        <v>0</v>
      </c>
      <c r="P1999" t="e">
        <f t="shared" si="187"/>
        <v>#DIV/0!</v>
      </c>
      <c r="Q1999" t="str">
        <f t="shared" si="188"/>
        <v>photography</v>
      </c>
      <c r="R1999" t="str">
        <f t="shared" si="189"/>
        <v>people</v>
      </c>
      <c r="S1999" s="10">
        <f t="shared" si="190"/>
        <v>41847.930694444447</v>
      </c>
      <c r="T1999" s="10">
        <f t="shared" si="191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86"/>
        <v>26.200000000000003</v>
      </c>
      <c r="P2000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10">
        <f t="shared" si="190"/>
        <v>41807.118495370371</v>
      </c>
      <c r="T2000" s="10">
        <f t="shared" si="191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86"/>
        <v>0.76129032258064511</v>
      </c>
      <c r="P2001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10">
        <f t="shared" si="190"/>
        <v>41926.482731481483</v>
      </c>
      <c r="T2001" s="10">
        <f t="shared" si="191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86"/>
        <v>12.5</v>
      </c>
      <c r="P2002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10">
        <f t="shared" si="190"/>
        <v>42345.951539351852</v>
      </c>
      <c r="T2002" s="10">
        <f t="shared" si="191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86"/>
        <v>382.12909090909091</v>
      </c>
      <c r="P2003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10">
        <f t="shared" si="190"/>
        <v>42136.209675925929</v>
      </c>
      <c r="T2003" s="10">
        <f t="shared" si="191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86"/>
        <v>216.79422000000002</v>
      </c>
      <c r="P2004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10">
        <f t="shared" si="190"/>
        <v>42728.71230324074</v>
      </c>
      <c r="T2004" s="10">
        <f t="shared" si="191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86"/>
        <v>312</v>
      </c>
      <c r="P2005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10">
        <f t="shared" si="190"/>
        <v>40347.125601851854</v>
      </c>
      <c r="T2005" s="10">
        <f t="shared" si="191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86"/>
        <v>234.42048</v>
      </c>
      <c r="P2006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10">
        <f t="shared" si="190"/>
        <v>41800.604895833334</v>
      </c>
      <c r="T2006" s="10">
        <f t="shared" si="191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86"/>
        <v>123.68010000000001</v>
      </c>
      <c r="P2007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10">
        <f t="shared" si="190"/>
        <v>41535.812708333331</v>
      </c>
      <c r="T2007" s="10">
        <f t="shared" si="191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86"/>
        <v>247.84</v>
      </c>
      <c r="P2008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10">
        <f t="shared" si="190"/>
        <v>41941.500520833331</v>
      </c>
      <c r="T2008" s="10">
        <f t="shared" si="191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86"/>
        <v>115.7092</v>
      </c>
      <c r="P2009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10">
        <f t="shared" si="190"/>
        <v>40347.837800925925</v>
      </c>
      <c r="T2009" s="10">
        <f t="shared" si="191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86"/>
        <v>117.07484768810599</v>
      </c>
      <c r="P2010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10">
        <f t="shared" si="190"/>
        <v>40761.604421296295</v>
      </c>
      <c r="T2010" s="10">
        <f t="shared" si="191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86"/>
        <v>305.15800000000002</v>
      </c>
      <c r="P2011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10">
        <f t="shared" si="190"/>
        <v>42661.323414351849</v>
      </c>
      <c r="T2011" s="10">
        <f t="shared" si="191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86"/>
        <v>320.05299999999994</v>
      </c>
      <c r="P2012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10">
        <f t="shared" si="190"/>
        <v>42570.996423611112</v>
      </c>
      <c r="T2012" s="10">
        <f t="shared" si="191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86"/>
        <v>819.56399999999996</v>
      </c>
      <c r="P2013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10">
        <f t="shared" si="190"/>
        <v>42347.358483796299</v>
      </c>
      <c r="T2013" s="10">
        <f t="shared" si="191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86"/>
        <v>234.90000000000003</v>
      </c>
      <c r="P2014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10">
        <f t="shared" si="190"/>
        <v>42010.822233796294</v>
      </c>
      <c r="T2014" s="10">
        <f t="shared" si="191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86"/>
        <v>494.91374999999999</v>
      </c>
      <c r="P2015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10">
        <f t="shared" si="190"/>
        <v>42499.960810185185</v>
      </c>
      <c r="T2015" s="10">
        <f t="shared" si="191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86"/>
        <v>7813.7822333333334</v>
      </c>
      <c r="P2016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10">
        <f t="shared" si="190"/>
        <v>41324.214571759258</v>
      </c>
      <c r="T2016" s="10">
        <f t="shared" si="191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86"/>
        <v>113.00013888888888</v>
      </c>
      <c r="P2017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10">
        <f t="shared" si="190"/>
        <v>40765.876886574071</v>
      </c>
      <c r="T2017" s="10">
        <f t="shared" si="191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86"/>
        <v>921.54219999999998</v>
      </c>
      <c r="P2018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10">
        <f t="shared" si="190"/>
        <v>41312.88077546296</v>
      </c>
      <c r="T2018" s="10">
        <f t="shared" si="191"/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86"/>
        <v>125.10239999999999</v>
      </c>
      <c r="P2019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10">
        <f t="shared" si="190"/>
        <v>40961.057349537034</v>
      </c>
      <c r="T2019" s="10">
        <f t="shared" si="191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86"/>
        <v>102.24343076923077</v>
      </c>
      <c r="P2020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10">
        <f t="shared" si="190"/>
        <v>42199.365844907406</v>
      </c>
      <c r="T2020" s="10">
        <f t="shared" si="191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86"/>
        <v>484.90975000000003</v>
      </c>
      <c r="P2021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10">
        <f t="shared" si="190"/>
        <v>42605.70857638889</v>
      </c>
      <c r="T2021" s="10">
        <f t="shared" si="191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86"/>
        <v>192.33333333333334</v>
      </c>
      <c r="P2022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10">
        <f t="shared" si="190"/>
        <v>41737.097499999996</v>
      </c>
      <c r="T2022" s="10">
        <f t="shared" si="191"/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86"/>
        <v>281.10000000000002</v>
      </c>
      <c r="P2023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10">
        <f t="shared" si="190"/>
        <v>41861.070567129631</v>
      </c>
      <c r="T2023" s="10">
        <f t="shared" si="191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86"/>
        <v>125.13700000000001</v>
      </c>
      <c r="P2024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10">
        <f t="shared" si="190"/>
        <v>42502.569120370375</v>
      </c>
      <c r="T2024" s="10">
        <f t="shared" si="191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86"/>
        <v>161.459</v>
      </c>
      <c r="P2025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10">
        <f t="shared" si="190"/>
        <v>42136.420752314814</v>
      </c>
      <c r="T2025" s="10">
        <f t="shared" si="191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86"/>
        <v>585.35</v>
      </c>
      <c r="P2026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10">
        <f t="shared" si="190"/>
        <v>41099.966944444444</v>
      </c>
      <c r="T2026" s="10">
        <f t="shared" si="191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86"/>
        <v>201.14999999999998</v>
      </c>
      <c r="P2027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10">
        <f t="shared" si="190"/>
        <v>42136.184560185182</v>
      </c>
      <c r="T2027" s="10">
        <f t="shared" si="191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86"/>
        <v>133.48307999999997</v>
      </c>
      <c r="P2028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10">
        <f t="shared" si="190"/>
        <v>41704.735937500001</v>
      </c>
      <c r="T2028" s="10">
        <f t="shared" si="191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86"/>
        <v>120.24900000000001</v>
      </c>
      <c r="P2029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10">
        <f t="shared" si="190"/>
        <v>42048.813877314817</v>
      </c>
      <c r="T2029" s="10">
        <f t="shared" si="191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86"/>
        <v>126.16666666666667</v>
      </c>
      <c r="P2030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10">
        <f t="shared" si="190"/>
        <v>40215.919050925928</v>
      </c>
      <c r="T2030" s="10">
        <f t="shared" si="191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86"/>
        <v>361.2</v>
      </c>
      <c r="P2031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10">
        <f t="shared" si="190"/>
        <v>41848.021770833337</v>
      </c>
      <c r="T2031" s="10">
        <f t="shared" si="191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86"/>
        <v>226.239013671875</v>
      </c>
      <c r="P2032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10">
        <f t="shared" si="190"/>
        <v>41212.996481481481</v>
      </c>
      <c r="T2032" s="10">
        <f t="shared" si="191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86"/>
        <v>120.35</v>
      </c>
      <c r="P2033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10">
        <f t="shared" si="190"/>
        <v>41975.329317129625</v>
      </c>
      <c r="T2033" s="10">
        <f t="shared" si="191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86"/>
        <v>304.18799999999999</v>
      </c>
      <c r="P2034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10">
        <f t="shared" si="190"/>
        <v>42689.565671296295</v>
      </c>
      <c r="T2034" s="10">
        <f t="shared" si="191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86"/>
        <v>178.67599999999999</v>
      </c>
      <c r="P2035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10">
        <f t="shared" si="190"/>
        <v>41725.082384259258</v>
      </c>
      <c r="T2035" s="10">
        <f t="shared" si="191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86"/>
        <v>386.81998717948721</v>
      </c>
      <c r="P2036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10">
        <f t="shared" si="190"/>
        <v>42076.130011574074</v>
      </c>
      <c r="T2036" s="10">
        <f t="shared" si="191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86"/>
        <v>211.03642500000004</v>
      </c>
      <c r="P2037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10">
        <f t="shared" si="190"/>
        <v>42311.625081018516</v>
      </c>
      <c r="T2037" s="10">
        <f t="shared" si="191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86"/>
        <v>131.66833333333335</v>
      </c>
      <c r="P2038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10">
        <f t="shared" si="190"/>
        <v>41738.864803240744</v>
      </c>
      <c r="T2038" s="10">
        <f t="shared" si="191"/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86"/>
        <v>300.47639999999996</v>
      </c>
      <c r="P2039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10">
        <f t="shared" si="190"/>
        <v>41578.210104166668</v>
      </c>
      <c r="T2039" s="10">
        <f t="shared" si="191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86"/>
        <v>420.51249999999999</v>
      </c>
      <c r="P2040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10">
        <f t="shared" si="190"/>
        <v>41424.27107638889</v>
      </c>
      <c r="T2040" s="10">
        <f t="shared" si="191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86"/>
        <v>136.21680000000001</v>
      </c>
      <c r="P2041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10">
        <f t="shared" si="190"/>
        <v>42675.438946759255</v>
      </c>
      <c r="T2041" s="10">
        <f t="shared" si="191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86"/>
        <v>248.17133333333334</v>
      </c>
      <c r="P2042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10">
        <f t="shared" si="190"/>
        <v>41578.927118055559</v>
      </c>
      <c r="T2042" s="10">
        <f t="shared" si="191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86"/>
        <v>181.86315789473684</v>
      </c>
      <c r="P2043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10">
        <f t="shared" si="190"/>
        <v>42654.525775462964</v>
      </c>
      <c r="T2043" s="10">
        <f t="shared" si="191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86"/>
        <v>123.53</v>
      </c>
      <c r="P2044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10">
        <f t="shared" si="190"/>
        <v>42331.708032407405</v>
      </c>
      <c r="T2044" s="10">
        <f t="shared" si="191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86"/>
        <v>506.20938628158842</v>
      </c>
      <c r="P2045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10">
        <f t="shared" si="190"/>
        <v>42661.176817129628</v>
      </c>
      <c r="T2045" s="10">
        <f t="shared" si="191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86"/>
        <v>108.21333333333334</v>
      </c>
      <c r="P2046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10">
        <f t="shared" si="190"/>
        <v>42138.684189814812</v>
      </c>
      <c r="T2046" s="10">
        <f t="shared" si="191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86"/>
        <v>819.18387755102037</v>
      </c>
      <c r="P2047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10">
        <f t="shared" si="190"/>
        <v>41069.088506944441</v>
      </c>
      <c r="T2047" s="10">
        <f t="shared" si="191"/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86"/>
        <v>121.10000000000001</v>
      </c>
      <c r="P2048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10">
        <f t="shared" si="190"/>
        <v>41387.171805555554</v>
      </c>
      <c r="T2048" s="10">
        <f t="shared" si="191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86"/>
        <v>102.99897959183673</v>
      </c>
      <c r="P2049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10">
        <f t="shared" si="190"/>
        <v>42081.903587962966</v>
      </c>
      <c r="T2049" s="10">
        <f t="shared" si="191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86"/>
        <v>148.33229411764705</v>
      </c>
      <c r="P2050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10">
        <f t="shared" si="190"/>
        <v>41387.651516203703</v>
      </c>
      <c r="T2050" s="10">
        <f t="shared" si="191"/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92">E2051/D2051*100</f>
        <v>120.19070000000001</v>
      </c>
      <c r="P2051">
        <f t="shared" ref="P2051:P2114" si="193">E2051/L2051</f>
        <v>80.991037735849048</v>
      </c>
      <c r="Q2051" t="str">
        <f t="shared" ref="Q2051:Q2114" si="194">LEFT(N2051,FIND("/",N2051)-1)</f>
        <v>technology</v>
      </c>
      <c r="R2051" t="str">
        <f t="shared" ref="R2051:R2114" si="195">RIGHT(N2051,LEN(N2051)-FIND("/",N2051))</f>
        <v>hardware</v>
      </c>
      <c r="S2051" s="10">
        <f t="shared" ref="S2051:S2114" si="196">(((J2051/60)/60)/24)+DATE(1970,1,1)</f>
        <v>41575.527349537035</v>
      </c>
      <c r="T2051" s="10">
        <f t="shared" ref="T2051:T2114" si="197">(((I2051/60)/60)/24)+DATE(1970,1,1)</f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92"/>
        <v>473.27000000000004</v>
      </c>
      <c r="P2052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10">
        <f t="shared" si="196"/>
        <v>42115.071504629625</v>
      </c>
      <c r="T2052" s="10">
        <f t="shared" si="197"/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92"/>
        <v>130.36250000000001</v>
      </c>
      <c r="P2053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10">
        <f t="shared" si="196"/>
        <v>41604.022418981483</v>
      </c>
      <c r="T2053" s="10">
        <f t="shared" si="197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92"/>
        <v>353.048</v>
      </c>
      <c r="P2054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10">
        <f t="shared" si="196"/>
        <v>42375.08394675926</v>
      </c>
      <c r="T2054" s="10">
        <f t="shared" si="197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92"/>
        <v>101.02</v>
      </c>
      <c r="P2055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10">
        <f t="shared" si="196"/>
        <v>42303.617488425924</v>
      </c>
      <c r="T2055" s="10">
        <f t="shared" si="197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92"/>
        <v>113.59142857142857</v>
      </c>
      <c r="P2056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10">
        <f t="shared" si="196"/>
        <v>41731.520949074074</v>
      </c>
      <c r="T2056" s="10">
        <f t="shared" si="197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92"/>
        <v>167.41666666666666</v>
      </c>
      <c r="P2057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10">
        <f t="shared" si="196"/>
        <v>41946.674108796295</v>
      </c>
      <c r="T2057" s="10">
        <f t="shared" si="197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92"/>
        <v>153.452</v>
      </c>
      <c r="P2058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10">
        <f t="shared" si="196"/>
        <v>41351.76090277778</v>
      </c>
      <c r="T2058" s="10">
        <f t="shared" si="197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92"/>
        <v>202.23220000000001</v>
      </c>
      <c r="P2059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10">
        <f t="shared" si="196"/>
        <v>42396.494583333333</v>
      </c>
      <c r="T2059" s="10">
        <f t="shared" si="197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92"/>
        <v>168.28125</v>
      </c>
      <c r="P2060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10">
        <f t="shared" si="196"/>
        <v>42026.370717592596</v>
      </c>
      <c r="T2060" s="10">
        <f t="shared" si="197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92"/>
        <v>143.45666666666668</v>
      </c>
      <c r="P2061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10">
        <f t="shared" si="196"/>
        <v>42361.602476851855</v>
      </c>
      <c r="T2061" s="10">
        <f t="shared" si="197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92"/>
        <v>196.4</v>
      </c>
      <c r="P2062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10">
        <f t="shared" si="196"/>
        <v>41783.642939814818</v>
      </c>
      <c r="T2062" s="10">
        <f t="shared" si="197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92"/>
        <v>107.91999999999999</v>
      </c>
      <c r="P2063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10">
        <f t="shared" si="196"/>
        <v>42705.764513888891</v>
      </c>
      <c r="T2063" s="10">
        <f t="shared" si="197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92"/>
        <v>114.97699999999999</v>
      </c>
      <c r="P2064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10">
        <f t="shared" si="196"/>
        <v>42423.3830787037</v>
      </c>
      <c r="T2064" s="10">
        <f t="shared" si="197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92"/>
        <v>148.04999999999998</v>
      </c>
      <c r="P2065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10">
        <f t="shared" si="196"/>
        <v>42472.73265046296</v>
      </c>
      <c r="T2065" s="10">
        <f t="shared" si="197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92"/>
        <v>191.16676082790633</v>
      </c>
      <c r="P2066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10">
        <f t="shared" si="196"/>
        <v>41389.364849537036</v>
      </c>
      <c r="T2066" s="10">
        <f t="shared" si="197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92"/>
        <v>199.215125</v>
      </c>
      <c r="P2067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10">
        <f t="shared" si="196"/>
        <v>41603.333668981482</v>
      </c>
      <c r="T2067" s="10">
        <f t="shared" si="197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92"/>
        <v>218.6</v>
      </c>
      <c r="P2068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10">
        <f t="shared" si="196"/>
        <v>41844.771793981483</v>
      </c>
      <c r="T2068" s="10">
        <f t="shared" si="197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92"/>
        <v>126.86868686868686</v>
      </c>
      <c r="P2069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10">
        <f t="shared" si="196"/>
        <v>42115.853888888887</v>
      </c>
      <c r="T2069" s="10">
        <f t="shared" si="197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92"/>
        <v>105.22388000000001</v>
      </c>
      <c r="P2070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10">
        <f t="shared" si="196"/>
        <v>42633.841608796298</v>
      </c>
      <c r="T2070" s="10">
        <f t="shared" si="197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92"/>
        <v>128.40666000000002</v>
      </c>
      <c r="P2071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10">
        <f t="shared" si="196"/>
        <v>42340.972118055557</v>
      </c>
      <c r="T2071" s="10">
        <f t="shared" si="197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92"/>
        <v>317.3272</v>
      </c>
      <c r="P2072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10">
        <f t="shared" si="196"/>
        <v>42519.6565162037</v>
      </c>
      <c r="T2072" s="10">
        <f t="shared" si="197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92"/>
        <v>280.73</v>
      </c>
      <c r="P2073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10">
        <f t="shared" si="196"/>
        <v>42600.278749999998</v>
      </c>
      <c r="T2073" s="10">
        <f t="shared" si="197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92"/>
        <v>110.73146853146854</v>
      </c>
      <c r="P2074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10">
        <f t="shared" si="196"/>
        <v>42467.581388888888</v>
      </c>
      <c r="T2074" s="10">
        <f t="shared" si="197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92"/>
        <v>152.60429999999999</v>
      </c>
      <c r="P2075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10">
        <f t="shared" si="196"/>
        <v>42087.668032407411</v>
      </c>
      <c r="T2075" s="10">
        <f t="shared" si="197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92"/>
        <v>102.49999999999999</v>
      </c>
      <c r="P2076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10">
        <f t="shared" si="196"/>
        <v>42466.826180555552</v>
      </c>
      <c r="T2076" s="10">
        <f t="shared" si="197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92"/>
        <v>1678.3738373837384</v>
      </c>
      <c r="P2077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10">
        <f t="shared" si="196"/>
        <v>41450.681574074071</v>
      </c>
      <c r="T2077" s="10">
        <f t="shared" si="197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92"/>
        <v>543.349156424581</v>
      </c>
      <c r="P2078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10">
        <f t="shared" si="196"/>
        <v>41803.880659722221</v>
      </c>
      <c r="T2078" s="10">
        <f t="shared" si="197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92"/>
        <v>115.50800000000001</v>
      </c>
      <c r="P2079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10">
        <f t="shared" si="196"/>
        <v>42103.042546296296</v>
      </c>
      <c r="T2079" s="10">
        <f t="shared" si="197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92"/>
        <v>131.20499999999998</v>
      </c>
      <c r="P2080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10">
        <f t="shared" si="196"/>
        <v>42692.771493055552</v>
      </c>
      <c r="T2080" s="10">
        <f t="shared" si="197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92"/>
        <v>288.17</v>
      </c>
      <c r="P2081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10">
        <f t="shared" si="196"/>
        <v>42150.71056712963</v>
      </c>
      <c r="T2081" s="10">
        <f t="shared" si="197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92"/>
        <v>507.8</v>
      </c>
      <c r="P2082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10">
        <f t="shared" si="196"/>
        <v>42289.957175925927</v>
      </c>
      <c r="T2082" s="10">
        <f t="shared" si="197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92"/>
        <v>114.57142857142857</v>
      </c>
      <c r="P2083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10">
        <f t="shared" si="196"/>
        <v>41004.156886574077</v>
      </c>
      <c r="T2083" s="10">
        <f t="shared" si="197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92"/>
        <v>110.73333333333333</v>
      </c>
      <c r="P2084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10">
        <f t="shared" si="196"/>
        <v>40811.120324074072</v>
      </c>
      <c r="T2084" s="10">
        <f t="shared" si="197"/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92"/>
        <v>113.33333333333333</v>
      </c>
      <c r="P2085">
        <f t="shared" si="193"/>
        <v>34</v>
      </c>
      <c r="Q2085" t="str">
        <f t="shared" si="194"/>
        <v>music</v>
      </c>
      <c r="R2085" t="str">
        <f t="shared" si="195"/>
        <v>indie rock</v>
      </c>
      <c r="S2085" s="10">
        <f t="shared" si="196"/>
        <v>41034.72216435185</v>
      </c>
      <c r="T2085" s="10">
        <f t="shared" si="197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92"/>
        <v>108.33333333333333</v>
      </c>
      <c r="P2086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10">
        <f t="shared" si="196"/>
        <v>41731.833124999997</v>
      </c>
      <c r="T2086" s="10">
        <f t="shared" si="197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92"/>
        <v>123.53333333333335</v>
      </c>
      <c r="P2087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10">
        <f t="shared" si="196"/>
        <v>41075.835497685184</v>
      </c>
      <c r="T2087" s="10">
        <f t="shared" si="197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92"/>
        <v>100.69999999999999</v>
      </c>
      <c r="P2088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10">
        <f t="shared" si="196"/>
        <v>40860.67050925926</v>
      </c>
      <c r="T2088" s="10">
        <f t="shared" si="197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92"/>
        <v>103.53333333333335</v>
      </c>
      <c r="P2089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10">
        <f t="shared" si="196"/>
        <v>40764.204375000001</v>
      </c>
      <c r="T2089" s="10">
        <f t="shared" si="197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92"/>
        <v>115.51066666666668</v>
      </c>
      <c r="P2090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10">
        <f t="shared" si="196"/>
        <v>40395.714722222219</v>
      </c>
      <c r="T2090" s="10">
        <f t="shared" si="197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92"/>
        <v>120.4004</v>
      </c>
      <c r="P2091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10">
        <f t="shared" si="196"/>
        <v>41453.076319444444</v>
      </c>
      <c r="T2091" s="10">
        <f t="shared" si="197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92"/>
        <v>115.040375</v>
      </c>
      <c r="P2092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10">
        <f t="shared" si="196"/>
        <v>41299.381423611114</v>
      </c>
      <c r="T2092" s="10">
        <f t="shared" si="197"/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92"/>
        <v>120.46777777777777</v>
      </c>
      <c r="P2093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10">
        <f t="shared" si="196"/>
        <v>40555.322662037033</v>
      </c>
      <c r="T2093" s="10">
        <f t="shared" si="197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92"/>
        <v>101.28333333333333</v>
      </c>
      <c r="P2094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10">
        <f t="shared" si="196"/>
        <v>40763.707546296297</v>
      </c>
      <c r="T2094" s="10">
        <f t="shared" si="197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92"/>
        <v>102.46666666666667</v>
      </c>
      <c r="P2095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10">
        <f t="shared" si="196"/>
        <v>41205.854537037041</v>
      </c>
      <c r="T2095" s="10">
        <f t="shared" si="197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92"/>
        <v>120.54285714285714</v>
      </c>
      <c r="P2096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10">
        <f t="shared" si="196"/>
        <v>40939.02002314815</v>
      </c>
      <c r="T2096" s="10">
        <f t="shared" si="197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92"/>
        <v>100</v>
      </c>
      <c r="P2097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10">
        <f t="shared" si="196"/>
        <v>40758.733483796292</v>
      </c>
      <c r="T2097" s="10">
        <f t="shared" si="197"/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92"/>
        <v>101.66666666666666</v>
      </c>
      <c r="P2098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10">
        <f t="shared" si="196"/>
        <v>41192.758506944447</v>
      </c>
      <c r="T2098" s="10">
        <f t="shared" si="197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92"/>
        <v>100</v>
      </c>
      <c r="P2099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10">
        <f t="shared" si="196"/>
        <v>40818.58489583333</v>
      </c>
      <c r="T2099" s="10">
        <f t="shared" si="197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92"/>
        <v>100.33333333333334</v>
      </c>
      <c r="P2100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10">
        <f t="shared" si="196"/>
        <v>40946.11383101852</v>
      </c>
      <c r="T2100" s="10">
        <f t="shared" si="197"/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92"/>
        <v>132.36666666666667</v>
      </c>
      <c r="P2101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10">
        <f t="shared" si="196"/>
        <v>42173.746342592596</v>
      </c>
      <c r="T2101" s="10">
        <f t="shared" si="197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92"/>
        <v>136.66666666666666</v>
      </c>
      <c r="P2102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10">
        <f t="shared" si="196"/>
        <v>41074.834965277776</v>
      </c>
      <c r="T2102" s="10">
        <f t="shared" si="197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92"/>
        <v>113.25</v>
      </c>
      <c r="P2103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10">
        <f t="shared" si="196"/>
        <v>40892.149467592593</v>
      </c>
      <c r="T2103" s="10">
        <f t="shared" si="197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92"/>
        <v>136</v>
      </c>
      <c r="P2104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10">
        <f t="shared" si="196"/>
        <v>40638.868611111109</v>
      </c>
      <c r="T2104" s="10">
        <f t="shared" si="197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92"/>
        <v>146.12318374694613</v>
      </c>
      <c r="P2105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10">
        <f t="shared" si="196"/>
        <v>41192.754942129628</v>
      </c>
      <c r="T2105" s="10">
        <f t="shared" si="197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92"/>
        <v>129.5</v>
      </c>
      <c r="P2106">
        <f t="shared" si="193"/>
        <v>28</v>
      </c>
      <c r="Q2106" t="str">
        <f t="shared" si="194"/>
        <v>music</v>
      </c>
      <c r="R2106" t="str">
        <f t="shared" si="195"/>
        <v>indie rock</v>
      </c>
      <c r="S2106" s="10">
        <f t="shared" si="196"/>
        <v>41394.074467592596</v>
      </c>
      <c r="T2106" s="10">
        <f t="shared" si="197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92"/>
        <v>254</v>
      </c>
      <c r="P2107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10">
        <f t="shared" si="196"/>
        <v>41951.788807870369</v>
      </c>
      <c r="T2107" s="10">
        <f t="shared" si="197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92"/>
        <v>107.04545454545456</v>
      </c>
      <c r="P2108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10">
        <f t="shared" si="196"/>
        <v>41270.21497685185</v>
      </c>
      <c r="T2108" s="10">
        <f t="shared" si="197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92"/>
        <v>107.73299999999999</v>
      </c>
      <c r="P2109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10">
        <f t="shared" si="196"/>
        <v>41934.71056712963</v>
      </c>
      <c r="T2109" s="10">
        <f t="shared" si="197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92"/>
        <v>107.31250000000001</v>
      </c>
      <c r="P2110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10">
        <f t="shared" si="196"/>
        <v>41135.175694444442</v>
      </c>
      <c r="T2110" s="10">
        <f t="shared" si="197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92"/>
        <v>106.52500000000001</v>
      </c>
      <c r="P2111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10">
        <f t="shared" si="196"/>
        <v>42160.708530092597</v>
      </c>
      <c r="T2111" s="10">
        <f t="shared" si="197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92"/>
        <v>100.35000000000001</v>
      </c>
      <c r="P2112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10">
        <f t="shared" si="196"/>
        <v>41759.670937499999</v>
      </c>
      <c r="T2112" s="10">
        <f t="shared" si="197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92"/>
        <v>106.5</v>
      </c>
      <c r="P2113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10">
        <f t="shared" si="196"/>
        <v>40703.197048611109</v>
      </c>
      <c r="T2113" s="10">
        <f t="shared" si="197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92"/>
        <v>100</v>
      </c>
      <c r="P2114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10">
        <f t="shared" si="196"/>
        <v>41365.928159722222</v>
      </c>
      <c r="T2114" s="10">
        <f t="shared" si="197"/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98">E2115/D2115*100</f>
        <v>104.85714285714285</v>
      </c>
      <c r="P2115">
        <f t="shared" ref="P2115:P2178" si="199">E2115/L2115</f>
        <v>68.598130841121488</v>
      </c>
      <c r="Q2115" t="str">
        <f t="shared" ref="Q2115:Q2178" si="200">LEFT(N2115,FIND("/",N2115)-1)</f>
        <v>music</v>
      </c>
      <c r="R2115" t="str">
        <f t="shared" ref="R2115:R2178" si="201">RIGHT(N2115,LEN(N2115)-FIND("/",N2115))</f>
        <v>indie rock</v>
      </c>
      <c r="S2115" s="10">
        <f t="shared" ref="S2115:S2178" si="202">(((J2115/60)/60)/24)+DATE(1970,1,1)</f>
        <v>41870.86546296296</v>
      </c>
      <c r="T2115" s="10">
        <f t="shared" ref="T2115:T2178" si="203">(((I2115/60)/60)/24)+DATE(1970,1,1)</f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98"/>
        <v>104.69999999999999</v>
      </c>
      <c r="P2116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10">
        <f t="shared" si="202"/>
        <v>40458.815625000003</v>
      </c>
      <c r="T2116" s="10">
        <f t="shared" si="203"/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98"/>
        <v>225.66666666666669</v>
      </c>
      <c r="P2117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10">
        <f t="shared" si="202"/>
        <v>40564.081030092595</v>
      </c>
      <c r="T2117" s="10">
        <f t="shared" si="203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98"/>
        <v>100.90416666666667</v>
      </c>
      <c r="P2118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10">
        <f t="shared" si="202"/>
        <v>41136.777812500004</v>
      </c>
      <c r="T2118" s="10">
        <f t="shared" si="203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98"/>
        <v>147.75</v>
      </c>
      <c r="P2119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10">
        <f t="shared" si="202"/>
        <v>42290.059594907405</v>
      </c>
      <c r="T2119" s="10">
        <f t="shared" si="203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98"/>
        <v>134.61099999999999</v>
      </c>
      <c r="P2120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10">
        <f t="shared" si="202"/>
        <v>40718.839537037034</v>
      </c>
      <c r="T2120" s="10">
        <f t="shared" si="203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98"/>
        <v>100.75</v>
      </c>
      <c r="P2121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10">
        <f t="shared" si="202"/>
        <v>41107.130150462966</v>
      </c>
      <c r="T2121" s="10">
        <f t="shared" si="203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98"/>
        <v>100.880375</v>
      </c>
      <c r="P2122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10">
        <f t="shared" si="202"/>
        <v>41591.964537037034</v>
      </c>
      <c r="T2122" s="10">
        <f t="shared" si="203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98"/>
        <v>0.56800000000000006</v>
      </c>
      <c r="P2123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10">
        <f t="shared" si="202"/>
        <v>42716.7424537037</v>
      </c>
      <c r="T2123" s="10">
        <f t="shared" si="203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98"/>
        <v>0.38750000000000001</v>
      </c>
      <c r="P2124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10">
        <f t="shared" si="202"/>
        <v>42712.300567129627</v>
      </c>
      <c r="T2124" s="10">
        <f t="shared" si="203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98"/>
        <v>10</v>
      </c>
      <c r="P2125">
        <f t="shared" si="199"/>
        <v>10</v>
      </c>
      <c r="Q2125" t="str">
        <f t="shared" si="200"/>
        <v>games</v>
      </c>
      <c r="R2125" t="str">
        <f t="shared" si="201"/>
        <v>video games</v>
      </c>
      <c r="S2125" s="10">
        <f t="shared" si="202"/>
        <v>40198.424849537041</v>
      </c>
      <c r="T2125" s="10">
        <f t="shared" si="203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98"/>
        <v>10.454545454545453</v>
      </c>
      <c r="P2126">
        <f t="shared" si="199"/>
        <v>23</v>
      </c>
      <c r="Q2126" t="str">
        <f t="shared" si="200"/>
        <v>games</v>
      </c>
      <c r="R2126" t="str">
        <f t="shared" si="201"/>
        <v>video games</v>
      </c>
      <c r="S2126" s="10">
        <f t="shared" si="202"/>
        <v>40464.028182870366</v>
      </c>
      <c r="T2126" s="10">
        <f t="shared" si="203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98"/>
        <v>1.4200000000000002</v>
      </c>
      <c r="P2127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10">
        <f t="shared" si="202"/>
        <v>42191.023530092592</v>
      </c>
      <c r="T2127" s="10">
        <f t="shared" si="203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98"/>
        <v>0.05</v>
      </c>
      <c r="P2128">
        <f t="shared" si="199"/>
        <v>5</v>
      </c>
      <c r="Q2128" t="str">
        <f t="shared" si="200"/>
        <v>games</v>
      </c>
      <c r="R2128" t="str">
        <f t="shared" si="201"/>
        <v>video games</v>
      </c>
      <c r="S2128" s="10">
        <f t="shared" si="202"/>
        <v>41951.973229166666</v>
      </c>
      <c r="T2128" s="10">
        <f t="shared" si="203"/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98"/>
        <v>28.842857142857142</v>
      </c>
      <c r="P2129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10">
        <f t="shared" si="202"/>
        <v>42045.50535879629</v>
      </c>
      <c r="T2129" s="10">
        <f t="shared" si="203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98"/>
        <v>0.16666666666666669</v>
      </c>
      <c r="P2130">
        <f t="shared" si="199"/>
        <v>25</v>
      </c>
      <c r="Q2130" t="str">
        <f t="shared" si="200"/>
        <v>games</v>
      </c>
      <c r="R2130" t="str">
        <f t="shared" si="201"/>
        <v>video games</v>
      </c>
      <c r="S2130" s="10">
        <f t="shared" si="202"/>
        <v>41843.772789351853</v>
      </c>
      <c r="T2130" s="10">
        <f t="shared" si="203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98"/>
        <v>11.799999999999999</v>
      </c>
      <c r="P2131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10">
        <f t="shared" si="202"/>
        <v>42409.024305555555</v>
      </c>
      <c r="T2131" s="10">
        <f t="shared" si="203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98"/>
        <v>0.20238095238095236</v>
      </c>
      <c r="P2132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10">
        <f t="shared" si="202"/>
        <v>41832.086377314816</v>
      </c>
      <c r="T2132" s="10">
        <f t="shared" si="203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98"/>
        <v>5</v>
      </c>
      <c r="P2133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10">
        <f t="shared" si="202"/>
        <v>42167.207071759258</v>
      </c>
      <c r="T2133" s="10">
        <f t="shared" si="203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98"/>
        <v>2.1129899999999995</v>
      </c>
      <c r="P2134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10">
        <f t="shared" si="202"/>
        <v>41643.487175925926</v>
      </c>
      <c r="T2134" s="10">
        <f t="shared" si="203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98"/>
        <v>1.6</v>
      </c>
      <c r="P2135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10">
        <f t="shared" si="202"/>
        <v>40619.097210648149</v>
      </c>
      <c r="T2135" s="10">
        <f t="shared" si="203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98"/>
        <v>1.7333333333333332</v>
      </c>
      <c r="P2136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10">
        <f t="shared" si="202"/>
        <v>41361.886469907404</v>
      </c>
      <c r="T2136" s="10">
        <f t="shared" si="203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98"/>
        <v>9.56</v>
      </c>
      <c r="P2137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10">
        <f t="shared" si="202"/>
        <v>41156.963344907403</v>
      </c>
      <c r="T2137" s="10">
        <f t="shared" si="203"/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98"/>
        <v>5.9612499999999999E-2</v>
      </c>
      <c r="P2138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10">
        <f t="shared" si="202"/>
        <v>41536.509097222224</v>
      </c>
      <c r="T2138" s="10">
        <f t="shared" si="203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98"/>
        <v>28.405999999999999</v>
      </c>
      <c r="P2139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10">
        <f t="shared" si="202"/>
        <v>41948.771168981482</v>
      </c>
      <c r="T2139" s="10">
        <f t="shared" si="203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98"/>
        <v>12.8</v>
      </c>
      <c r="P2140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10">
        <f t="shared" si="202"/>
        <v>41557.013182870374</v>
      </c>
      <c r="T2140" s="10">
        <f t="shared" si="203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98"/>
        <v>5.42</v>
      </c>
      <c r="P2141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10">
        <f t="shared" si="202"/>
        <v>42647.750092592592</v>
      </c>
      <c r="T2141" s="10">
        <f t="shared" si="203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98"/>
        <v>0.11199999999999999</v>
      </c>
      <c r="P2142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10">
        <f t="shared" si="202"/>
        <v>41255.833611111113</v>
      </c>
      <c r="T2142" s="10">
        <f t="shared" si="203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98"/>
        <v>0</v>
      </c>
      <c r="P2143" t="e">
        <f t="shared" si="199"/>
        <v>#DIV/0!</v>
      </c>
      <c r="Q2143" t="str">
        <f t="shared" si="200"/>
        <v>games</v>
      </c>
      <c r="R2143" t="str">
        <f t="shared" si="201"/>
        <v>video games</v>
      </c>
      <c r="S2143" s="10">
        <f t="shared" si="202"/>
        <v>41927.235636574071</v>
      </c>
      <c r="T2143" s="10">
        <f t="shared" si="203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98"/>
        <v>5.7238095238095239</v>
      </c>
      <c r="P2144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10">
        <f t="shared" si="202"/>
        <v>42340.701504629629</v>
      </c>
      <c r="T2144" s="10">
        <f t="shared" si="203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98"/>
        <v>11.25</v>
      </c>
      <c r="P2145">
        <f t="shared" si="199"/>
        <v>45</v>
      </c>
      <c r="Q2145" t="str">
        <f t="shared" si="200"/>
        <v>games</v>
      </c>
      <c r="R2145" t="str">
        <f t="shared" si="201"/>
        <v>video games</v>
      </c>
      <c r="S2145" s="10">
        <f t="shared" si="202"/>
        <v>40332.886712962965</v>
      </c>
      <c r="T2145" s="10">
        <f t="shared" si="203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98"/>
        <v>1.7098591549295776</v>
      </c>
      <c r="P2146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10">
        <f t="shared" si="202"/>
        <v>41499.546759259261</v>
      </c>
      <c r="T2146" s="10">
        <f t="shared" si="203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98"/>
        <v>30.433333333333334</v>
      </c>
      <c r="P2147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10">
        <f t="shared" si="202"/>
        <v>41575.237430555557</v>
      </c>
      <c r="T2147" s="10">
        <f t="shared" si="203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98"/>
        <v>0.02</v>
      </c>
      <c r="P2148">
        <f t="shared" si="199"/>
        <v>1</v>
      </c>
      <c r="Q2148" t="str">
        <f t="shared" si="200"/>
        <v>games</v>
      </c>
      <c r="R2148" t="str">
        <f t="shared" si="201"/>
        <v>video games</v>
      </c>
      <c r="S2148" s="10">
        <f t="shared" si="202"/>
        <v>42397.679513888885</v>
      </c>
      <c r="T2148" s="10">
        <f t="shared" si="203"/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98"/>
        <v>0.69641025641025645</v>
      </c>
      <c r="P2149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10">
        <f t="shared" si="202"/>
        <v>41927.295694444445</v>
      </c>
      <c r="T2149" s="10">
        <f t="shared" si="203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98"/>
        <v>2</v>
      </c>
      <c r="P2150">
        <f t="shared" si="199"/>
        <v>1</v>
      </c>
      <c r="Q2150" t="str">
        <f t="shared" si="200"/>
        <v>games</v>
      </c>
      <c r="R2150" t="str">
        <f t="shared" si="201"/>
        <v>video games</v>
      </c>
      <c r="S2150" s="10">
        <f t="shared" si="202"/>
        <v>42066.733587962968</v>
      </c>
      <c r="T2150" s="10">
        <f t="shared" si="203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98"/>
        <v>0</v>
      </c>
      <c r="P2151" t="e">
        <f t="shared" si="199"/>
        <v>#DIV/0!</v>
      </c>
      <c r="Q2151" t="str">
        <f t="shared" si="200"/>
        <v>games</v>
      </c>
      <c r="R2151" t="str">
        <f t="shared" si="201"/>
        <v>video games</v>
      </c>
      <c r="S2151" s="10">
        <f t="shared" si="202"/>
        <v>40355.024953703702</v>
      </c>
      <c r="T2151" s="10">
        <f t="shared" si="203"/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98"/>
        <v>0.80999999999999994</v>
      </c>
      <c r="P2152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10">
        <f t="shared" si="202"/>
        <v>42534.284710648149</v>
      </c>
      <c r="T2152" s="10">
        <f t="shared" si="203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98"/>
        <v>0.26222222222222225</v>
      </c>
      <c r="P2153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10">
        <f t="shared" si="202"/>
        <v>42520.847384259265</v>
      </c>
      <c r="T2153" s="10">
        <f t="shared" si="203"/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98"/>
        <v>0.16666666666666669</v>
      </c>
      <c r="P2154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10">
        <f t="shared" si="202"/>
        <v>41683.832280092596</v>
      </c>
      <c r="T2154" s="10">
        <f t="shared" si="203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98"/>
        <v>9.124454880912446E-3</v>
      </c>
      <c r="P2155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10">
        <f t="shared" si="202"/>
        <v>41974.911087962959</v>
      </c>
      <c r="T2155" s="10">
        <f t="shared" si="203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98"/>
        <v>0.8</v>
      </c>
      <c r="P2156">
        <f t="shared" si="199"/>
        <v>1</v>
      </c>
      <c r="Q2156" t="str">
        <f t="shared" si="200"/>
        <v>games</v>
      </c>
      <c r="R2156" t="str">
        <f t="shared" si="201"/>
        <v>video games</v>
      </c>
      <c r="S2156" s="10">
        <f t="shared" si="202"/>
        <v>41647.632256944446</v>
      </c>
      <c r="T2156" s="10">
        <f t="shared" si="203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98"/>
        <v>2.2999999999999998</v>
      </c>
      <c r="P2157">
        <f t="shared" si="199"/>
        <v>23</v>
      </c>
      <c r="Q2157" t="str">
        <f t="shared" si="200"/>
        <v>games</v>
      </c>
      <c r="R2157" t="str">
        <f t="shared" si="201"/>
        <v>video games</v>
      </c>
      <c r="S2157" s="10">
        <f t="shared" si="202"/>
        <v>42430.747511574074</v>
      </c>
      <c r="T2157" s="10">
        <f t="shared" si="203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98"/>
        <v>2.6660714285714282</v>
      </c>
      <c r="P2158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10">
        <f t="shared" si="202"/>
        <v>41488.85423611111</v>
      </c>
      <c r="T2158" s="10">
        <f t="shared" si="203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98"/>
        <v>28.192</v>
      </c>
      <c r="P2159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10">
        <f t="shared" si="202"/>
        <v>42694.98128472222</v>
      </c>
      <c r="T2159" s="10">
        <f t="shared" si="203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98"/>
        <v>6.5900366666666672</v>
      </c>
      <c r="P2160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10">
        <f t="shared" si="202"/>
        <v>41264.853865740741</v>
      </c>
      <c r="T2160" s="10">
        <f t="shared" si="203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98"/>
        <v>0.72222222222222221</v>
      </c>
      <c r="P2161">
        <f t="shared" si="199"/>
        <v>13</v>
      </c>
      <c r="Q2161" t="str">
        <f t="shared" si="200"/>
        <v>games</v>
      </c>
      <c r="R2161" t="str">
        <f t="shared" si="201"/>
        <v>video games</v>
      </c>
      <c r="S2161" s="10">
        <f t="shared" si="202"/>
        <v>40710.731180555551</v>
      </c>
      <c r="T2161" s="10">
        <f t="shared" si="203"/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98"/>
        <v>0.85000000000000009</v>
      </c>
      <c r="P2162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10">
        <f t="shared" si="202"/>
        <v>41018.711863425924</v>
      </c>
      <c r="T2162" s="10">
        <f t="shared" si="203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98"/>
        <v>115.75</v>
      </c>
      <c r="P2163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10">
        <f t="shared" si="202"/>
        <v>42240.852534722217</v>
      </c>
      <c r="T2163" s="10">
        <f t="shared" si="203"/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98"/>
        <v>112.26666666666667</v>
      </c>
      <c r="P2164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10">
        <f t="shared" si="202"/>
        <v>41813.766099537039</v>
      </c>
      <c r="T2164" s="10">
        <f t="shared" si="203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98"/>
        <v>132.20000000000002</v>
      </c>
      <c r="P2165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10">
        <f t="shared" si="202"/>
        <v>42111.899537037039</v>
      </c>
      <c r="T2165" s="10">
        <f t="shared" si="203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98"/>
        <v>102.63636363636364</v>
      </c>
      <c r="P2166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10">
        <f t="shared" si="202"/>
        <v>42515.71775462963</v>
      </c>
      <c r="T2166" s="10">
        <f t="shared" si="203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98"/>
        <v>138.64000000000001</v>
      </c>
      <c r="P2167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10">
        <f t="shared" si="202"/>
        <v>42438.667071759264</v>
      </c>
      <c r="T2167" s="10">
        <f t="shared" si="203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98"/>
        <v>146.6</v>
      </c>
      <c r="P2168">
        <f t="shared" si="199"/>
        <v>91.625</v>
      </c>
      <c r="Q2168" t="str">
        <f t="shared" si="200"/>
        <v>music</v>
      </c>
      <c r="R2168" t="str">
        <f t="shared" si="201"/>
        <v>rock</v>
      </c>
      <c r="S2168" s="10">
        <f t="shared" si="202"/>
        <v>41933.838171296295</v>
      </c>
      <c r="T2168" s="10">
        <f t="shared" si="203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98"/>
        <v>120</v>
      </c>
      <c r="P2169">
        <f t="shared" si="199"/>
        <v>22.5</v>
      </c>
      <c r="Q2169" t="str">
        <f t="shared" si="200"/>
        <v>music</v>
      </c>
      <c r="R2169" t="str">
        <f t="shared" si="201"/>
        <v>rock</v>
      </c>
      <c r="S2169" s="10">
        <f t="shared" si="202"/>
        <v>41153.066400462965</v>
      </c>
      <c r="T2169" s="10">
        <f t="shared" si="203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98"/>
        <v>121.5816111111111</v>
      </c>
      <c r="P2170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10">
        <f t="shared" si="202"/>
        <v>42745.600243055553</v>
      </c>
      <c r="T2170" s="10">
        <f t="shared" si="203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98"/>
        <v>100</v>
      </c>
      <c r="P2171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10">
        <f t="shared" si="202"/>
        <v>42793.700821759259</v>
      </c>
      <c r="T2171" s="10">
        <f t="shared" si="203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98"/>
        <v>180.85714285714286</v>
      </c>
      <c r="P2172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10">
        <f t="shared" si="202"/>
        <v>42198.750254629631</v>
      </c>
      <c r="T2172" s="10">
        <f t="shared" si="203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98"/>
        <v>106.075</v>
      </c>
      <c r="P2173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10">
        <f t="shared" si="202"/>
        <v>42141.95711805555</v>
      </c>
      <c r="T2173" s="10">
        <f t="shared" si="203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98"/>
        <v>100</v>
      </c>
      <c r="P2174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10">
        <f t="shared" si="202"/>
        <v>42082.580092592587</v>
      </c>
      <c r="T2174" s="10">
        <f t="shared" si="203"/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98"/>
        <v>126.92857142857143</v>
      </c>
      <c r="P2175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10">
        <f t="shared" si="202"/>
        <v>41495.692627314813</v>
      </c>
      <c r="T2175" s="10">
        <f t="shared" si="203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98"/>
        <v>102.97499999999999</v>
      </c>
      <c r="P2176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10">
        <f t="shared" si="202"/>
        <v>42465.542905092589</v>
      </c>
      <c r="T2176" s="10">
        <f t="shared" si="203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98"/>
        <v>250</v>
      </c>
      <c r="P2177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10">
        <f t="shared" si="202"/>
        <v>42565.009097222224</v>
      </c>
      <c r="T2177" s="10">
        <f t="shared" si="203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98"/>
        <v>126.02</v>
      </c>
      <c r="P2178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10">
        <f t="shared" si="202"/>
        <v>42096.633206018523</v>
      </c>
      <c r="T2178" s="10">
        <f t="shared" si="203"/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204">E2179/D2179*100</f>
        <v>100.12</v>
      </c>
      <c r="P2179">
        <f t="shared" ref="P2179:P2242" si="205">E2179/L2179</f>
        <v>65.868421052631575</v>
      </c>
      <c r="Q2179" t="str">
        <f t="shared" ref="Q2179:Q2242" si="206">LEFT(N2179,FIND("/",N2179)-1)</f>
        <v>music</v>
      </c>
      <c r="R2179" t="str">
        <f t="shared" ref="R2179:R2242" si="207">RIGHT(N2179,LEN(N2179)-FIND("/",N2179))</f>
        <v>rock</v>
      </c>
      <c r="S2179" s="10">
        <f t="shared" ref="S2179:S2242" si="208">(((J2179/60)/60)/24)+DATE(1970,1,1)</f>
        <v>42502.250775462962</v>
      </c>
      <c r="T2179" s="10">
        <f t="shared" ref="T2179:T2242" si="209">(((I2179/60)/60)/24)+DATE(1970,1,1)</f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204"/>
        <v>138.64000000000001</v>
      </c>
      <c r="P2180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10">
        <f t="shared" si="208"/>
        <v>42723.63653935185</v>
      </c>
      <c r="T2180" s="10">
        <f t="shared" si="209"/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204"/>
        <v>161.4</v>
      </c>
      <c r="P2181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10">
        <f t="shared" si="208"/>
        <v>42075.171203703707</v>
      </c>
      <c r="T2181" s="10">
        <f t="shared" si="209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204"/>
        <v>107.18419999999999</v>
      </c>
      <c r="P2182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10">
        <f t="shared" si="208"/>
        <v>42279.669768518521</v>
      </c>
      <c r="T2182" s="10">
        <f t="shared" si="209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204"/>
        <v>153.1</v>
      </c>
      <c r="P2183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10">
        <f t="shared" si="208"/>
        <v>42773.005243055552</v>
      </c>
      <c r="T2183" s="10">
        <f t="shared" si="209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204"/>
        <v>524.16666666666663</v>
      </c>
      <c r="P2184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10">
        <f t="shared" si="208"/>
        <v>41879.900752314818</v>
      </c>
      <c r="T2184" s="10">
        <f t="shared" si="209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204"/>
        <v>489.27777777777777</v>
      </c>
      <c r="P2185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10">
        <f t="shared" si="208"/>
        <v>42745.365474537044</v>
      </c>
      <c r="T2185" s="10">
        <f t="shared" si="209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204"/>
        <v>284.74</v>
      </c>
      <c r="P2186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10">
        <f t="shared" si="208"/>
        <v>42380.690289351856</v>
      </c>
      <c r="T2186" s="10">
        <f t="shared" si="209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204"/>
        <v>1856.97</v>
      </c>
      <c r="P2187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10">
        <f t="shared" si="208"/>
        <v>41319.349988425929</v>
      </c>
      <c r="T2187" s="10">
        <f t="shared" si="209"/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204"/>
        <v>109.67499999999998</v>
      </c>
      <c r="P2188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10">
        <f t="shared" si="208"/>
        <v>42583.615081018521</v>
      </c>
      <c r="T2188" s="10">
        <f t="shared" si="209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204"/>
        <v>1014.6425</v>
      </c>
      <c r="P2189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10">
        <f t="shared" si="208"/>
        <v>42068.209097222221</v>
      </c>
      <c r="T2189" s="10">
        <f t="shared" si="209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204"/>
        <v>412.17692027666544</v>
      </c>
      <c r="P2190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10">
        <f t="shared" si="208"/>
        <v>42633.586122685185</v>
      </c>
      <c r="T2190" s="10">
        <f t="shared" si="209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204"/>
        <v>503.25</v>
      </c>
      <c r="P2191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10">
        <f t="shared" si="208"/>
        <v>42467.788194444445</v>
      </c>
      <c r="T2191" s="10">
        <f t="shared" si="209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204"/>
        <v>184.61052631578946</v>
      </c>
      <c r="P2192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10">
        <f t="shared" si="208"/>
        <v>42417.625046296293</v>
      </c>
      <c r="T2192" s="10">
        <f t="shared" si="209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204"/>
        <v>119.73333333333333</v>
      </c>
      <c r="P2193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10">
        <f t="shared" si="208"/>
        <v>42768.833645833336</v>
      </c>
      <c r="T2193" s="10">
        <f t="shared" si="209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204"/>
        <v>1081.2401666666667</v>
      </c>
      <c r="P2194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10">
        <f t="shared" si="208"/>
        <v>42691.8512037037</v>
      </c>
      <c r="T2194" s="10">
        <f t="shared" si="209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204"/>
        <v>452.37333333333333</v>
      </c>
      <c r="P2195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10">
        <f t="shared" si="208"/>
        <v>42664.405925925923</v>
      </c>
      <c r="T2195" s="10">
        <f t="shared" si="209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204"/>
        <v>537.37</v>
      </c>
      <c r="P2196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10">
        <f t="shared" si="208"/>
        <v>42425.757986111115</v>
      </c>
      <c r="T2196" s="10">
        <f t="shared" si="209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204"/>
        <v>120.32608695652173</v>
      </c>
      <c r="P2197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10">
        <f t="shared" si="208"/>
        <v>42197.771990740745</v>
      </c>
      <c r="T2197" s="10">
        <f t="shared" si="209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204"/>
        <v>113.83571428571429</v>
      </c>
      <c r="P2198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10">
        <f t="shared" si="208"/>
        <v>42675.487291666665</v>
      </c>
      <c r="T2198" s="10">
        <f t="shared" si="209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204"/>
        <v>951.03109999999992</v>
      </c>
      <c r="P2199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10">
        <f t="shared" si="208"/>
        <v>42033.584016203706</v>
      </c>
      <c r="T2199" s="10">
        <f t="shared" si="209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204"/>
        <v>132.89249999999998</v>
      </c>
      <c r="P2200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10">
        <f t="shared" si="208"/>
        <v>42292.513888888891</v>
      </c>
      <c r="T2200" s="10">
        <f t="shared" si="209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204"/>
        <v>146.97777777777779</v>
      </c>
      <c r="P2201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10">
        <f t="shared" si="208"/>
        <v>42262.416643518518</v>
      </c>
      <c r="T2201" s="10">
        <f t="shared" si="209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204"/>
        <v>542.15</v>
      </c>
      <c r="P2202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10">
        <f t="shared" si="208"/>
        <v>42163.625787037032</v>
      </c>
      <c r="T2202" s="10">
        <f t="shared" si="209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204"/>
        <v>382.71818181818185</v>
      </c>
      <c r="P2203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10">
        <f t="shared" si="208"/>
        <v>41276.846817129634</v>
      </c>
      <c r="T2203" s="10">
        <f t="shared" si="209"/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204"/>
        <v>704.18124999999998</v>
      </c>
      <c r="P2204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10">
        <f t="shared" si="208"/>
        <v>41184.849166666667</v>
      </c>
      <c r="T2204" s="10">
        <f t="shared" si="209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204"/>
        <v>109.55</v>
      </c>
      <c r="P2205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10">
        <f t="shared" si="208"/>
        <v>42241.85974537037</v>
      </c>
      <c r="T2205" s="10">
        <f t="shared" si="209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204"/>
        <v>132.86666666666667</v>
      </c>
      <c r="P2206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10">
        <f t="shared" si="208"/>
        <v>41312.311562499999</v>
      </c>
      <c r="T2206" s="10">
        <f t="shared" si="209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204"/>
        <v>152</v>
      </c>
      <c r="P2207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10">
        <f t="shared" si="208"/>
        <v>41031.82163194444</v>
      </c>
      <c r="T2207" s="10">
        <f t="shared" si="209"/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204"/>
        <v>102.72727272727273</v>
      </c>
      <c r="P2208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10">
        <f t="shared" si="208"/>
        <v>40997.257222222222</v>
      </c>
      <c r="T2208" s="10">
        <f t="shared" si="209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204"/>
        <v>100</v>
      </c>
      <c r="P2209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10">
        <f t="shared" si="208"/>
        <v>41564.194131944445</v>
      </c>
      <c r="T2209" s="10">
        <f t="shared" si="209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204"/>
        <v>101.6</v>
      </c>
      <c r="P2210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10">
        <f t="shared" si="208"/>
        <v>40946.882245370369</v>
      </c>
      <c r="T2210" s="10">
        <f t="shared" si="209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204"/>
        <v>150.80000000000001</v>
      </c>
      <c r="P2211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10">
        <f t="shared" si="208"/>
        <v>41732.479675925926</v>
      </c>
      <c r="T2211" s="10">
        <f t="shared" si="209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204"/>
        <v>111.425</v>
      </c>
      <c r="P2212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10">
        <f t="shared" si="208"/>
        <v>40956.066087962965</v>
      </c>
      <c r="T2212" s="10">
        <f t="shared" si="209"/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204"/>
        <v>195.6</v>
      </c>
      <c r="P2213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10">
        <f t="shared" si="208"/>
        <v>41716.785011574073</v>
      </c>
      <c r="T2213" s="10">
        <f t="shared" si="209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204"/>
        <v>114.38333333333333</v>
      </c>
      <c r="P2214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10">
        <f t="shared" si="208"/>
        <v>41548.747418981482</v>
      </c>
      <c r="T2214" s="10">
        <f t="shared" si="209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204"/>
        <v>200</v>
      </c>
      <c r="P2215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10">
        <f t="shared" si="208"/>
        <v>42109.826145833329</v>
      </c>
      <c r="T2215" s="10">
        <f t="shared" si="209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204"/>
        <v>292.50166666666667</v>
      </c>
      <c r="P2216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10">
        <f t="shared" si="208"/>
        <v>41646.792222222226</v>
      </c>
      <c r="T2216" s="10">
        <f t="shared" si="209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204"/>
        <v>156.36363636363637</v>
      </c>
      <c r="P2217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10">
        <f t="shared" si="208"/>
        <v>40958.717268518521</v>
      </c>
      <c r="T2217" s="10">
        <f t="shared" si="209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204"/>
        <v>105.66666666666666</v>
      </c>
      <c r="P2218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10">
        <f t="shared" si="208"/>
        <v>42194.751678240747</v>
      </c>
      <c r="T2218" s="10">
        <f t="shared" si="209"/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204"/>
        <v>101.19047619047619</v>
      </c>
      <c r="P2219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10">
        <f t="shared" si="208"/>
        <v>42299.776770833334</v>
      </c>
      <c r="T2219" s="10">
        <f t="shared" si="209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204"/>
        <v>122.833</v>
      </c>
      <c r="P2220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10">
        <f t="shared" si="208"/>
        <v>41127.812303240738</v>
      </c>
      <c r="T2220" s="10">
        <f t="shared" si="209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204"/>
        <v>101.49999999999999</v>
      </c>
      <c r="P2221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10">
        <f t="shared" si="208"/>
        <v>42205.718888888892</v>
      </c>
      <c r="T2221" s="10">
        <f t="shared" si="209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204"/>
        <v>101.14285714285714</v>
      </c>
      <c r="P2222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10">
        <f t="shared" si="208"/>
        <v>41452.060601851852</v>
      </c>
      <c r="T2222" s="10">
        <f t="shared" si="209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204"/>
        <v>108.11999999999999</v>
      </c>
      <c r="P2223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10">
        <f t="shared" si="208"/>
        <v>42452.666770833333</v>
      </c>
      <c r="T2223" s="10">
        <f t="shared" si="209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204"/>
        <v>162.6</v>
      </c>
      <c r="P2224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10">
        <f t="shared" si="208"/>
        <v>40906.787581018521</v>
      </c>
      <c r="T2224" s="10">
        <f t="shared" si="209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204"/>
        <v>105.80000000000001</v>
      </c>
      <c r="P2225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10">
        <f t="shared" si="208"/>
        <v>42152.640833333338</v>
      </c>
      <c r="T2225" s="10">
        <f t="shared" si="209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204"/>
        <v>243.15000000000003</v>
      </c>
      <c r="P2226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10">
        <f t="shared" si="208"/>
        <v>42644.667534722219</v>
      </c>
      <c r="T2226" s="10">
        <f t="shared" si="209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204"/>
        <v>944.83338095238094</v>
      </c>
      <c r="P2227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10">
        <f t="shared" si="208"/>
        <v>41873.79184027778</v>
      </c>
      <c r="T2227" s="10">
        <f t="shared" si="209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204"/>
        <v>108.46283333333334</v>
      </c>
      <c r="P2228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10">
        <f t="shared" si="208"/>
        <v>42381.79886574074</v>
      </c>
      <c r="T2228" s="10">
        <f t="shared" si="209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204"/>
        <v>157.37692307692308</v>
      </c>
      <c r="P2229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10">
        <f t="shared" si="208"/>
        <v>41561.807349537034</v>
      </c>
      <c r="T2229" s="10">
        <f t="shared" si="209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204"/>
        <v>1174.49</v>
      </c>
      <c r="P2230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10">
        <f t="shared" si="208"/>
        <v>42202.278194444443</v>
      </c>
      <c r="T2230" s="10">
        <f t="shared" si="209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204"/>
        <v>171.04755366949576</v>
      </c>
      <c r="P2231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10">
        <f t="shared" si="208"/>
        <v>41484.664247685185</v>
      </c>
      <c r="T2231" s="10">
        <f t="shared" si="209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204"/>
        <v>125.95294117647057</v>
      </c>
      <c r="P2232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10">
        <f t="shared" si="208"/>
        <v>41724.881099537037</v>
      </c>
      <c r="T2232" s="10">
        <f t="shared" si="209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204"/>
        <v>1212.1296000000002</v>
      </c>
      <c r="P2233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10">
        <f t="shared" si="208"/>
        <v>41423.910891203705</v>
      </c>
      <c r="T2233" s="10">
        <f t="shared" si="209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204"/>
        <v>495.8</v>
      </c>
      <c r="P2234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10">
        <f t="shared" si="208"/>
        <v>41806.794074074074</v>
      </c>
      <c r="T2234" s="10">
        <f t="shared" si="209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204"/>
        <v>332.03999999999996</v>
      </c>
      <c r="P2235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10">
        <f t="shared" si="208"/>
        <v>42331.378923611104</v>
      </c>
      <c r="T2235" s="10">
        <f t="shared" si="209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204"/>
        <v>1165</v>
      </c>
      <c r="P2236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10">
        <f t="shared" si="208"/>
        <v>42710.824618055558</v>
      </c>
      <c r="T2236" s="10">
        <f t="shared" si="209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204"/>
        <v>153.3153846153846</v>
      </c>
      <c r="P2237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10">
        <f t="shared" si="208"/>
        <v>42062.022118055553</v>
      </c>
      <c r="T2237" s="10">
        <f t="shared" si="209"/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204"/>
        <v>537.10714285714289</v>
      </c>
      <c r="P2238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10">
        <f t="shared" si="208"/>
        <v>42371.617164351846</v>
      </c>
      <c r="T2238" s="10">
        <f t="shared" si="209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204"/>
        <v>352.92777777777775</v>
      </c>
      <c r="P2239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10">
        <f t="shared" si="208"/>
        <v>41915.003275462965</v>
      </c>
      <c r="T2239" s="10">
        <f t="shared" si="209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204"/>
        <v>137.4</v>
      </c>
      <c r="P2240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10">
        <f t="shared" si="208"/>
        <v>42774.621712962966</v>
      </c>
      <c r="T2240" s="10">
        <f t="shared" si="209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204"/>
        <v>128.02668</v>
      </c>
      <c r="P2241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10">
        <f t="shared" si="208"/>
        <v>41572.958495370374</v>
      </c>
      <c r="T2241" s="10">
        <f t="shared" si="209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204"/>
        <v>270.68</v>
      </c>
      <c r="P2242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10">
        <f t="shared" si="208"/>
        <v>42452.825740740736</v>
      </c>
      <c r="T2242" s="10">
        <f t="shared" si="209"/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210">E2243/D2243*100</f>
        <v>806.4</v>
      </c>
      <c r="P2243">
        <f t="shared" ref="P2243:P2306" si="211">E2243/L2243</f>
        <v>49.472392638036808</v>
      </c>
      <c r="Q2243" t="str">
        <f t="shared" ref="Q2243:Q2306" si="212">LEFT(N2243,FIND("/",N2243)-1)</f>
        <v>games</v>
      </c>
      <c r="R2243" t="str">
        <f t="shared" ref="R2243:R2306" si="213">RIGHT(N2243,LEN(N2243)-FIND("/",N2243))</f>
        <v>tabletop games</v>
      </c>
      <c r="S2243" s="10">
        <f t="shared" ref="S2243:S2306" si="214">(((J2243/60)/60)/24)+DATE(1970,1,1)</f>
        <v>42766.827546296292</v>
      </c>
      <c r="T2243" s="10">
        <f t="shared" ref="T2243:T2306" si="215">(((I2243/60)/60)/24)+DATE(1970,1,1)</f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210"/>
        <v>1360.0976000000001</v>
      </c>
      <c r="P2244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10">
        <f t="shared" si="214"/>
        <v>41569.575613425928</v>
      </c>
      <c r="T2244" s="10">
        <f t="shared" si="215"/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210"/>
        <v>930250</v>
      </c>
      <c r="P2245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10">
        <f t="shared" si="214"/>
        <v>42800.751041666663</v>
      </c>
      <c r="T2245" s="10">
        <f t="shared" si="215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210"/>
        <v>377.02</v>
      </c>
      <c r="P2246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10">
        <f t="shared" si="214"/>
        <v>42647.818819444445</v>
      </c>
      <c r="T2246" s="10">
        <f t="shared" si="215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210"/>
        <v>2647.0250000000001</v>
      </c>
      <c r="P2247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10">
        <f t="shared" si="214"/>
        <v>41660.708530092597</v>
      </c>
      <c r="T2247" s="10">
        <f t="shared" si="215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210"/>
        <v>100.12</v>
      </c>
      <c r="P2248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10">
        <f t="shared" si="214"/>
        <v>42221.79178240741</v>
      </c>
      <c r="T2248" s="10">
        <f t="shared" si="215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210"/>
        <v>104.45405405405405</v>
      </c>
      <c r="P2249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10">
        <f t="shared" si="214"/>
        <v>42200.666261574079</v>
      </c>
      <c r="T2249" s="10">
        <f t="shared" si="215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210"/>
        <v>107.21428571428571</v>
      </c>
      <c r="P2250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10">
        <f t="shared" si="214"/>
        <v>42688.875902777778</v>
      </c>
      <c r="T2250" s="10">
        <f t="shared" si="215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210"/>
        <v>168.77142857142857</v>
      </c>
      <c r="P2251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10">
        <f t="shared" si="214"/>
        <v>41336.703298611108</v>
      </c>
      <c r="T2251" s="10">
        <f t="shared" si="215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210"/>
        <v>975.11200000000008</v>
      </c>
      <c r="P2252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10">
        <f t="shared" si="214"/>
        <v>42677.005474537036</v>
      </c>
      <c r="T2252" s="10">
        <f t="shared" si="215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210"/>
        <v>134.44929411764704</v>
      </c>
      <c r="P2253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10">
        <f t="shared" si="214"/>
        <v>41846.34579861111</v>
      </c>
      <c r="T2253" s="10">
        <f t="shared" si="215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210"/>
        <v>272.27777777777777</v>
      </c>
      <c r="P2254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10">
        <f t="shared" si="214"/>
        <v>42573.327986111108</v>
      </c>
      <c r="T2254" s="10">
        <f t="shared" si="215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210"/>
        <v>112.6875</v>
      </c>
      <c r="P2255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10">
        <f t="shared" si="214"/>
        <v>42296.631331018521</v>
      </c>
      <c r="T2255" s="10">
        <f t="shared" si="215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210"/>
        <v>459.8</v>
      </c>
      <c r="P2256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10">
        <f t="shared" si="214"/>
        <v>42752.647777777776</v>
      </c>
      <c r="T2256" s="10">
        <f t="shared" si="215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210"/>
        <v>286.65822784810126</v>
      </c>
      <c r="P2257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10">
        <f t="shared" si="214"/>
        <v>42467.951979166668</v>
      </c>
      <c r="T2257" s="10">
        <f t="shared" si="215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210"/>
        <v>222.70833333333334</v>
      </c>
      <c r="P2258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10">
        <f t="shared" si="214"/>
        <v>42682.451921296291</v>
      </c>
      <c r="T2258" s="10">
        <f t="shared" si="215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210"/>
        <v>636.14</v>
      </c>
      <c r="P2259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10">
        <f t="shared" si="214"/>
        <v>42505.936678240745</v>
      </c>
      <c r="T2259" s="10">
        <f t="shared" si="215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210"/>
        <v>146.5</v>
      </c>
      <c r="P2260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10">
        <f t="shared" si="214"/>
        <v>42136.75100694444</v>
      </c>
      <c r="T2260" s="10">
        <f t="shared" si="215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210"/>
        <v>1867.1</v>
      </c>
      <c r="P2261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10">
        <f t="shared" si="214"/>
        <v>42702.804814814815</v>
      </c>
      <c r="T2261" s="10">
        <f t="shared" si="215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210"/>
        <v>326.92</v>
      </c>
      <c r="P2262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10">
        <f t="shared" si="214"/>
        <v>41695.016782407409</v>
      </c>
      <c r="T2262" s="10">
        <f t="shared" si="215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210"/>
        <v>779.5</v>
      </c>
      <c r="P2263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10">
        <f t="shared" si="214"/>
        <v>42759.724768518514</v>
      </c>
      <c r="T2263" s="10">
        <f t="shared" si="215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210"/>
        <v>154.15151515151516</v>
      </c>
      <c r="P2264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10">
        <f t="shared" si="214"/>
        <v>41926.585162037038</v>
      </c>
      <c r="T2264" s="10">
        <f t="shared" si="215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210"/>
        <v>115.54666666666667</v>
      </c>
      <c r="P2265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10">
        <f t="shared" si="214"/>
        <v>42014.832326388889</v>
      </c>
      <c r="T2265" s="10">
        <f t="shared" si="215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210"/>
        <v>180.03333333333333</v>
      </c>
      <c r="P2266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10">
        <f t="shared" si="214"/>
        <v>42496.582337962958</v>
      </c>
      <c r="T2266" s="10">
        <f t="shared" si="215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210"/>
        <v>298.5</v>
      </c>
      <c r="P2267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10">
        <f t="shared" si="214"/>
        <v>42689.853090277778</v>
      </c>
      <c r="T2267" s="10">
        <f t="shared" si="215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210"/>
        <v>320.26666666666665</v>
      </c>
      <c r="P2268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10">
        <f t="shared" si="214"/>
        <v>42469.874907407408</v>
      </c>
      <c r="T2268" s="10">
        <f t="shared" si="215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210"/>
        <v>380.52499999999998</v>
      </c>
      <c r="P2269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10">
        <f t="shared" si="214"/>
        <v>41968.829826388886</v>
      </c>
      <c r="T2269" s="10">
        <f t="shared" si="215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210"/>
        <v>102.60000000000001</v>
      </c>
      <c r="P2270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10">
        <f t="shared" si="214"/>
        <v>42776.082349537035</v>
      </c>
      <c r="T2270" s="10">
        <f t="shared" si="215"/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210"/>
        <v>1801.64</v>
      </c>
      <c r="P2271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10">
        <f t="shared" si="214"/>
        <v>42776.704432870371</v>
      </c>
      <c r="T2271" s="10">
        <f t="shared" si="215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210"/>
        <v>720.24800000000005</v>
      </c>
      <c r="P2272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10">
        <f t="shared" si="214"/>
        <v>42725.869363425925</v>
      </c>
      <c r="T2272" s="10">
        <f t="shared" si="215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210"/>
        <v>283.09000000000003</v>
      </c>
      <c r="P2273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10">
        <f t="shared" si="214"/>
        <v>42684.000046296293</v>
      </c>
      <c r="T2273" s="10">
        <f t="shared" si="215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210"/>
        <v>1356.6000000000001</v>
      </c>
      <c r="P2274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10">
        <f t="shared" si="214"/>
        <v>42315.699490740735</v>
      </c>
      <c r="T2274" s="10">
        <f t="shared" si="215"/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210"/>
        <v>220.35999999999999</v>
      </c>
      <c r="P2275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10">
        <f t="shared" si="214"/>
        <v>42781.549097222218</v>
      </c>
      <c r="T2275" s="10">
        <f t="shared" si="215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210"/>
        <v>119.6</v>
      </c>
      <c r="P2276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10">
        <f t="shared" si="214"/>
        <v>41663.500659722224</v>
      </c>
      <c r="T2276" s="10">
        <f t="shared" si="215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210"/>
        <v>407.76923076923077</v>
      </c>
      <c r="P2277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10">
        <f t="shared" si="214"/>
        <v>41965.616655092599</v>
      </c>
      <c r="T2277" s="10">
        <f t="shared" si="215"/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210"/>
        <v>105.81826105905425</v>
      </c>
      <c r="P2278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10">
        <f t="shared" si="214"/>
        <v>41614.651493055557</v>
      </c>
      <c r="T2278" s="10">
        <f t="shared" si="215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210"/>
        <v>141.08235294117648</v>
      </c>
      <c r="P2279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10">
        <f t="shared" si="214"/>
        <v>40936.678506944445</v>
      </c>
      <c r="T2279" s="10">
        <f t="shared" si="215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210"/>
        <v>270.7</v>
      </c>
      <c r="P2280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10">
        <f t="shared" si="214"/>
        <v>42338.709108796291</v>
      </c>
      <c r="T2280" s="10">
        <f t="shared" si="215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210"/>
        <v>153.80000000000001</v>
      </c>
      <c r="P2281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10">
        <f t="shared" si="214"/>
        <v>42020.806701388887</v>
      </c>
      <c r="T2281" s="10">
        <f t="shared" si="215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210"/>
        <v>403.57653061224488</v>
      </c>
      <c r="P2282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10">
        <f t="shared" si="214"/>
        <v>42234.624895833331</v>
      </c>
      <c r="T2282" s="10">
        <f t="shared" si="215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210"/>
        <v>185</v>
      </c>
      <c r="P2283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10">
        <f t="shared" si="214"/>
        <v>40687.285844907405</v>
      </c>
      <c r="T2283" s="10">
        <f t="shared" si="215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210"/>
        <v>185.33333333333331</v>
      </c>
      <c r="P2284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10">
        <f t="shared" si="214"/>
        <v>42323.17460648148</v>
      </c>
      <c r="T2284" s="10">
        <f t="shared" si="215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210"/>
        <v>100.85533333333332</v>
      </c>
      <c r="P2285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10">
        <f t="shared" si="214"/>
        <v>40978.125046296293</v>
      </c>
      <c r="T2285" s="10">
        <f t="shared" si="215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210"/>
        <v>106.22116666666668</v>
      </c>
      <c r="P2286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10">
        <f t="shared" si="214"/>
        <v>40585.796817129631</v>
      </c>
      <c r="T2286" s="10">
        <f t="shared" si="215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210"/>
        <v>121.36666666666667</v>
      </c>
      <c r="P2287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10">
        <f t="shared" si="214"/>
        <v>41059.185682870368</v>
      </c>
      <c r="T2287" s="10">
        <f t="shared" si="215"/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210"/>
        <v>100.06666666666666</v>
      </c>
      <c r="P2288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10">
        <f t="shared" si="214"/>
        <v>41494.963587962964</v>
      </c>
      <c r="T2288" s="10">
        <f t="shared" si="215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210"/>
        <v>119.97755555555555</v>
      </c>
      <c r="P2289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10">
        <f t="shared" si="214"/>
        <v>41792.667361111111</v>
      </c>
      <c r="T2289" s="10">
        <f t="shared" si="215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210"/>
        <v>100.1</v>
      </c>
      <c r="P2290">
        <f t="shared" si="211"/>
        <v>40.04</v>
      </c>
      <c r="Q2290" t="str">
        <f t="shared" si="212"/>
        <v>music</v>
      </c>
      <c r="R2290" t="str">
        <f t="shared" si="213"/>
        <v>rock</v>
      </c>
      <c r="S2290" s="10">
        <f t="shared" si="214"/>
        <v>41067.827418981484</v>
      </c>
      <c r="T2290" s="10">
        <f t="shared" si="215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210"/>
        <v>107.4</v>
      </c>
      <c r="P2291">
        <f t="shared" si="211"/>
        <v>64.44</v>
      </c>
      <c r="Q2291" t="str">
        <f t="shared" si="212"/>
        <v>music</v>
      </c>
      <c r="R2291" t="str">
        <f t="shared" si="213"/>
        <v>rock</v>
      </c>
      <c r="S2291" s="10">
        <f t="shared" si="214"/>
        <v>41571.998379629629</v>
      </c>
      <c r="T2291" s="10">
        <f t="shared" si="215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210"/>
        <v>104.06666666666666</v>
      </c>
      <c r="P2292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10">
        <f t="shared" si="214"/>
        <v>40070.253819444442</v>
      </c>
      <c r="T2292" s="10">
        <f t="shared" si="215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210"/>
        <v>172.8</v>
      </c>
      <c r="P2293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10">
        <f t="shared" si="214"/>
        <v>40987.977060185185</v>
      </c>
      <c r="T2293" s="10">
        <f t="shared" si="215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210"/>
        <v>107.2505</v>
      </c>
      <c r="P2294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10">
        <f t="shared" si="214"/>
        <v>40987.697638888887</v>
      </c>
      <c r="T2294" s="10">
        <f t="shared" si="215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210"/>
        <v>108.23529411764706</v>
      </c>
      <c r="P2295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10">
        <f t="shared" si="214"/>
        <v>41151.708321759259</v>
      </c>
      <c r="T2295" s="10">
        <f t="shared" si="215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210"/>
        <v>146.08079999999998</v>
      </c>
      <c r="P2296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10">
        <f t="shared" si="214"/>
        <v>41264.72314814815</v>
      </c>
      <c r="T2296" s="10">
        <f t="shared" si="215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210"/>
        <v>125.25</v>
      </c>
      <c r="P2297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10">
        <f t="shared" si="214"/>
        <v>41270.954351851848</v>
      </c>
      <c r="T2297" s="10">
        <f t="shared" si="215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210"/>
        <v>149.07142857142856</v>
      </c>
      <c r="P2298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10">
        <f t="shared" si="214"/>
        <v>40927.731782407405</v>
      </c>
      <c r="T2298" s="10">
        <f t="shared" si="215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210"/>
        <v>100.6</v>
      </c>
      <c r="P2299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10">
        <f t="shared" si="214"/>
        <v>40948.042233796295</v>
      </c>
      <c r="T2299" s="10">
        <f t="shared" si="215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210"/>
        <v>105.07333333333332</v>
      </c>
      <c r="P2300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10">
        <f t="shared" si="214"/>
        <v>41694.84065972222</v>
      </c>
      <c r="T2300" s="10">
        <f t="shared" si="215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210"/>
        <v>350.16666666666663</v>
      </c>
      <c r="P2301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10">
        <f t="shared" si="214"/>
        <v>40565.032511574071</v>
      </c>
      <c r="T2301" s="10">
        <f t="shared" si="215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210"/>
        <v>101.25</v>
      </c>
      <c r="P2302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10">
        <f t="shared" si="214"/>
        <v>41074.727037037039</v>
      </c>
      <c r="T2302" s="10">
        <f t="shared" si="215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210"/>
        <v>133.6044</v>
      </c>
      <c r="P2303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10">
        <f t="shared" si="214"/>
        <v>41416.146944444445</v>
      </c>
      <c r="T2303" s="10">
        <f t="shared" si="215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210"/>
        <v>170.65217391304347</v>
      </c>
      <c r="P2304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10">
        <f t="shared" si="214"/>
        <v>41605.868449074071</v>
      </c>
      <c r="T2304" s="10">
        <f t="shared" si="215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210"/>
        <v>109.35829457364341</v>
      </c>
      <c r="P2305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10">
        <f t="shared" si="214"/>
        <v>40850.111064814817</v>
      </c>
      <c r="T2305" s="10">
        <f t="shared" si="215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210"/>
        <v>100.70033333333335</v>
      </c>
      <c r="P2306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10">
        <f t="shared" si="214"/>
        <v>40502.815868055557</v>
      </c>
      <c r="T2306" s="10">
        <f t="shared" si="215"/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216">E2307/D2307*100</f>
        <v>101.22777777777779</v>
      </c>
      <c r="P2307">
        <f t="shared" ref="P2307:P2370" si="217">E2307/L2307</f>
        <v>109.10778443113773</v>
      </c>
      <c r="Q2307" t="str">
        <f t="shared" ref="Q2307:Q2370" si="218">LEFT(N2307,FIND("/",N2307)-1)</f>
        <v>music</v>
      </c>
      <c r="R2307" t="str">
        <f t="shared" ref="R2307:R2370" si="219">RIGHT(N2307,LEN(N2307)-FIND("/",N2307))</f>
        <v>indie rock</v>
      </c>
      <c r="S2307" s="10">
        <f t="shared" ref="S2307:S2370" si="220">(((J2307/60)/60)/24)+DATE(1970,1,1)</f>
        <v>41834.695277777777</v>
      </c>
      <c r="T2307" s="10">
        <f t="shared" ref="T2307:T2370" si="221">(((I2307/60)/60)/24)+DATE(1970,1,1)</f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216"/>
        <v>106.75857142857143</v>
      </c>
      <c r="P2308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10">
        <f t="shared" si="220"/>
        <v>40948.16815972222</v>
      </c>
      <c r="T2308" s="10">
        <f t="shared" si="221"/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216"/>
        <v>106.65777537961894</v>
      </c>
      <c r="P2309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10">
        <f t="shared" si="220"/>
        <v>41004.802465277775</v>
      </c>
      <c r="T2309" s="10">
        <f t="shared" si="221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216"/>
        <v>101.30622</v>
      </c>
      <c r="P2310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10">
        <f t="shared" si="220"/>
        <v>41851.962916666671</v>
      </c>
      <c r="T2310" s="10">
        <f t="shared" si="221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216"/>
        <v>106.67450000000001</v>
      </c>
      <c r="P2311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10">
        <f t="shared" si="220"/>
        <v>41307.987696759257</v>
      </c>
      <c r="T2311" s="10">
        <f t="shared" si="221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216"/>
        <v>428.83978378378379</v>
      </c>
      <c r="P2312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10">
        <f t="shared" si="220"/>
        <v>41324.79415509259</v>
      </c>
      <c r="T2312" s="10">
        <f t="shared" si="221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216"/>
        <v>104.11111111111111</v>
      </c>
      <c r="P2313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10">
        <f t="shared" si="220"/>
        <v>41736.004502314812</v>
      </c>
      <c r="T2313" s="10">
        <f t="shared" si="221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216"/>
        <v>107.86666666666666</v>
      </c>
      <c r="P2314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10">
        <f t="shared" si="220"/>
        <v>41716.632847222223</v>
      </c>
      <c r="T2314" s="10">
        <f t="shared" si="221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216"/>
        <v>175.84040000000002</v>
      </c>
      <c r="P2315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10">
        <f t="shared" si="220"/>
        <v>41002.958634259259</v>
      </c>
      <c r="T2315" s="10">
        <f t="shared" si="221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216"/>
        <v>156.97</v>
      </c>
      <c r="P2316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10">
        <f t="shared" si="220"/>
        <v>41037.551585648151</v>
      </c>
      <c r="T2316" s="10">
        <f t="shared" si="221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216"/>
        <v>102.60000000000001</v>
      </c>
      <c r="P2317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10">
        <f t="shared" si="220"/>
        <v>41004.72619212963</v>
      </c>
      <c r="T2317" s="10">
        <f t="shared" si="221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216"/>
        <v>104.04266666666666</v>
      </c>
      <c r="P2318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10">
        <f t="shared" si="220"/>
        <v>40079.725115740745</v>
      </c>
      <c r="T2318" s="10">
        <f t="shared" si="221"/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216"/>
        <v>104</v>
      </c>
      <c r="P2319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10">
        <f t="shared" si="220"/>
        <v>40192.542233796295</v>
      </c>
      <c r="T2319" s="10">
        <f t="shared" si="221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216"/>
        <v>121.05999999999999</v>
      </c>
      <c r="P2320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10">
        <f t="shared" si="220"/>
        <v>40050.643680555557</v>
      </c>
      <c r="T2320" s="10">
        <f t="shared" si="221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216"/>
        <v>107.69999999999999</v>
      </c>
      <c r="P2321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10">
        <f t="shared" si="220"/>
        <v>41593.082002314812</v>
      </c>
      <c r="T2321" s="10">
        <f t="shared" si="221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216"/>
        <v>108.66</v>
      </c>
      <c r="P2322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10">
        <f t="shared" si="220"/>
        <v>41696.817129629628</v>
      </c>
      <c r="T2322" s="10">
        <f t="shared" si="221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216"/>
        <v>39.120962394619681</v>
      </c>
      <c r="P2323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10">
        <f t="shared" si="220"/>
        <v>42799.260428240741</v>
      </c>
      <c r="T2323" s="10">
        <f t="shared" si="221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216"/>
        <v>3.1481481481481479</v>
      </c>
      <c r="P2324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10">
        <f t="shared" si="220"/>
        <v>42804.895474537043</v>
      </c>
      <c r="T2324" s="10">
        <f t="shared" si="221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216"/>
        <v>48</v>
      </c>
      <c r="P2325">
        <f t="shared" si="217"/>
        <v>30</v>
      </c>
      <c r="Q2325" t="str">
        <f t="shared" si="218"/>
        <v>food</v>
      </c>
      <c r="R2325" t="str">
        <f t="shared" si="219"/>
        <v>small batch</v>
      </c>
      <c r="S2325" s="10">
        <f t="shared" si="220"/>
        <v>42807.755173611105</v>
      </c>
      <c r="T2325" s="10">
        <f t="shared" si="221"/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216"/>
        <v>20.733333333333334</v>
      </c>
      <c r="P2326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10">
        <f t="shared" si="220"/>
        <v>42790.885243055556</v>
      </c>
      <c r="T2326" s="10">
        <f t="shared" si="221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216"/>
        <v>8</v>
      </c>
      <c r="P2327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10">
        <f t="shared" si="220"/>
        <v>42794.022349537037</v>
      </c>
      <c r="T2327" s="10">
        <f t="shared" si="221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216"/>
        <v>0.72</v>
      </c>
      <c r="P2328">
        <f t="shared" si="217"/>
        <v>108</v>
      </c>
      <c r="Q2328" t="str">
        <f t="shared" si="218"/>
        <v>food</v>
      </c>
      <c r="R2328" t="str">
        <f t="shared" si="219"/>
        <v>small batch</v>
      </c>
      <c r="S2328" s="10">
        <f t="shared" si="220"/>
        <v>42804.034120370372</v>
      </c>
      <c r="T2328" s="10">
        <f t="shared" si="221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216"/>
        <v>526.09431428571429</v>
      </c>
      <c r="P2329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10">
        <f t="shared" si="220"/>
        <v>41842.917129629634</v>
      </c>
      <c r="T2329" s="10">
        <f t="shared" si="221"/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216"/>
        <v>254.45000000000002</v>
      </c>
      <c r="P2330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10">
        <f t="shared" si="220"/>
        <v>42139.781678240746</v>
      </c>
      <c r="T2330" s="10">
        <f t="shared" si="221"/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216"/>
        <v>105.91999999999999</v>
      </c>
      <c r="P2331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10">
        <f t="shared" si="220"/>
        <v>41807.624374999999</v>
      </c>
      <c r="T2331" s="10">
        <f t="shared" si="221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216"/>
        <v>102.42285714285715</v>
      </c>
      <c r="P2332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10">
        <f t="shared" si="220"/>
        <v>42332.89980324074</v>
      </c>
      <c r="T2332" s="10">
        <f t="shared" si="221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216"/>
        <v>144.31375</v>
      </c>
      <c r="P2333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10">
        <f t="shared" si="220"/>
        <v>41839.005671296298</v>
      </c>
      <c r="T2333" s="10">
        <f t="shared" si="221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216"/>
        <v>106.30800000000001</v>
      </c>
      <c r="P2334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10">
        <f t="shared" si="220"/>
        <v>42011.628136574072</v>
      </c>
      <c r="T2334" s="10">
        <f t="shared" si="221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216"/>
        <v>212.16666666666666</v>
      </c>
      <c r="P2335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10">
        <f t="shared" si="220"/>
        <v>41767.650347222225</v>
      </c>
      <c r="T2335" s="10">
        <f t="shared" si="221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216"/>
        <v>101.95</v>
      </c>
      <c r="P2336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10">
        <f t="shared" si="220"/>
        <v>41918.670115740737</v>
      </c>
      <c r="T2336" s="10">
        <f t="shared" si="221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216"/>
        <v>102.27200000000001</v>
      </c>
      <c r="P2337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10">
        <f t="shared" si="220"/>
        <v>41771.572256944448</v>
      </c>
      <c r="T2337" s="10">
        <f t="shared" si="221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216"/>
        <v>520.73254999999995</v>
      </c>
      <c r="P2338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10">
        <f t="shared" si="220"/>
        <v>41666.924710648149</v>
      </c>
      <c r="T2338" s="10">
        <f t="shared" si="221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216"/>
        <v>110.65833333333333</v>
      </c>
      <c r="P2339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10">
        <f t="shared" si="220"/>
        <v>41786.640543981484</v>
      </c>
      <c r="T2339" s="10">
        <f t="shared" si="221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216"/>
        <v>101.14333333333335</v>
      </c>
      <c r="P2340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10">
        <f t="shared" si="220"/>
        <v>41789.896805555552</v>
      </c>
      <c r="T2340" s="10">
        <f t="shared" si="221"/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216"/>
        <v>294.20799999999997</v>
      </c>
      <c r="P2341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10">
        <f t="shared" si="220"/>
        <v>42692.79987268518</v>
      </c>
      <c r="T2341" s="10">
        <f t="shared" si="221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216"/>
        <v>105.77749999999999</v>
      </c>
      <c r="P2342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10">
        <f t="shared" si="220"/>
        <v>42643.642800925925</v>
      </c>
      <c r="T2342" s="10">
        <f t="shared" si="221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216"/>
        <v>0</v>
      </c>
      <c r="P2343" t="e">
        <f t="shared" si="217"/>
        <v>#DIV/0!</v>
      </c>
      <c r="Q2343" t="str">
        <f t="shared" si="218"/>
        <v>technology</v>
      </c>
      <c r="R2343" t="str">
        <f t="shared" si="219"/>
        <v>web</v>
      </c>
      <c r="S2343" s="10">
        <f t="shared" si="220"/>
        <v>42167.813703703709</v>
      </c>
      <c r="T2343" s="10">
        <f t="shared" si="221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216"/>
        <v>0</v>
      </c>
      <c r="P2344" t="e">
        <f t="shared" si="217"/>
        <v>#DIV/0!</v>
      </c>
      <c r="Q2344" t="str">
        <f t="shared" si="218"/>
        <v>technology</v>
      </c>
      <c r="R2344" t="str">
        <f t="shared" si="219"/>
        <v>web</v>
      </c>
      <c r="S2344" s="10">
        <f t="shared" si="220"/>
        <v>41897.702199074076</v>
      </c>
      <c r="T2344" s="10">
        <f t="shared" si="221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216"/>
        <v>3</v>
      </c>
      <c r="P2345">
        <f t="shared" si="217"/>
        <v>300</v>
      </c>
      <c r="Q2345" t="str">
        <f t="shared" si="218"/>
        <v>technology</v>
      </c>
      <c r="R2345" t="str">
        <f t="shared" si="219"/>
        <v>web</v>
      </c>
      <c r="S2345" s="10">
        <f t="shared" si="220"/>
        <v>42327.825289351851</v>
      </c>
      <c r="T2345" s="10">
        <f t="shared" si="221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216"/>
        <v>0.1</v>
      </c>
      <c r="P2346">
        <f t="shared" si="217"/>
        <v>1</v>
      </c>
      <c r="Q2346" t="str">
        <f t="shared" si="218"/>
        <v>technology</v>
      </c>
      <c r="R2346" t="str">
        <f t="shared" si="219"/>
        <v>web</v>
      </c>
      <c r="S2346" s="10">
        <f t="shared" si="220"/>
        <v>42515.727650462963</v>
      </c>
      <c r="T2346" s="10">
        <f t="shared" si="221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216"/>
        <v>0</v>
      </c>
      <c r="P2347" t="e">
        <f t="shared" si="217"/>
        <v>#DIV/0!</v>
      </c>
      <c r="Q2347" t="str">
        <f t="shared" si="218"/>
        <v>technology</v>
      </c>
      <c r="R2347" t="str">
        <f t="shared" si="219"/>
        <v>web</v>
      </c>
      <c r="S2347" s="10">
        <f t="shared" si="220"/>
        <v>42060.001805555556</v>
      </c>
      <c r="T2347" s="10">
        <f t="shared" si="221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216"/>
        <v>6.5000000000000002E-2</v>
      </c>
      <c r="P2348">
        <f t="shared" si="217"/>
        <v>13</v>
      </c>
      <c r="Q2348" t="str">
        <f t="shared" si="218"/>
        <v>technology</v>
      </c>
      <c r="R2348" t="str">
        <f t="shared" si="219"/>
        <v>web</v>
      </c>
      <c r="S2348" s="10">
        <f t="shared" si="220"/>
        <v>42615.79896990741</v>
      </c>
      <c r="T2348" s="10">
        <f t="shared" si="221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216"/>
        <v>1.5</v>
      </c>
      <c r="P2349">
        <f t="shared" si="217"/>
        <v>15</v>
      </c>
      <c r="Q2349" t="str">
        <f t="shared" si="218"/>
        <v>technology</v>
      </c>
      <c r="R2349" t="str">
        <f t="shared" si="219"/>
        <v>web</v>
      </c>
      <c r="S2349" s="10">
        <f t="shared" si="220"/>
        <v>42577.607361111113</v>
      </c>
      <c r="T2349" s="10">
        <f t="shared" si="221"/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216"/>
        <v>0.38571428571428573</v>
      </c>
      <c r="P2350">
        <f t="shared" si="217"/>
        <v>54</v>
      </c>
      <c r="Q2350" t="str">
        <f t="shared" si="218"/>
        <v>technology</v>
      </c>
      <c r="R2350" t="str">
        <f t="shared" si="219"/>
        <v>web</v>
      </c>
      <c r="S2350" s="10">
        <f t="shared" si="220"/>
        <v>42360.932152777779</v>
      </c>
      <c r="T2350" s="10">
        <f t="shared" si="221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216"/>
        <v>0</v>
      </c>
      <c r="P2351" t="e">
        <f t="shared" si="217"/>
        <v>#DIV/0!</v>
      </c>
      <c r="Q2351" t="str">
        <f t="shared" si="218"/>
        <v>technology</v>
      </c>
      <c r="R2351" t="str">
        <f t="shared" si="219"/>
        <v>web</v>
      </c>
      <c r="S2351" s="10">
        <f t="shared" si="220"/>
        <v>42198.775787037041</v>
      </c>
      <c r="T2351" s="10">
        <f t="shared" si="221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216"/>
        <v>0</v>
      </c>
      <c r="P2352" t="e">
        <f t="shared" si="217"/>
        <v>#DIV/0!</v>
      </c>
      <c r="Q2352" t="str">
        <f t="shared" si="218"/>
        <v>technology</v>
      </c>
      <c r="R2352" t="str">
        <f t="shared" si="219"/>
        <v>web</v>
      </c>
      <c r="S2352" s="10">
        <f t="shared" si="220"/>
        <v>42708.842245370368</v>
      </c>
      <c r="T2352" s="10">
        <f t="shared" si="221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216"/>
        <v>0.5714285714285714</v>
      </c>
      <c r="P2353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10">
        <f t="shared" si="220"/>
        <v>42094.101145833338</v>
      </c>
      <c r="T2353" s="10">
        <f t="shared" si="221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216"/>
        <v>0</v>
      </c>
      <c r="P2354" t="e">
        <f t="shared" si="217"/>
        <v>#DIV/0!</v>
      </c>
      <c r="Q2354" t="str">
        <f t="shared" si="218"/>
        <v>technology</v>
      </c>
      <c r="R2354" t="str">
        <f t="shared" si="219"/>
        <v>web</v>
      </c>
      <c r="S2354" s="10">
        <f t="shared" si="220"/>
        <v>42101.633703703701</v>
      </c>
      <c r="T2354" s="10">
        <f t="shared" si="221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216"/>
        <v>0</v>
      </c>
      <c r="P2355" t="e">
        <f t="shared" si="217"/>
        <v>#DIV/0!</v>
      </c>
      <c r="Q2355" t="str">
        <f t="shared" si="218"/>
        <v>technology</v>
      </c>
      <c r="R2355" t="str">
        <f t="shared" si="219"/>
        <v>web</v>
      </c>
      <c r="S2355" s="10">
        <f t="shared" si="220"/>
        <v>42103.676180555558</v>
      </c>
      <c r="T2355" s="10">
        <f t="shared" si="221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216"/>
        <v>7.1428571428571425E-2</v>
      </c>
      <c r="P2356">
        <f t="shared" si="217"/>
        <v>25</v>
      </c>
      <c r="Q2356" t="str">
        <f t="shared" si="218"/>
        <v>technology</v>
      </c>
      <c r="R2356" t="str">
        <f t="shared" si="219"/>
        <v>web</v>
      </c>
      <c r="S2356" s="10">
        <f t="shared" si="220"/>
        <v>41954.722916666666</v>
      </c>
      <c r="T2356" s="10">
        <f t="shared" si="221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216"/>
        <v>0.6875</v>
      </c>
      <c r="P2357">
        <f t="shared" si="217"/>
        <v>27.5</v>
      </c>
      <c r="Q2357" t="str">
        <f t="shared" si="218"/>
        <v>technology</v>
      </c>
      <c r="R2357" t="str">
        <f t="shared" si="219"/>
        <v>web</v>
      </c>
      <c r="S2357" s="10">
        <f t="shared" si="220"/>
        <v>42096.918240740735</v>
      </c>
      <c r="T2357" s="10">
        <f t="shared" si="221"/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216"/>
        <v>0</v>
      </c>
      <c r="P2358" t="e">
        <f t="shared" si="217"/>
        <v>#DIV/0!</v>
      </c>
      <c r="Q2358" t="str">
        <f t="shared" si="218"/>
        <v>technology</v>
      </c>
      <c r="R2358" t="str">
        <f t="shared" si="219"/>
        <v>web</v>
      </c>
      <c r="S2358" s="10">
        <f t="shared" si="220"/>
        <v>42130.78361111111</v>
      </c>
      <c r="T2358" s="10">
        <f t="shared" si="221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216"/>
        <v>0</v>
      </c>
      <c r="P2359" t="e">
        <f t="shared" si="217"/>
        <v>#DIV/0!</v>
      </c>
      <c r="Q2359" t="str">
        <f t="shared" si="218"/>
        <v>technology</v>
      </c>
      <c r="R2359" t="str">
        <f t="shared" si="219"/>
        <v>web</v>
      </c>
      <c r="S2359" s="10">
        <f t="shared" si="220"/>
        <v>42264.620115740734</v>
      </c>
      <c r="T2359" s="10">
        <f t="shared" si="221"/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216"/>
        <v>0</v>
      </c>
      <c r="P2360" t="e">
        <f t="shared" si="217"/>
        <v>#DIV/0!</v>
      </c>
      <c r="Q2360" t="str">
        <f t="shared" si="218"/>
        <v>technology</v>
      </c>
      <c r="R2360" t="str">
        <f t="shared" si="219"/>
        <v>web</v>
      </c>
      <c r="S2360" s="10">
        <f t="shared" si="220"/>
        <v>41978.930972222224</v>
      </c>
      <c r="T2360" s="10">
        <f t="shared" si="221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216"/>
        <v>14.680000000000001</v>
      </c>
      <c r="P2361">
        <f t="shared" si="217"/>
        <v>367</v>
      </c>
      <c r="Q2361" t="str">
        <f t="shared" si="218"/>
        <v>technology</v>
      </c>
      <c r="R2361" t="str">
        <f t="shared" si="219"/>
        <v>web</v>
      </c>
      <c r="S2361" s="10">
        <f t="shared" si="220"/>
        <v>42159.649583333332</v>
      </c>
      <c r="T2361" s="10">
        <f t="shared" si="221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216"/>
        <v>0.04</v>
      </c>
      <c r="P2362">
        <f t="shared" si="217"/>
        <v>2</v>
      </c>
      <c r="Q2362" t="str">
        <f t="shared" si="218"/>
        <v>technology</v>
      </c>
      <c r="R2362" t="str">
        <f t="shared" si="219"/>
        <v>web</v>
      </c>
      <c r="S2362" s="10">
        <f t="shared" si="220"/>
        <v>42377.70694444445</v>
      </c>
      <c r="T2362" s="10">
        <f t="shared" si="221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216"/>
        <v>0</v>
      </c>
      <c r="P2363" t="e">
        <f t="shared" si="217"/>
        <v>#DIV/0!</v>
      </c>
      <c r="Q2363" t="str">
        <f t="shared" si="218"/>
        <v>technology</v>
      </c>
      <c r="R2363" t="str">
        <f t="shared" si="219"/>
        <v>web</v>
      </c>
      <c r="S2363" s="10">
        <f t="shared" si="220"/>
        <v>42466.858888888892</v>
      </c>
      <c r="T2363" s="10">
        <f t="shared" si="221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216"/>
        <v>28.571428571428569</v>
      </c>
      <c r="P2364">
        <f t="shared" si="217"/>
        <v>60</v>
      </c>
      <c r="Q2364" t="str">
        <f t="shared" si="218"/>
        <v>technology</v>
      </c>
      <c r="R2364" t="str">
        <f t="shared" si="219"/>
        <v>web</v>
      </c>
      <c r="S2364" s="10">
        <f t="shared" si="220"/>
        <v>41954.688310185185</v>
      </c>
      <c r="T2364" s="10">
        <f t="shared" si="221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216"/>
        <v>0</v>
      </c>
      <c r="P2365" t="e">
        <f t="shared" si="217"/>
        <v>#DIV/0!</v>
      </c>
      <c r="Q2365" t="str">
        <f t="shared" si="218"/>
        <v>technology</v>
      </c>
      <c r="R2365" t="str">
        <f t="shared" si="219"/>
        <v>web</v>
      </c>
      <c r="S2365" s="10">
        <f t="shared" si="220"/>
        <v>42322.011574074073</v>
      </c>
      <c r="T2365" s="10">
        <f t="shared" si="221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216"/>
        <v>0</v>
      </c>
      <c r="P2366" t="e">
        <f t="shared" si="217"/>
        <v>#DIV/0!</v>
      </c>
      <c r="Q2366" t="str">
        <f t="shared" si="218"/>
        <v>technology</v>
      </c>
      <c r="R2366" t="str">
        <f t="shared" si="219"/>
        <v>web</v>
      </c>
      <c r="S2366" s="10">
        <f t="shared" si="220"/>
        <v>42248.934675925921</v>
      </c>
      <c r="T2366" s="10">
        <f t="shared" si="221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216"/>
        <v>0</v>
      </c>
      <c r="P2367" t="e">
        <f t="shared" si="217"/>
        <v>#DIV/0!</v>
      </c>
      <c r="Q2367" t="str">
        <f t="shared" si="218"/>
        <v>technology</v>
      </c>
      <c r="R2367" t="str">
        <f t="shared" si="219"/>
        <v>web</v>
      </c>
      <c r="S2367" s="10">
        <f t="shared" si="220"/>
        <v>42346.736400462964</v>
      </c>
      <c r="T2367" s="10">
        <f t="shared" si="221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216"/>
        <v>10.52</v>
      </c>
      <c r="P2368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10">
        <f t="shared" si="220"/>
        <v>42268.531631944439</v>
      </c>
      <c r="T2368" s="10">
        <f t="shared" si="221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216"/>
        <v>1.34</v>
      </c>
      <c r="P2369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10">
        <f t="shared" si="220"/>
        <v>42425.970092592594</v>
      </c>
      <c r="T2369" s="10">
        <f t="shared" si="221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216"/>
        <v>0.25</v>
      </c>
      <c r="P2370">
        <f t="shared" si="217"/>
        <v>50</v>
      </c>
      <c r="Q2370" t="str">
        <f t="shared" si="218"/>
        <v>technology</v>
      </c>
      <c r="R2370" t="str">
        <f t="shared" si="219"/>
        <v>web</v>
      </c>
      <c r="S2370" s="10">
        <f t="shared" si="220"/>
        <v>42063.721817129626</v>
      </c>
      <c r="T2370" s="10">
        <f t="shared" si="221"/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222">E2371/D2371*100</f>
        <v>0</v>
      </c>
      <c r="P2371" t="e">
        <f t="shared" ref="P2371:P2434" si="223">E2371/L2371</f>
        <v>#DIV/0!</v>
      </c>
      <c r="Q2371" t="str">
        <f t="shared" ref="Q2371:Q2434" si="224">LEFT(N2371,FIND("/",N2371)-1)</f>
        <v>technology</v>
      </c>
      <c r="R2371" t="str">
        <f t="shared" ref="R2371:R2434" si="225">RIGHT(N2371,LEN(N2371)-FIND("/",N2371))</f>
        <v>web</v>
      </c>
      <c r="S2371" s="10">
        <f t="shared" ref="S2371:S2434" si="226">(((J2371/60)/60)/24)+DATE(1970,1,1)</f>
        <v>42380.812627314815</v>
      </c>
      <c r="T2371" s="10">
        <f t="shared" ref="T2371:T2434" si="227">(((I2371/60)/60)/24)+DATE(1970,1,1)</f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222"/>
        <v>0.32800000000000001</v>
      </c>
      <c r="P2372">
        <f t="shared" si="223"/>
        <v>20.5</v>
      </c>
      <c r="Q2372" t="str">
        <f t="shared" si="224"/>
        <v>technology</v>
      </c>
      <c r="R2372" t="str">
        <f t="shared" si="225"/>
        <v>web</v>
      </c>
      <c r="S2372" s="10">
        <f t="shared" si="226"/>
        <v>41961.18913194444</v>
      </c>
      <c r="T2372" s="10">
        <f t="shared" si="227"/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222"/>
        <v>0</v>
      </c>
      <c r="P2373" t="e">
        <f t="shared" si="223"/>
        <v>#DIV/0!</v>
      </c>
      <c r="Q2373" t="str">
        <f t="shared" si="224"/>
        <v>technology</v>
      </c>
      <c r="R2373" t="str">
        <f t="shared" si="225"/>
        <v>web</v>
      </c>
      <c r="S2373" s="10">
        <f t="shared" si="226"/>
        <v>42150.777731481481</v>
      </c>
      <c r="T2373" s="10">
        <f t="shared" si="227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222"/>
        <v>3.2727272727272729</v>
      </c>
      <c r="P2374">
        <f t="shared" si="223"/>
        <v>30</v>
      </c>
      <c r="Q2374" t="str">
        <f t="shared" si="224"/>
        <v>technology</v>
      </c>
      <c r="R2374" t="str">
        <f t="shared" si="225"/>
        <v>web</v>
      </c>
      <c r="S2374" s="10">
        <f t="shared" si="226"/>
        <v>42088.069108796291</v>
      </c>
      <c r="T2374" s="10">
        <f t="shared" si="227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222"/>
        <v>5.8823529411764705E-3</v>
      </c>
      <c r="P2375">
        <f t="shared" si="223"/>
        <v>50</v>
      </c>
      <c r="Q2375" t="str">
        <f t="shared" si="224"/>
        <v>technology</v>
      </c>
      <c r="R2375" t="str">
        <f t="shared" si="225"/>
        <v>web</v>
      </c>
      <c r="S2375" s="10">
        <f t="shared" si="226"/>
        <v>42215.662314814821</v>
      </c>
      <c r="T2375" s="10">
        <f t="shared" si="227"/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222"/>
        <v>4.5454545454545456E-2</v>
      </c>
      <c r="P2376">
        <f t="shared" si="223"/>
        <v>10</v>
      </c>
      <c r="Q2376" t="str">
        <f t="shared" si="224"/>
        <v>technology</v>
      </c>
      <c r="R2376" t="str">
        <f t="shared" si="225"/>
        <v>web</v>
      </c>
      <c r="S2376" s="10">
        <f t="shared" si="226"/>
        <v>42017.843287037031</v>
      </c>
      <c r="T2376" s="10">
        <f t="shared" si="227"/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222"/>
        <v>0</v>
      </c>
      <c r="P2377" t="e">
        <f t="shared" si="223"/>
        <v>#DIV/0!</v>
      </c>
      <c r="Q2377" t="str">
        <f t="shared" si="224"/>
        <v>technology</v>
      </c>
      <c r="R2377" t="str">
        <f t="shared" si="225"/>
        <v>web</v>
      </c>
      <c r="S2377" s="10">
        <f t="shared" si="226"/>
        <v>42592.836076388892</v>
      </c>
      <c r="T2377" s="10">
        <f t="shared" si="227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222"/>
        <v>10.877666666666666</v>
      </c>
      <c r="P2378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10">
        <f t="shared" si="226"/>
        <v>42318.925532407404</v>
      </c>
      <c r="T2378" s="10">
        <f t="shared" si="227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222"/>
        <v>0</v>
      </c>
      <c r="P2379" t="e">
        <f t="shared" si="223"/>
        <v>#DIV/0!</v>
      </c>
      <c r="Q2379" t="str">
        <f t="shared" si="224"/>
        <v>technology</v>
      </c>
      <c r="R2379" t="str">
        <f t="shared" si="225"/>
        <v>web</v>
      </c>
      <c r="S2379" s="10">
        <f t="shared" si="226"/>
        <v>42669.870173611111</v>
      </c>
      <c r="T2379" s="10">
        <f t="shared" si="227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222"/>
        <v>0</v>
      </c>
      <c r="P2380" t="e">
        <f t="shared" si="223"/>
        <v>#DIV/0!</v>
      </c>
      <c r="Q2380" t="str">
        <f t="shared" si="224"/>
        <v>technology</v>
      </c>
      <c r="R2380" t="str">
        <f t="shared" si="225"/>
        <v>web</v>
      </c>
      <c r="S2380" s="10">
        <f t="shared" si="226"/>
        <v>42213.013078703705</v>
      </c>
      <c r="T2380" s="10">
        <f t="shared" si="227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222"/>
        <v>0</v>
      </c>
      <c r="P2381" t="e">
        <f t="shared" si="223"/>
        <v>#DIV/0!</v>
      </c>
      <c r="Q2381" t="str">
        <f t="shared" si="224"/>
        <v>technology</v>
      </c>
      <c r="R2381" t="str">
        <f t="shared" si="225"/>
        <v>web</v>
      </c>
      <c r="S2381" s="10">
        <f t="shared" si="226"/>
        <v>42237.016388888893</v>
      </c>
      <c r="T2381" s="10">
        <f t="shared" si="227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222"/>
        <v>0.36666666666666664</v>
      </c>
      <c r="P2382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10">
        <f t="shared" si="226"/>
        <v>42248.793310185181</v>
      </c>
      <c r="T2382" s="10">
        <f t="shared" si="227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222"/>
        <v>1.8193398957730169</v>
      </c>
      <c r="P2383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10">
        <f t="shared" si="226"/>
        <v>42074.935740740737</v>
      </c>
      <c r="T2383" s="10">
        <f t="shared" si="227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222"/>
        <v>2.5</v>
      </c>
      <c r="P2384">
        <f t="shared" si="223"/>
        <v>37.5</v>
      </c>
      <c r="Q2384" t="str">
        <f t="shared" si="224"/>
        <v>technology</v>
      </c>
      <c r="R2384" t="str">
        <f t="shared" si="225"/>
        <v>web</v>
      </c>
      <c r="S2384" s="10">
        <f t="shared" si="226"/>
        <v>42195.187534722223</v>
      </c>
      <c r="T2384" s="10">
        <f t="shared" si="227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222"/>
        <v>4.3499999999999996</v>
      </c>
      <c r="P2385">
        <f t="shared" si="223"/>
        <v>145</v>
      </c>
      <c r="Q2385" t="str">
        <f t="shared" si="224"/>
        <v>technology</v>
      </c>
      <c r="R2385" t="str">
        <f t="shared" si="225"/>
        <v>web</v>
      </c>
      <c r="S2385" s="10">
        <f t="shared" si="226"/>
        <v>42027.056793981479</v>
      </c>
      <c r="T2385" s="10">
        <f t="shared" si="227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222"/>
        <v>0.8</v>
      </c>
      <c r="P2386">
        <f t="shared" si="223"/>
        <v>1</v>
      </c>
      <c r="Q2386" t="str">
        <f t="shared" si="224"/>
        <v>technology</v>
      </c>
      <c r="R2386" t="str">
        <f t="shared" si="225"/>
        <v>web</v>
      </c>
      <c r="S2386" s="10">
        <f t="shared" si="226"/>
        <v>41927.067627314813</v>
      </c>
      <c r="T2386" s="10">
        <f t="shared" si="227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222"/>
        <v>1.2123076923076923</v>
      </c>
      <c r="P2387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10">
        <f t="shared" si="226"/>
        <v>42191.70175925926</v>
      </c>
      <c r="T2387" s="10">
        <f t="shared" si="227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222"/>
        <v>0</v>
      </c>
      <c r="P2388" t="e">
        <f t="shared" si="223"/>
        <v>#DIV/0!</v>
      </c>
      <c r="Q2388" t="str">
        <f t="shared" si="224"/>
        <v>technology</v>
      </c>
      <c r="R2388" t="str">
        <f t="shared" si="225"/>
        <v>web</v>
      </c>
      <c r="S2388" s="10">
        <f t="shared" si="226"/>
        <v>41954.838240740741</v>
      </c>
      <c r="T2388" s="10">
        <f t="shared" si="227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222"/>
        <v>0.68399999999999994</v>
      </c>
      <c r="P2389">
        <f t="shared" si="223"/>
        <v>342</v>
      </c>
      <c r="Q2389" t="str">
        <f t="shared" si="224"/>
        <v>technology</v>
      </c>
      <c r="R2389" t="str">
        <f t="shared" si="225"/>
        <v>web</v>
      </c>
      <c r="S2389" s="10">
        <f t="shared" si="226"/>
        <v>42528.626620370371</v>
      </c>
      <c r="T2389" s="10">
        <f t="shared" si="227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222"/>
        <v>1.2513513513513512</v>
      </c>
      <c r="P2390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10">
        <f t="shared" si="226"/>
        <v>41989.853692129633</v>
      </c>
      <c r="T2390" s="10">
        <f t="shared" si="227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222"/>
        <v>0.1875</v>
      </c>
      <c r="P2391">
        <f t="shared" si="223"/>
        <v>30</v>
      </c>
      <c r="Q2391" t="str">
        <f t="shared" si="224"/>
        <v>technology</v>
      </c>
      <c r="R2391" t="str">
        <f t="shared" si="225"/>
        <v>web</v>
      </c>
      <c r="S2391" s="10">
        <f t="shared" si="226"/>
        <v>42179.653379629628</v>
      </c>
      <c r="T2391" s="10">
        <f t="shared" si="227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222"/>
        <v>0</v>
      </c>
      <c r="P2392" t="e">
        <f t="shared" si="223"/>
        <v>#DIV/0!</v>
      </c>
      <c r="Q2392" t="str">
        <f t="shared" si="224"/>
        <v>technology</v>
      </c>
      <c r="R2392" t="str">
        <f t="shared" si="225"/>
        <v>web</v>
      </c>
      <c r="S2392" s="10">
        <f t="shared" si="226"/>
        <v>41968.262314814812</v>
      </c>
      <c r="T2392" s="10">
        <f t="shared" si="227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222"/>
        <v>0.125</v>
      </c>
      <c r="P2393">
        <f t="shared" si="223"/>
        <v>25</v>
      </c>
      <c r="Q2393" t="str">
        <f t="shared" si="224"/>
        <v>technology</v>
      </c>
      <c r="R2393" t="str">
        <f t="shared" si="225"/>
        <v>web</v>
      </c>
      <c r="S2393" s="10">
        <f t="shared" si="226"/>
        <v>42064.794490740736</v>
      </c>
      <c r="T2393" s="10">
        <f t="shared" si="227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222"/>
        <v>0</v>
      </c>
      <c r="P2394" t="e">
        <f t="shared" si="223"/>
        <v>#DIV/0!</v>
      </c>
      <c r="Q2394" t="str">
        <f t="shared" si="224"/>
        <v>technology</v>
      </c>
      <c r="R2394" t="str">
        <f t="shared" si="225"/>
        <v>web</v>
      </c>
      <c r="S2394" s="10">
        <f t="shared" si="226"/>
        <v>42276.120636574073</v>
      </c>
      <c r="T2394" s="10">
        <f t="shared" si="227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222"/>
        <v>0.05</v>
      </c>
      <c r="P2395">
        <f t="shared" si="223"/>
        <v>50</v>
      </c>
      <c r="Q2395" t="str">
        <f t="shared" si="224"/>
        <v>technology</v>
      </c>
      <c r="R2395" t="str">
        <f t="shared" si="225"/>
        <v>web</v>
      </c>
      <c r="S2395" s="10">
        <f t="shared" si="226"/>
        <v>42194.648344907408</v>
      </c>
      <c r="T2395" s="10">
        <f t="shared" si="227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222"/>
        <v>0.06</v>
      </c>
      <c r="P2396">
        <f t="shared" si="223"/>
        <v>1.5</v>
      </c>
      <c r="Q2396" t="str">
        <f t="shared" si="224"/>
        <v>technology</v>
      </c>
      <c r="R2396" t="str">
        <f t="shared" si="225"/>
        <v>web</v>
      </c>
      <c r="S2396" s="10">
        <f t="shared" si="226"/>
        <v>42031.362187499995</v>
      </c>
      <c r="T2396" s="10">
        <f t="shared" si="227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222"/>
        <v>0</v>
      </c>
      <c r="P2397" t="e">
        <f t="shared" si="223"/>
        <v>#DIV/0!</v>
      </c>
      <c r="Q2397" t="str">
        <f t="shared" si="224"/>
        <v>technology</v>
      </c>
      <c r="R2397" t="str">
        <f t="shared" si="225"/>
        <v>web</v>
      </c>
      <c r="S2397" s="10">
        <f t="shared" si="226"/>
        <v>42717.121377314819</v>
      </c>
      <c r="T2397" s="10">
        <f t="shared" si="227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222"/>
        <v>0.2</v>
      </c>
      <c r="P2398">
        <f t="shared" si="223"/>
        <v>10</v>
      </c>
      <c r="Q2398" t="str">
        <f t="shared" si="224"/>
        <v>technology</v>
      </c>
      <c r="R2398" t="str">
        <f t="shared" si="225"/>
        <v>web</v>
      </c>
      <c r="S2398" s="10">
        <f t="shared" si="226"/>
        <v>42262.849050925928</v>
      </c>
      <c r="T2398" s="10">
        <f t="shared" si="227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222"/>
        <v>0</v>
      </c>
      <c r="P2399" t="e">
        <f t="shared" si="223"/>
        <v>#DIV/0!</v>
      </c>
      <c r="Q2399" t="str">
        <f t="shared" si="224"/>
        <v>technology</v>
      </c>
      <c r="R2399" t="str">
        <f t="shared" si="225"/>
        <v>web</v>
      </c>
      <c r="S2399" s="10">
        <f t="shared" si="226"/>
        <v>41976.88490740741</v>
      </c>
      <c r="T2399" s="10">
        <f t="shared" si="227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222"/>
        <v>0</v>
      </c>
      <c r="P2400" t="e">
        <f t="shared" si="223"/>
        <v>#DIV/0!</v>
      </c>
      <c r="Q2400" t="str">
        <f t="shared" si="224"/>
        <v>technology</v>
      </c>
      <c r="R2400" t="str">
        <f t="shared" si="225"/>
        <v>web</v>
      </c>
      <c r="S2400" s="10">
        <f t="shared" si="226"/>
        <v>42157.916481481487</v>
      </c>
      <c r="T2400" s="10">
        <f t="shared" si="227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222"/>
        <v>0</v>
      </c>
      <c r="P2401" t="e">
        <f t="shared" si="223"/>
        <v>#DIV/0!</v>
      </c>
      <c r="Q2401" t="str">
        <f t="shared" si="224"/>
        <v>technology</v>
      </c>
      <c r="R2401" t="str">
        <f t="shared" si="225"/>
        <v>web</v>
      </c>
      <c r="S2401" s="10">
        <f t="shared" si="226"/>
        <v>41956.853078703702</v>
      </c>
      <c r="T2401" s="10">
        <f t="shared" si="227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222"/>
        <v>0</v>
      </c>
      <c r="P2402" t="e">
        <f t="shared" si="223"/>
        <v>#DIV/0!</v>
      </c>
      <c r="Q2402" t="str">
        <f t="shared" si="224"/>
        <v>technology</v>
      </c>
      <c r="R2402" t="str">
        <f t="shared" si="225"/>
        <v>web</v>
      </c>
      <c r="S2402" s="10">
        <f t="shared" si="226"/>
        <v>42444.268101851849</v>
      </c>
      <c r="T2402" s="10">
        <f t="shared" si="227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222"/>
        <v>0.71785714285714286</v>
      </c>
      <c r="P2403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10">
        <f t="shared" si="226"/>
        <v>42374.822870370372</v>
      </c>
      <c r="T2403" s="10">
        <f t="shared" si="227"/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222"/>
        <v>0.43333333333333329</v>
      </c>
      <c r="P2404">
        <f t="shared" si="223"/>
        <v>52</v>
      </c>
      <c r="Q2404" t="str">
        <f t="shared" si="224"/>
        <v>food</v>
      </c>
      <c r="R2404" t="str">
        <f t="shared" si="225"/>
        <v>food trucks</v>
      </c>
      <c r="S2404" s="10">
        <f t="shared" si="226"/>
        <v>42107.679756944446</v>
      </c>
      <c r="T2404" s="10">
        <f t="shared" si="227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222"/>
        <v>16.833333333333332</v>
      </c>
      <c r="P2405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10">
        <f t="shared" si="226"/>
        <v>42399.882615740738</v>
      </c>
      <c r="T2405" s="10">
        <f t="shared" si="227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222"/>
        <v>0</v>
      </c>
      <c r="P2406" t="e">
        <f t="shared" si="223"/>
        <v>#DIV/0!</v>
      </c>
      <c r="Q2406" t="str">
        <f t="shared" si="224"/>
        <v>food</v>
      </c>
      <c r="R2406" t="str">
        <f t="shared" si="225"/>
        <v>food trucks</v>
      </c>
      <c r="S2406" s="10">
        <f t="shared" si="226"/>
        <v>42342.03943287037</v>
      </c>
      <c r="T2406" s="10">
        <f t="shared" si="227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222"/>
        <v>22.52</v>
      </c>
      <c r="P2407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10">
        <f t="shared" si="226"/>
        <v>42595.585358796292</v>
      </c>
      <c r="T2407" s="10">
        <f t="shared" si="227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222"/>
        <v>41.384615384615387</v>
      </c>
      <c r="P2408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10">
        <f t="shared" si="226"/>
        <v>41983.110995370371</v>
      </c>
      <c r="T2408" s="10">
        <f t="shared" si="227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222"/>
        <v>25.259090909090908</v>
      </c>
      <c r="P2409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10">
        <f t="shared" si="226"/>
        <v>42082.575555555552</v>
      </c>
      <c r="T2409" s="10">
        <f t="shared" si="227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222"/>
        <v>0.2</v>
      </c>
      <c r="P2410">
        <f t="shared" si="223"/>
        <v>15</v>
      </c>
      <c r="Q2410" t="str">
        <f t="shared" si="224"/>
        <v>food</v>
      </c>
      <c r="R2410" t="str">
        <f t="shared" si="225"/>
        <v>food trucks</v>
      </c>
      <c r="S2410" s="10">
        <f t="shared" si="226"/>
        <v>41919.140706018516</v>
      </c>
      <c r="T2410" s="10">
        <f t="shared" si="227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222"/>
        <v>1.8399999999999999</v>
      </c>
      <c r="P2411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10">
        <f t="shared" si="226"/>
        <v>42204.875868055555</v>
      </c>
      <c r="T2411" s="10">
        <f t="shared" si="227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222"/>
        <v>0</v>
      </c>
      <c r="P2412" t="e">
        <f t="shared" si="223"/>
        <v>#DIV/0!</v>
      </c>
      <c r="Q2412" t="str">
        <f t="shared" si="224"/>
        <v>food</v>
      </c>
      <c r="R2412" t="str">
        <f t="shared" si="225"/>
        <v>food trucks</v>
      </c>
      <c r="S2412" s="10">
        <f t="shared" si="226"/>
        <v>42224.408275462964</v>
      </c>
      <c r="T2412" s="10">
        <f t="shared" si="227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222"/>
        <v>0.60399999999999998</v>
      </c>
      <c r="P2413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10">
        <f t="shared" si="226"/>
        <v>42211.732430555552</v>
      </c>
      <c r="T2413" s="10">
        <f t="shared" si="227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222"/>
        <v>0</v>
      </c>
      <c r="P2414" t="e">
        <f t="shared" si="223"/>
        <v>#DIV/0!</v>
      </c>
      <c r="Q2414" t="str">
        <f t="shared" si="224"/>
        <v>food</v>
      </c>
      <c r="R2414" t="str">
        <f t="shared" si="225"/>
        <v>food trucks</v>
      </c>
      <c r="S2414" s="10">
        <f t="shared" si="226"/>
        <v>42655.736956018518</v>
      </c>
      <c r="T2414" s="10">
        <f t="shared" si="227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222"/>
        <v>0.83333333333333337</v>
      </c>
      <c r="P2415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10">
        <f t="shared" si="226"/>
        <v>41760.10974537037</v>
      </c>
      <c r="T2415" s="10">
        <f t="shared" si="227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222"/>
        <v>3.0666666666666664</v>
      </c>
      <c r="P2416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10">
        <f t="shared" si="226"/>
        <v>42198.695138888885</v>
      </c>
      <c r="T2416" s="10">
        <f t="shared" si="227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222"/>
        <v>0.55833333333333335</v>
      </c>
      <c r="P2417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10">
        <f t="shared" si="226"/>
        <v>42536.862800925926</v>
      </c>
      <c r="T2417" s="10">
        <f t="shared" si="227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222"/>
        <v>2.5000000000000001E-2</v>
      </c>
      <c r="P2418">
        <f t="shared" si="223"/>
        <v>5</v>
      </c>
      <c r="Q2418" t="str">
        <f t="shared" si="224"/>
        <v>food</v>
      </c>
      <c r="R2418" t="str">
        <f t="shared" si="225"/>
        <v>food trucks</v>
      </c>
      <c r="S2418" s="10">
        <f t="shared" si="226"/>
        <v>42019.737766203703</v>
      </c>
      <c r="T2418" s="10">
        <f t="shared" si="227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222"/>
        <v>0</v>
      </c>
      <c r="P2419" t="e">
        <f t="shared" si="223"/>
        <v>#DIV/0!</v>
      </c>
      <c r="Q2419" t="str">
        <f t="shared" si="224"/>
        <v>food</v>
      </c>
      <c r="R2419" t="str">
        <f t="shared" si="225"/>
        <v>food trucks</v>
      </c>
      <c r="S2419" s="10">
        <f t="shared" si="226"/>
        <v>41831.884108796294</v>
      </c>
      <c r="T2419" s="10">
        <f t="shared" si="227"/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222"/>
        <v>0.02</v>
      </c>
      <c r="P2420">
        <f t="shared" si="223"/>
        <v>1</v>
      </c>
      <c r="Q2420" t="str">
        <f t="shared" si="224"/>
        <v>food</v>
      </c>
      <c r="R2420" t="str">
        <f t="shared" si="225"/>
        <v>food trucks</v>
      </c>
      <c r="S2420" s="10">
        <f t="shared" si="226"/>
        <v>42027.856990740736</v>
      </c>
      <c r="T2420" s="10">
        <f t="shared" si="227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222"/>
        <v>0</v>
      </c>
      <c r="P2421" t="e">
        <f t="shared" si="223"/>
        <v>#DIV/0!</v>
      </c>
      <c r="Q2421" t="str">
        <f t="shared" si="224"/>
        <v>food</v>
      </c>
      <c r="R2421" t="str">
        <f t="shared" si="225"/>
        <v>food trucks</v>
      </c>
      <c r="S2421" s="10">
        <f t="shared" si="226"/>
        <v>41993.738298611104</v>
      </c>
      <c r="T2421" s="10">
        <f t="shared" si="227"/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222"/>
        <v>14.825133372851216</v>
      </c>
      <c r="P2422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10">
        <f t="shared" si="226"/>
        <v>41893.028877314813</v>
      </c>
      <c r="T2422" s="10">
        <f t="shared" si="227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222"/>
        <v>1.6666666666666666E-2</v>
      </c>
      <c r="P2423">
        <f t="shared" si="223"/>
        <v>1</v>
      </c>
      <c r="Q2423" t="str">
        <f t="shared" si="224"/>
        <v>food</v>
      </c>
      <c r="R2423" t="str">
        <f t="shared" si="225"/>
        <v>food trucks</v>
      </c>
      <c r="S2423" s="10">
        <f t="shared" si="226"/>
        <v>42026.687453703707</v>
      </c>
      <c r="T2423" s="10">
        <f t="shared" si="227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222"/>
        <v>0.2</v>
      </c>
      <c r="P2424">
        <f t="shared" si="223"/>
        <v>1</v>
      </c>
      <c r="Q2424" t="str">
        <f t="shared" si="224"/>
        <v>food</v>
      </c>
      <c r="R2424" t="str">
        <f t="shared" si="225"/>
        <v>food trucks</v>
      </c>
      <c r="S2424" s="10">
        <f t="shared" si="226"/>
        <v>42044.724953703699</v>
      </c>
      <c r="T2424" s="10">
        <f t="shared" si="227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222"/>
        <v>1.3333333333333334E-2</v>
      </c>
      <c r="P2425">
        <f t="shared" si="223"/>
        <v>8</v>
      </c>
      <c r="Q2425" t="str">
        <f t="shared" si="224"/>
        <v>food</v>
      </c>
      <c r="R2425" t="str">
        <f t="shared" si="225"/>
        <v>food trucks</v>
      </c>
      <c r="S2425" s="10">
        <f t="shared" si="226"/>
        <v>41974.704745370371</v>
      </c>
      <c r="T2425" s="10">
        <f t="shared" si="227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222"/>
        <v>1.24</v>
      </c>
      <c r="P2426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10">
        <f t="shared" si="226"/>
        <v>41909.892453703702</v>
      </c>
      <c r="T2426" s="10">
        <f t="shared" si="227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222"/>
        <v>2.8571428571428574E-2</v>
      </c>
      <c r="P2427">
        <f t="shared" si="223"/>
        <v>1</v>
      </c>
      <c r="Q2427" t="str">
        <f t="shared" si="224"/>
        <v>food</v>
      </c>
      <c r="R2427" t="str">
        <f t="shared" si="225"/>
        <v>food trucks</v>
      </c>
      <c r="S2427" s="10">
        <f t="shared" si="226"/>
        <v>42502.913761574076</v>
      </c>
      <c r="T2427" s="10">
        <f t="shared" si="227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222"/>
        <v>0</v>
      </c>
      <c r="P2428" t="e">
        <f t="shared" si="223"/>
        <v>#DIV/0!</v>
      </c>
      <c r="Q2428" t="str">
        <f t="shared" si="224"/>
        <v>food</v>
      </c>
      <c r="R2428" t="str">
        <f t="shared" si="225"/>
        <v>food trucks</v>
      </c>
      <c r="S2428" s="10">
        <f t="shared" si="226"/>
        <v>42164.170046296291</v>
      </c>
      <c r="T2428" s="10">
        <f t="shared" si="227"/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222"/>
        <v>2E-3</v>
      </c>
      <c r="P2429">
        <f t="shared" si="223"/>
        <v>1</v>
      </c>
      <c r="Q2429" t="str">
        <f t="shared" si="224"/>
        <v>food</v>
      </c>
      <c r="R2429" t="str">
        <f t="shared" si="225"/>
        <v>food trucks</v>
      </c>
      <c r="S2429" s="10">
        <f t="shared" si="226"/>
        <v>42412.318668981476</v>
      </c>
      <c r="T2429" s="10">
        <f t="shared" si="227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222"/>
        <v>2.8571428571428571E-3</v>
      </c>
      <c r="P2430">
        <f t="shared" si="223"/>
        <v>1</v>
      </c>
      <c r="Q2430" t="str">
        <f t="shared" si="224"/>
        <v>food</v>
      </c>
      <c r="R2430" t="str">
        <f t="shared" si="225"/>
        <v>food trucks</v>
      </c>
      <c r="S2430" s="10">
        <f t="shared" si="226"/>
        <v>42045.784155092595</v>
      </c>
      <c r="T2430" s="10">
        <f t="shared" si="227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222"/>
        <v>1.4321428571428572</v>
      </c>
      <c r="P2431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10">
        <f t="shared" si="226"/>
        <v>42734.879236111112</v>
      </c>
      <c r="T2431" s="10">
        <f t="shared" si="227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222"/>
        <v>0.70000000000000007</v>
      </c>
      <c r="P2432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10">
        <f t="shared" si="226"/>
        <v>42382.130833333329</v>
      </c>
      <c r="T2432" s="10">
        <f t="shared" si="227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222"/>
        <v>2E-3</v>
      </c>
      <c r="P2433">
        <f t="shared" si="223"/>
        <v>1</v>
      </c>
      <c r="Q2433" t="str">
        <f t="shared" si="224"/>
        <v>food</v>
      </c>
      <c r="R2433" t="str">
        <f t="shared" si="225"/>
        <v>food trucks</v>
      </c>
      <c r="S2433" s="10">
        <f t="shared" si="226"/>
        <v>42489.099687499998</v>
      </c>
      <c r="T2433" s="10">
        <f t="shared" si="227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222"/>
        <v>1.4285714285714287E-2</v>
      </c>
      <c r="P2434">
        <f t="shared" si="223"/>
        <v>1</v>
      </c>
      <c r="Q2434" t="str">
        <f t="shared" si="224"/>
        <v>food</v>
      </c>
      <c r="R2434" t="str">
        <f t="shared" si="225"/>
        <v>food trucks</v>
      </c>
      <c r="S2434" s="10">
        <f t="shared" si="226"/>
        <v>42041.218715277777</v>
      </c>
      <c r="T2434" s="10">
        <f t="shared" si="227"/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228">E2435/D2435*100</f>
        <v>0</v>
      </c>
      <c r="P2435" t="e">
        <f t="shared" ref="P2435:P2498" si="229">E2435/L2435</f>
        <v>#DIV/0!</v>
      </c>
      <c r="Q2435" t="str">
        <f t="shared" ref="Q2435:Q2498" si="230">LEFT(N2435,FIND("/",N2435)-1)</f>
        <v>food</v>
      </c>
      <c r="R2435" t="str">
        <f t="shared" ref="R2435:R2498" si="231">RIGHT(N2435,LEN(N2435)-FIND("/",N2435))</f>
        <v>food trucks</v>
      </c>
      <c r="S2435" s="10">
        <f t="shared" ref="S2435:S2498" si="232">(((J2435/60)/60)/24)+DATE(1970,1,1)</f>
        <v>42397.89980324074</v>
      </c>
      <c r="T2435" s="10">
        <f t="shared" ref="T2435:T2498" si="233">(((I2435/60)/60)/24)+DATE(1970,1,1)</f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228"/>
        <v>0.13</v>
      </c>
      <c r="P2436">
        <f t="shared" si="229"/>
        <v>13</v>
      </c>
      <c r="Q2436" t="str">
        <f t="shared" si="230"/>
        <v>food</v>
      </c>
      <c r="R2436" t="str">
        <f t="shared" si="231"/>
        <v>food trucks</v>
      </c>
      <c r="S2436" s="10">
        <f t="shared" si="232"/>
        <v>42180.18604166666</v>
      </c>
      <c r="T2436" s="10">
        <f t="shared" si="233"/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228"/>
        <v>0.48960000000000004</v>
      </c>
      <c r="P2437">
        <f t="shared" si="229"/>
        <v>306</v>
      </c>
      <c r="Q2437" t="str">
        <f t="shared" si="230"/>
        <v>food</v>
      </c>
      <c r="R2437" t="str">
        <f t="shared" si="231"/>
        <v>food trucks</v>
      </c>
      <c r="S2437" s="10">
        <f t="shared" si="232"/>
        <v>42252.277615740735</v>
      </c>
      <c r="T2437" s="10">
        <f t="shared" si="233"/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228"/>
        <v>3.8461538461538464E-2</v>
      </c>
      <c r="P2438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10">
        <f t="shared" si="232"/>
        <v>42338.615393518514</v>
      </c>
      <c r="T2438" s="10">
        <f t="shared" si="233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228"/>
        <v>0</v>
      </c>
      <c r="P2439" t="e">
        <f t="shared" si="229"/>
        <v>#DIV/0!</v>
      </c>
      <c r="Q2439" t="str">
        <f t="shared" si="230"/>
        <v>food</v>
      </c>
      <c r="R2439" t="str">
        <f t="shared" si="231"/>
        <v>food trucks</v>
      </c>
      <c r="S2439" s="10">
        <f t="shared" si="232"/>
        <v>42031.965138888889</v>
      </c>
      <c r="T2439" s="10">
        <f t="shared" si="233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228"/>
        <v>0.33333333333333337</v>
      </c>
      <c r="P2440">
        <f t="shared" si="229"/>
        <v>50</v>
      </c>
      <c r="Q2440" t="str">
        <f t="shared" si="230"/>
        <v>food</v>
      </c>
      <c r="R2440" t="str">
        <f t="shared" si="231"/>
        <v>food trucks</v>
      </c>
      <c r="S2440" s="10">
        <f t="shared" si="232"/>
        <v>42285.91506944444</v>
      </c>
      <c r="T2440" s="10">
        <f t="shared" si="233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228"/>
        <v>0</v>
      </c>
      <c r="P2441" t="e">
        <f t="shared" si="229"/>
        <v>#DIV/0!</v>
      </c>
      <c r="Q2441" t="str">
        <f t="shared" si="230"/>
        <v>food</v>
      </c>
      <c r="R2441" t="str">
        <f t="shared" si="231"/>
        <v>food trucks</v>
      </c>
      <c r="S2441" s="10">
        <f t="shared" si="232"/>
        <v>42265.818622685183</v>
      </c>
      <c r="T2441" s="10">
        <f t="shared" si="233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228"/>
        <v>0.2</v>
      </c>
      <c r="P2442">
        <f t="shared" si="229"/>
        <v>5</v>
      </c>
      <c r="Q2442" t="str">
        <f t="shared" si="230"/>
        <v>food</v>
      </c>
      <c r="R2442" t="str">
        <f t="shared" si="231"/>
        <v>food trucks</v>
      </c>
      <c r="S2442" s="10">
        <f t="shared" si="232"/>
        <v>42383.899456018517</v>
      </c>
      <c r="T2442" s="10">
        <f t="shared" si="233"/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228"/>
        <v>107.88</v>
      </c>
      <c r="P2443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10">
        <f t="shared" si="232"/>
        <v>42187.125625000001</v>
      </c>
      <c r="T2443" s="10">
        <f t="shared" si="233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228"/>
        <v>125.94166666666666</v>
      </c>
      <c r="P2444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10">
        <f t="shared" si="232"/>
        <v>42052.666990740734</v>
      </c>
      <c r="T2444" s="10">
        <f t="shared" si="233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228"/>
        <v>202.51495</v>
      </c>
      <c r="P2445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10">
        <f t="shared" si="232"/>
        <v>41836.625254629631</v>
      </c>
      <c r="T2445" s="10">
        <f t="shared" si="233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228"/>
        <v>108.60000000000001</v>
      </c>
      <c r="P2446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10">
        <f t="shared" si="232"/>
        <v>42485.754525462966</v>
      </c>
      <c r="T2446" s="10">
        <f t="shared" si="233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228"/>
        <v>172.8</v>
      </c>
      <c r="P2447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10">
        <f t="shared" si="232"/>
        <v>42243.190057870372</v>
      </c>
      <c r="T2447" s="10">
        <f t="shared" si="233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228"/>
        <v>167.98</v>
      </c>
      <c r="P2448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10">
        <f t="shared" si="232"/>
        <v>42670.602673611109</v>
      </c>
      <c r="T2448" s="10">
        <f t="shared" si="233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228"/>
        <v>427.20000000000005</v>
      </c>
      <c r="P2449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10">
        <f t="shared" si="232"/>
        <v>42654.469826388886</v>
      </c>
      <c r="T2449" s="10">
        <f t="shared" si="233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228"/>
        <v>107.5</v>
      </c>
      <c r="P2450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10">
        <f t="shared" si="232"/>
        <v>42607.316122685181</v>
      </c>
      <c r="T2450" s="10">
        <f t="shared" si="233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228"/>
        <v>108</v>
      </c>
      <c r="P2451">
        <f t="shared" si="229"/>
        <v>90</v>
      </c>
      <c r="Q2451" t="str">
        <f t="shared" si="230"/>
        <v>food</v>
      </c>
      <c r="R2451" t="str">
        <f t="shared" si="231"/>
        <v>small batch</v>
      </c>
      <c r="S2451" s="10">
        <f t="shared" si="232"/>
        <v>41943.142534722225</v>
      </c>
      <c r="T2451" s="10">
        <f t="shared" si="233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228"/>
        <v>101.53353333333335</v>
      </c>
      <c r="P2452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10">
        <f t="shared" si="232"/>
        <v>41902.07240740741</v>
      </c>
      <c r="T2452" s="10">
        <f t="shared" si="233"/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228"/>
        <v>115.45</v>
      </c>
      <c r="P2453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10">
        <f t="shared" si="232"/>
        <v>42779.908449074079</v>
      </c>
      <c r="T2453" s="10">
        <f t="shared" si="233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228"/>
        <v>133.5</v>
      </c>
      <c r="P2454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10">
        <f t="shared" si="232"/>
        <v>42338.84375</v>
      </c>
      <c r="T2454" s="10">
        <f t="shared" si="233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228"/>
        <v>154.69999999999999</v>
      </c>
      <c r="P2455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10">
        <f t="shared" si="232"/>
        <v>42738.692233796297</v>
      </c>
      <c r="T2455" s="10">
        <f t="shared" si="233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228"/>
        <v>100.84571428571429</v>
      </c>
      <c r="P2456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10">
        <f t="shared" si="232"/>
        <v>42770.201481481476</v>
      </c>
      <c r="T2456" s="10">
        <f t="shared" si="233"/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228"/>
        <v>182</v>
      </c>
      <c r="P2457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10">
        <f t="shared" si="232"/>
        <v>42452.781828703708</v>
      </c>
      <c r="T2457" s="10">
        <f t="shared" si="233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228"/>
        <v>180.86666666666667</v>
      </c>
      <c r="P2458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10">
        <f t="shared" si="232"/>
        <v>42761.961099537039</v>
      </c>
      <c r="T2458" s="10">
        <f t="shared" si="233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228"/>
        <v>102.30434782608695</v>
      </c>
      <c r="P2459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10">
        <f t="shared" si="232"/>
        <v>42423.602500000001</v>
      </c>
      <c r="T2459" s="10">
        <f t="shared" si="233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228"/>
        <v>110.17999999999999</v>
      </c>
      <c r="P2460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10">
        <f t="shared" si="232"/>
        <v>42495.871736111112</v>
      </c>
      <c r="T2460" s="10">
        <f t="shared" si="233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228"/>
        <v>102.25</v>
      </c>
      <c r="P2461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10">
        <f t="shared" si="232"/>
        <v>42407.637557870374</v>
      </c>
      <c r="T2461" s="10">
        <f t="shared" si="233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228"/>
        <v>100.78823529411764</v>
      </c>
      <c r="P2462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10">
        <f t="shared" si="232"/>
        <v>42704.187118055561</v>
      </c>
      <c r="T2462" s="10">
        <f t="shared" si="233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228"/>
        <v>103.8</v>
      </c>
      <c r="P2463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10">
        <f t="shared" si="232"/>
        <v>40784.012696759259</v>
      </c>
      <c r="T2463" s="10">
        <f t="shared" si="233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228"/>
        <v>110.70833333333334</v>
      </c>
      <c r="P2464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10">
        <f t="shared" si="232"/>
        <v>41089.186296296299</v>
      </c>
      <c r="T2464" s="10">
        <f t="shared" si="233"/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228"/>
        <v>116.25000000000001</v>
      </c>
      <c r="P2465">
        <f t="shared" si="229"/>
        <v>31</v>
      </c>
      <c r="Q2465" t="str">
        <f t="shared" si="230"/>
        <v>music</v>
      </c>
      <c r="R2465" t="str">
        <f t="shared" si="231"/>
        <v>indie rock</v>
      </c>
      <c r="S2465" s="10">
        <f t="shared" si="232"/>
        <v>41341.111400462964</v>
      </c>
      <c r="T2465" s="10">
        <f t="shared" si="233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228"/>
        <v>111.1</v>
      </c>
      <c r="P2466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10">
        <f t="shared" si="232"/>
        <v>42248.90042824074</v>
      </c>
      <c r="T2466" s="10">
        <f t="shared" si="233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228"/>
        <v>180.14285714285714</v>
      </c>
      <c r="P2467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10">
        <f t="shared" si="232"/>
        <v>41145.719305555554</v>
      </c>
      <c r="T2467" s="10">
        <f t="shared" si="233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228"/>
        <v>100</v>
      </c>
      <c r="P2468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10">
        <f t="shared" si="232"/>
        <v>41373.102465277778</v>
      </c>
      <c r="T2468" s="10">
        <f t="shared" si="233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228"/>
        <v>118.5</v>
      </c>
      <c r="P2469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10">
        <f t="shared" si="232"/>
        <v>41025.874201388891</v>
      </c>
      <c r="T2469" s="10">
        <f t="shared" si="233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228"/>
        <v>107.21700000000001</v>
      </c>
      <c r="P2470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10">
        <f t="shared" si="232"/>
        <v>41174.154178240737</v>
      </c>
      <c r="T2470" s="10">
        <f t="shared" si="233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228"/>
        <v>113.66666666666667</v>
      </c>
      <c r="P2471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10">
        <f t="shared" si="232"/>
        <v>40557.429733796293</v>
      </c>
      <c r="T2471" s="10">
        <f t="shared" si="233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228"/>
        <v>103.16400000000002</v>
      </c>
      <c r="P2472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10">
        <f t="shared" si="232"/>
        <v>41023.07471064815</v>
      </c>
      <c r="T2472" s="10">
        <f t="shared" si="233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228"/>
        <v>128</v>
      </c>
      <c r="P2473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10">
        <f t="shared" si="232"/>
        <v>40893.992962962962</v>
      </c>
      <c r="T2473" s="10">
        <f t="shared" si="233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228"/>
        <v>135.76026666666667</v>
      </c>
      <c r="P2474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10">
        <f t="shared" si="232"/>
        <v>40354.11550925926</v>
      </c>
      <c r="T2474" s="10">
        <f t="shared" si="233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228"/>
        <v>100</v>
      </c>
      <c r="P2475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10">
        <f t="shared" si="232"/>
        <v>41193.748483796298</v>
      </c>
      <c r="T2475" s="10">
        <f t="shared" si="233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228"/>
        <v>100.00360000000002</v>
      </c>
      <c r="P2476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10">
        <f t="shared" si="232"/>
        <v>40417.011296296296</v>
      </c>
      <c r="T2476" s="10">
        <f t="shared" si="233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228"/>
        <v>104.71999999999998</v>
      </c>
      <c r="P2477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10">
        <f t="shared" si="232"/>
        <v>40310.287673611114</v>
      </c>
      <c r="T2477" s="10">
        <f t="shared" si="233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228"/>
        <v>105.02249999999999</v>
      </c>
      <c r="P2478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10">
        <f t="shared" si="232"/>
        <v>41913.328356481477</v>
      </c>
      <c r="T2478" s="10">
        <f t="shared" si="233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228"/>
        <v>171.33333333333334</v>
      </c>
      <c r="P2479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10">
        <f t="shared" si="232"/>
        <v>41088.691493055558</v>
      </c>
      <c r="T2479" s="10">
        <f t="shared" si="233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228"/>
        <v>127.49999999999999</v>
      </c>
      <c r="P2480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10">
        <f t="shared" si="232"/>
        <v>41257.950381944444</v>
      </c>
      <c r="T2480" s="10">
        <f t="shared" si="233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228"/>
        <v>133.44333333333333</v>
      </c>
      <c r="P2481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10">
        <f t="shared" si="232"/>
        <v>41107.726782407408</v>
      </c>
      <c r="T2481" s="10">
        <f t="shared" si="233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228"/>
        <v>100</v>
      </c>
      <c r="P2482">
        <f t="shared" si="229"/>
        <v>250</v>
      </c>
      <c r="Q2482" t="str">
        <f t="shared" si="230"/>
        <v>music</v>
      </c>
      <c r="R2482" t="str">
        <f t="shared" si="231"/>
        <v>indie rock</v>
      </c>
      <c r="S2482" s="10">
        <f t="shared" si="232"/>
        <v>42227.936157407406</v>
      </c>
      <c r="T2482" s="10">
        <f t="shared" si="233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228"/>
        <v>112.91099999999999</v>
      </c>
      <c r="P2483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10">
        <f t="shared" si="232"/>
        <v>40999.645925925928</v>
      </c>
      <c r="T2483" s="10">
        <f t="shared" si="233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228"/>
        <v>100.1</v>
      </c>
      <c r="P2484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10">
        <f t="shared" si="232"/>
        <v>40711.782210648147</v>
      </c>
      <c r="T2484" s="10">
        <f t="shared" si="233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228"/>
        <v>113.72727272727272</v>
      </c>
      <c r="P2485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10">
        <f t="shared" si="232"/>
        <v>40970.750034722223</v>
      </c>
      <c r="T2485" s="10">
        <f t="shared" si="233"/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228"/>
        <v>119.31742857142855</v>
      </c>
      <c r="P2486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10">
        <f t="shared" si="232"/>
        <v>40771.916701388887</v>
      </c>
      <c r="T2486" s="10">
        <f t="shared" si="233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228"/>
        <v>103.25</v>
      </c>
      <c r="P2487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10">
        <f t="shared" si="232"/>
        <v>40793.998599537037</v>
      </c>
      <c r="T2487" s="10">
        <f t="shared" si="233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228"/>
        <v>265.66666666666669</v>
      </c>
      <c r="P2488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10">
        <f t="shared" si="232"/>
        <v>40991.708055555559</v>
      </c>
      <c r="T2488" s="10">
        <f t="shared" si="233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228"/>
        <v>100.05066666666667</v>
      </c>
      <c r="P2489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10">
        <f t="shared" si="232"/>
        <v>41026.083298611113</v>
      </c>
      <c r="T2489" s="10">
        <f t="shared" si="233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228"/>
        <v>106.69999999999999</v>
      </c>
      <c r="P2490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10">
        <f t="shared" si="232"/>
        <v>40833.633194444446</v>
      </c>
      <c r="T2490" s="10">
        <f t="shared" si="233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228"/>
        <v>133.67142857142858</v>
      </c>
      <c r="P2491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10">
        <f t="shared" si="232"/>
        <v>41373.690266203703</v>
      </c>
      <c r="T2491" s="10">
        <f t="shared" si="233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228"/>
        <v>121.39999999999999</v>
      </c>
      <c r="P2492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10">
        <f t="shared" si="232"/>
        <v>41023.227731481478</v>
      </c>
      <c r="T2492" s="10">
        <f t="shared" si="233"/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228"/>
        <v>103.2</v>
      </c>
      <c r="P2493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10">
        <f t="shared" si="232"/>
        <v>40542.839282407411</v>
      </c>
      <c r="T2493" s="10">
        <f t="shared" si="233"/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228"/>
        <v>125</v>
      </c>
      <c r="P2494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10">
        <f t="shared" si="232"/>
        <v>41024.985972222225</v>
      </c>
      <c r="T2494" s="10">
        <f t="shared" si="233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228"/>
        <v>128.69999999999999</v>
      </c>
      <c r="P2495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10">
        <f t="shared" si="232"/>
        <v>41348.168287037035</v>
      </c>
      <c r="T2495" s="10">
        <f t="shared" si="233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228"/>
        <v>101.00533333333333</v>
      </c>
      <c r="P2496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10">
        <f t="shared" si="232"/>
        <v>41022.645185185182</v>
      </c>
      <c r="T2496" s="10">
        <f t="shared" si="233"/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228"/>
        <v>127.53666666666665</v>
      </c>
      <c r="P2497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10">
        <f t="shared" si="232"/>
        <v>41036.946469907409</v>
      </c>
      <c r="T2497" s="10">
        <f t="shared" si="233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228"/>
        <v>100</v>
      </c>
      <c r="P2498">
        <f t="shared" si="229"/>
        <v>600</v>
      </c>
      <c r="Q2498" t="str">
        <f t="shared" si="230"/>
        <v>music</v>
      </c>
      <c r="R2498" t="str">
        <f t="shared" si="231"/>
        <v>indie rock</v>
      </c>
      <c r="S2498" s="10">
        <f t="shared" si="232"/>
        <v>41327.996435185189</v>
      </c>
      <c r="T2498" s="10">
        <f t="shared" si="233"/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234">E2499/D2499*100</f>
        <v>112.7715</v>
      </c>
      <c r="P2499">
        <f t="shared" ref="P2499:P2562" si="235">E2499/L2499</f>
        <v>80.551071428571419</v>
      </c>
      <c r="Q2499" t="str">
        <f t="shared" ref="Q2499:Q2562" si="236">LEFT(N2499,FIND("/",N2499)-1)</f>
        <v>music</v>
      </c>
      <c r="R2499" t="str">
        <f t="shared" ref="R2499:R2562" si="237">RIGHT(N2499,LEN(N2499)-FIND("/",N2499))</f>
        <v>indie rock</v>
      </c>
      <c r="S2499" s="10">
        <f t="shared" ref="S2499:S2562" si="238">(((J2499/60)/60)/24)+DATE(1970,1,1)</f>
        <v>40730.878912037035</v>
      </c>
      <c r="T2499" s="10">
        <f t="shared" ref="T2499:T2562" si="239">(((I2499/60)/60)/24)+DATE(1970,1,1)</f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234"/>
        <v>105.60000000000001</v>
      </c>
      <c r="P2500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10">
        <f t="shared" si="238"/>
        <v>42017.967442129629</v>
      </c>
      <c r="T2500" s="10">
        <f t="shared" si="239"/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234"/>
        <v>202.625</v>
      </c>
      <c r="P2501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10">
        <f t="shared" si="238"/>
        <v>41226.648576388885</v>
      </c>
      <c r="T2501" s="10">
        <f t="shared" si="239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234"/>
        <v>113.33333333333333</v>
      </c>
      <c r="P2502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10">
        <f t="shared" si="238"/>
        <v>41053.772858796299</v>
      </c>
      <c r="T2502" s="10">
        <f t="shared" si="239"/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234"/>
        <v>2.5545454545454547</v>
      </c>
      <c r="P2503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10">
        <f t="shared" si="238"/>
        <v>42244.776666666665</v>
      </c>
      <c r="T2503" s="10">
        <f t="shared" si="239"/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234"/>
        <v>7.8181818181818186E-2</v>
      </c>
      <c r="P2504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10">
        <f t="shared" si="238"/>
        <v>41858.825439814813</v>
      </c>
      <c r="T2504" s="10">
        <f t="shared" si="239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234"/>
        <v>0</v>
      </c>
      <c r="P2505" t="e">
        <f t="shared" si="235"/>
        <v>#DIV/0!</v>
      </c>
      <c r="Q2505" t="str">
        <f t="shared" si="236"/>
        <v>food</v>
      </c>
      <c r="R2505" t="str">
        <f t="shared" si="237"/>
        <v>restaurants</v>
      </c>
      <c r="S2505" s="10">
        <f t="shared" si="238"/>
        <v>42498.899398148147</v>
      </c>
      <c r="T2505" s="10">
        <f t="shared" si="239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234"/>
        <v>0</v>
      </c>
      <c r="P2506" t="e">
        <f t="shared" si="235"/>
        <v>#DIV/0!</v>
      </c>
      <c r="Q2506" t="str">
        <f t="shared" si="236"/>
        <v>food</v>
      </c>
      <c r="R2506" t="str">
        <f t="shared" si="237"/>
        <v>restaurants</v>
      </c>
      <c r="S2506" s="10">
        <f t="shared" si="238"/>
        <v>41928.015439814815</v>
      </c>
      <c r="T2506" s="10">
        <f t="shared" si="239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234"/>
        <v>0</v>
      </c>
      <c r="P2507" t="e">
        <f t="shared" si="235"/>
        <v>#DIV/0!</v>
      </c>
      <c r="Q2507" t="str">
        <f t="shared" si="236"/>
        <v>food</v>
      </c>
      <c r="R2507" t="str">
        <f t="shared" si="237"/>
        <v>restaurants</v>
      </c>
      <c r="S2507" s="10">
        <f t="shared" si="238"/>
        <v>42047.05574074074</v>
      </c>
      <c r="T2507" s="10">
        <f t="shared" si="239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234"/>
        <v>0.6</v>
      </c>
      <c r="P2508">
        <f t="shared" si="235"/>
        <v>15</v>
      </c>
      <c r="Q2508" t="str">
        <f t="shared" si="236"/>
        <v>food</v>
      </c>
      <c r="R2508" t="str">
        <f t="shared" si="237"/>
        <v>restaurants</v>
      </c>
      <c r="S2508" s="10">
        <f t="shared" si="238"/>
        <v>42258.297094907408</v>
      </c>
      <c r="T2508" s="10">
        <f t="shared" si="239"/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234"/>
        <v>0</v>
      </c>
      <c r="P2509" t="e">
        <f t="shared" si="235"/>
        <v>#DIV/0!</v>
      </c>
      <c r="Q2509" t="str">
        <f t="shared" si="236"/>
        <v>food</v>
      </c>
      <c r="R2509" t="str">
        <f t="shared" si="237"/>
        <v>restaurants</v>
      </c>
      <c r="S2509" s="10">
        <f t="shared" si="238"/>
        <v>42105.072962962964</v>
      </c>
      <c r="T2509" s="10">
        <f t="shared" si="239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234"/>
        <v>0</v>
      </c>
      <c r="P2510" t="e">
        <f t="shared" si="235"/>
        <v>#DIV/0!</v>
      </c>
      <c r="Q2510" t="str">
        <f t="shared" si="236"/>
        <v>food</v>
      </c>
      <c r="R2510" t="str">
        <f t="shared" si="237"/>
        <v>restaurants</v>
      </c>
      <c r="S2510" s="10">
        <f t="shared" si="238"/>
        <v>41835.951782407406</v>
      </c>
      <c r="T2510" s="10">
        <f t="shared" si="239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234"/>
        <v>1.0526315789473684</v>
      </c>
      <c r="P2511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10">
        <f t="shared" si="238"/>
        <v>42058.809594907405</v>
      </c>
      <c r="T2511" s="10">
        <f t="shared" si="239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234"/>
        <v>0.15</v>
      </c>
      <c r="P2512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10">
        <f t="shared" si="238"/>
        <v>42078.997361111105</v>
      </c>
      <c r="T2512" s="10">
        <f t="shared" si="239"/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234"/>
        <v>0</v>
      </c>
      <c r="P2513" t="e">
        <f t="shared" si="235"/>
        <v>#DIV/0!</v>
      </c>
      <c r="Q2513" t="str">
        <f t="shared" si="236"/>
        <v>food</v>
      </c>
      <c r="R2513" t="str">
        <f t="shared" si="237"/>
        <v>restaurants</v>
      </c>
      <c r="S2513" s="10">
        <f t="shared" si="238"/>
        <v>42371.446909722217</v>
      </c>
      <c r="T2513" s="10">
        <f t="shared" si="239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234"/>
        <v>0</v>
      </c>
      <c r="P2514" t="e">
        <f t="shared" si="235"/>
        <v>#DIV/0!</v>
      </c>
      <c r="Q2514" t="str">
        <f t="shared" si="236"/>
        <v>food</v>
      </c>
      <c r="R2514" t="str">
        <f t="shared" si="237"/>
        <v>restaurants</v>
      </c>
      <c r="S2514" s="10">
        <f t="shared" si="238"/>
        <v>41971.876863425925</v>
      </c>
      <c r="T2514" s="10">
        <f t="shared" si="239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234"/>
        <v>0</v>
      </c>
      <c r="P2515" t="e">
        <f t="shared" si="235"/>
        <v>#DIV/0!</v>
      </c>
      <c r="Q2515" t="str">
        <f t="shared" si="236"/>
        <v>food</v>
      </c>
      <c r="R2515" t="str">
        <f t="shared" si="237"/>
        <v>restaurants</v>
      </c>
      <c r="S2515" s="10">
        <f t="shared" si="238"/>
        <v>42732.00681712963</v>
      </c>
      <c r="T2515" s="10">
        <f t="shared" si="239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234"/>
        <v>1.7500000000000002</v>
      </c>
      <c r="P2516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10">
        <f t="shared" si="238"/>
        <v>41854.389780092592</v>
      </c>
      <c r="T2516" s="10">
        <f t="shared" si="239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234"/>
        <v>18.600000000000001</v>
      </c>
      <c r="P2517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10">
        <f t="shared" si="238"/>
        <v>42027.839733796296</v>
      </c>
      <c r="T2517" s="10">
        <f t="shared" si="239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234"/>
        <v>0</v>
      </c>
      <c r="P2518" t="e">
        <f t="shared" si="235"/>
        <v>#DIV/0!</v>
      </c>
      <c r="Q2518" t="str">
        <f t="shared" si="236"/>
        <v>food</v>
      </c>
      <c r="R2518" t="str">
        <f t="shared" si="237"/>
        <v>restaurants</v>
      </c>
      <c r="S2518" s="10">
        <f t="shared" si="238"/>
        <v>41942.653379629628</v>
      </c>
      <c r="T2518" s="10">
        <f t="shared" si="239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234"/>
        <v>9.8166666666666664</v>
      </c>
      <c r="P2519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10">
        <f t="shared" si="238"/>
        <v>42052.802430555559</v>
      </c>
      <c r="T2519" s="10">
        <f t="shared" si="239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234"/>
        <v>0</v>
      </c>
      <c r="P2520" t="e">
        <f t="shared" si="235"/>
        <v>#DIV/0!</v>
      </c>
      <c r="Q2520" t="str">
        <f t="shared" si="236"/>
        <v>food</v>
      </c>
      <c r="R2520" t="str">
        <f t="shared" si="237"/>
        <v>restaurants</v>
      </c>
      <c r="S2520" s="10">
        <f t="shared" si="238"/>
        <v>41926.680879629632</v>
      </c>
      <c r="T2520" s="10">
        <f t="shared" si="239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234"/>
        <v>4.3333333333333335E-2</v>
      </c>
      <c r="P2521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10">
        <f t="shared" si="238"/>
        <v>41809.155138888891</v>
      </c>
      <c r="T2521" s="10">
        <f t="shared" si="239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234"/>
        <v>0</v>
      </c>
      <c r="P2522" t="e">
        <f t="shared" si="235"/>
        <v>#DIV/0!</v>
      </c>
      <c r="Q2522" t="str">
        <f t="shared" si="236"/>
        <v>food</v>
      </c>
      <c r="R2522" t="str">
        <f t="shared" si="237"/>
        <v>restaurants</v>
      </c>
      <c r="S2522" s="10">
        <f t="shared" si="238"/>
        <v>42612.600520833337</v>
      </c>
      <c r="T2522" s="10">
        <f t="shared" si="239"/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234"/>
        <v>109.48792</v>
      </c>
      <c r="P2523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10">
        <f t="shared" si="238"/>
        <v>42269.967835648145</v>
      </c>
      <c r="T2523" s="10">
        <f t="shared" si="239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234"/>
        <v>100</v>
      </c>
      <c r="P2524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10">
        <f t="shared" si="238"/>
        <v>42460.573611111111</v>
      </c>
      <c r="T2524" s="10">
        <f t="shared" si="239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234"/>
        <v>156.44444444444446</v>
      </c>
      <c r="P2525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10">
        <f t="shared" si="238"/>
        <v>41930.975601851853</v>
      </c>
      <c r="T2525" s="10">
        <f t="shared" si="239"/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234"/>
        <v>101.6</v>
      </c>
      <c r="P2526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10">
        <f t="shared" si="238"/>
        <v>41961.807372685187</v>
      </c>
      <c r="T2526" s="10">
        <f t="shared" si="239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234"/>
        <v>100.325</v>
      </c>
      <c r="P2527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10">
        <f t="shared" si="238"/>
        <v>41058.844571759262</v>
      </c>
      <c r="T2527" s="10">
        <f t="shared" si="239"/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234"/>
        <v>112.94999999999999</v>
      </c>
      <c r="P2528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10">
        <f t="shared" si="238"/>
        <v>41953.091134259259</v>
      </c>
      <c r="T2528" s="10">
        <f t="shared" si="239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234"/>
        <v>102.125</v>
      </c>
      <c r="P2529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10">
        <f t="shared" si="238"/>
        <v>41546.75105324074</v>
      </c>
      <c r="T2529" s="10">
        <f t="shared" si="239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234"/>
        <v>107.24974999999999</v>
      </c>
      <c r="P2530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10">
        <f t="shared" si="238"/>
        <v>42217.834525462968</v>
      </c>
      <c r="T2530" s="10">
        <f t="shared" si="239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234"/>
        <v>104.28333333333333</v>
      </c>
      <c r="P2531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10">
        <f t="shared" si="238"/>
        <v>40948.080729166664</v>
      </c>
      <c r="T2531" s="10">
        <f t="shared" si="239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234"/>
        <v>100</v>
      </c>
      <c r="P2532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10">
        <f t="shared" si="238"/>
        <v>42081.864641203705</v>
      </c>
      <c r="T2532" s="10">
        <f t="shared" si="239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234"/>
        <v>100.4</v>
      </c>
      <c r="P2533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10">
        <f t="shared" si="238"/>
        <v>42208.680023148147</v>
      </c>
      <c r="T2533" s="10">
        <f t="shared" si="239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234"/>
        <v>126.125</v>
      </c>
      <c r="P2534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10">
        <f t="shared" si="238"/>
        <v>41107.849143518521</v>
      </c>
      <c r="T2534" s="10">
        <f t="shared" si="239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234"/>
        <v>110.66666666666667</v>
      </c>
      <c r="P2535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10">
        <f t="shared" si="238"/>
        <v>41304.751284722224</v>
      </c>
      <c r="T2535" s="10">
        <f t="shared" si="239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234"/>
        <v>105</v>
      </c>
      <c r="P2536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10">
        <f t="shared" si="238"/>
        <v>40127.700370370374</v>
      </c>
      <c r="T2536" s="10">
        <f t="shared" si="239"/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234"/>
        <v>103.77499999999999</v>
      </c>
      <c r="P2537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10">
        <f t="shared" si="238"/>
        <v>41943.791030092594</v>
      </c>
      <c r="T2537" s="10">
        <f t="shared" si="239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234"/>
        <v>115.99999999999999</v>
      </c>
      <c r="P2538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10">
        <f t="shared" si="238"/>
        <v>41464.106087962966</v>
      </c>
      <c r="T2538" s="10">
        <f t="shared" si="239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234"/>
        <v>110.00000000000001</v>
      </c>
      <c r="P2539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10">
        <f t="shared" si="238"/>
        <v>40696.648784722223</v>
      </c>
      <c r="T2539" s="10">
        <f t="shared" si="239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234"/>
        <v>113.01761111111111</v>
      </c>
      <c r="P2540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10">
        <f t="shared" si="238"/>
        <v>41298.509965277779</v>
      </c>
      <c r="T2540" s="10">
        <f t="shared" si="239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234"/>
        <v>100.25</v>
      </c>
      <c r="P2541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10">
        <f t="shared" si="238"/>
        <v>41977.902222222227</v>
      </c>
      <c r="T2541" s="10">
        <f t="shared" si="239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234"/>
        <v>103.4</v>
      </c>
      <c r="P2542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10">
        <f t="shared" si="238"/>
        <v>40785.675011574072</v>
      </c>
      <c r="T2542" s="10">
        <f t="shared" si="239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234"/>
        <v>107.02857142857142</v>
      </c>
      <c r="P2543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10">
        <f t="shared" si="238"/>
        <v>41483.449282407404</v>
      </c>
      <c r="T2543" s="10">
        <f t="shared" si="239"/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234"/>
        <v>103.57142857142858</v>
      </c>
      <c r="P2544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10">
        <f t="shared" si="238"/>
        <v>41509.426585648151</v>
      </c>
      <c r="T2544" s="10">
        <f t="shared" si="239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234"/>
        <v>156.4</v>
      </c>
      <c r="P2545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10">
        <f t="shared" si="238"/>
        <v>40514.107615740737</v>
      </c>
      <c r="T2545" s="10">
        <f t="shared" si="239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234"/>
        <v>100.82</v>
      </c>
      <c r="P2546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10">
        <f t="shared" si="238"/>
        <v>41068.520474537036</v>
      </c>
      <c r="T2546" s="10">
        <f t="shared" si="239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234"/>
        <v>195.3</v>
      </c>
      <c r="P2547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10">
        <f t="shared" si="238"/>
        <v>42027.13817129629</v>
      </c>
      <c r="T2547" s="10">
        <f t="shared" si="239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234"/>
        <v>111.71428571428572</v>
      </c>
      <c r="P2548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10">
        <f t="shared" si="238"/>
        <v>41524.858553240738</v>
      </c>
      <c r="T2548" s="10">
        <f t="shared" si="239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234"/>
        <v>119.85454545454546</v>
      </c>
      <c r="P2549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10">
        <f t="shared" si="238"/>
        <v>40973.773182870369</v>
      </c>
      <c r="T2549" s="10">
        <f t="shared" si="239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234"/>
        <v>101.85</v>
      </c>
      <c r="P2550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10">
        <f t="shared" si="238"/>
        <v>42618.625428240746</v>
      </c>
      <c r="T2550" s="10">
        <f t="shared" si="239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234"/>
        <v>102.80254777070064</v>
      </c>
      <c r="P2551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10">
        <f t="shared" si="238"/>
        <v>41390.757754629631</v>
      </c>
      <c r="T2551" s="10">
        <f t="shared" si="239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234"/>
        <v>100.84615384615385</v>
      </c>
      <c r="P2552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10">
        <f t="shared" si="238"/>
        <v>42228.634328703702</v>
      </c>
      <c r="T2552" s="10">
        <f t="shared" si="239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234"/>
        <v>102.73469387755102</v>
      </c>
      <c r="P2553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10">
        <f t="shared" si="238"/>
        <v>40961.252141203702</v>
      </c>
      <c r="T2553" s="10">
        <f t="shared" si="239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234"/>
        <v>106.5</v>
      </c>
      <c r="P2554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10">
        <f t="shared" si="238"/>
        <v>42769.809965277775</v>
      </c>
      <c r="T2554" s="10">
        <f t="shared" si="239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234"/>
        <v>155.53333333333333</v>
      </c>
      <c r="P2555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10">
        <f t="shared" si="238"/>
        <v>41113.199155092596</v>
      </c>
      <c r="T2555" s="10">
        <f t="shared" si="239"/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234"/>
        <v>122.8</v>
      </c>
      <c r="P2556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10">
        <f t="shared" si="238"/>
        <v>42125.078275462962</v>
      </c>
      <c r="T2556" s="10">
        <f t="shared" si="239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234"/>
        <v>107.35</v>
      </c>
      <c r="P2557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10">
        <f t="shared" si="238"/>
        <v>41026.655011574076</v>
      </c>
      <c r="T2557" s="10">
        <f t="shared" si="239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234"/>
        <v>105.50335570469798</v>
      </c>
      <c r="P2558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10">
        <f t="shared" si="238"/>
        <v>41222.991400462961</v>
      </c>
      <c r="T2558" s="10">
        <f t="shared" si="239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234"/>
        <v>118.44444444444444</v>
      </c>
      <c r="P2559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10">
        <f t="shared" si="238"/>
        <v>41744.745208333334</v>
      </c>
      <c r="T2559" s="10">
        <f t="shared" si="239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234"/>
        <v>108.88</v>
      </c>
      <c r="P2560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10">
        <f t="shared" si="238"/>
        <v>42093.860023148154</v>
      </c>
      <c r="T2560" s="10">
        <f t="shared" si="239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234"/>
        <v>111.25</v>
      </c>
      <c r="P2561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10">
        <f t="shared" si="238"/>
        <v>40829.873657407406</v>
      </c>
      <c r="T2561" s="10">
        <f t="shared" si="239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234"/>
        <v>100.1</v>
      </c>
      <c r="P2562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10">
        <f t="shared" si="238"/>
        <v>42039.951087962967</v>
      </c>
      <c r="T2562" s="10">
        <f t="shared" si="239"/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240">E2563/D2563*100</f>
        <v>0</v>
      </c>
      <c r="P2563" t="e">
        <f t="shared" ref="P2563:P2626" si="241">E2563/L2563</f>
        <v>#DIV/0!</v>
      </c>
      <c r="Q2563" t="str">
        <f t="shared" ref="Q2563:Q2626" si="242">LEFT(N2563,FIND("/",N2563)-1)</f>
        <v>food</v>
      </c>
      <c r="R2563" t="str">
        <f t="shared" ref="R2563:R2626" si="243">RIGHT(N2563,LEN(N2563)-FIND("/",N2563))</f>
        <v>food trucks</v>
      </c>
      <c r="S2563" s="10">
        <f t="shared" ref="S2563:S2626" si="244">(((J2563/60)/60)/24)+DATE(1970,1,1)</f>
        <v>42260.528807870374</v>
      </c>
      <c r="T2563" s="10">
        <f t="shared" ref="T2563:T2626" si="245">(((I2563/60)/60)/24)+DATE(1970,1,1)</f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240"/>
        <v>0.75</v>
      </c>
      <c r="P2564">
        <f t="shared" si="241"/>
        <v>25</v>
      </c>
      <c r="Q2564" t="str">
        <f t="shared" si="242"/>
        <v>food</v>
      </c>
      <c r="R2564" t="str">
        <f t="shared" si="243"/>
        <v>food trucks</v>
      </c>
      <c r="S2564" s="10">
        <f t="shared" si="244"/>
        <v>42594.524756944447</v>
      </c>
      <c r="T2564" s="10">
        <f t="shared" si="245"/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240"/>
        <v>0</v>
      </c>
      <c r="P2565" t="e">
        <f t="shared" si="241"/>
        <v>#DIV/0!</v>
      </c>
      <c r="Q2565" t="str">
        <f t="shared" si="242"/>
        <v>food</v>
      </c>
      <c r="R2565" t="str">
        <f t="shared" si="243"/>
        <v>food trucks</v>
      </c>
      <c r="S2565" s="10">
        <f t="shared" si="244"/>
        <v>42155.139479166668</v>
      </c>
      <c r="T2565" s="10">
        <f t="shared" si="245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240"/>
        <v>0</v>
      </c>
      <c r="P2566" t="e">
        <f t="shared" si="241"/>
        <v>#DIV/0!</v>
      </c>
      <c r="Q2566" t="str">
        <f t="shared" si="242"/>
        <v>food</v>
      </c>
      <c r="R2566" t="str">
        <f t="shared" si="243"/>
        <v>food trucks</v>
      </c>
      <c r="S2566" s="10">
        <f t="shared" si="244"/>
        <v>41822.040497685186</v>
      </c>
      <c r="T2566" s="10">
        <f t="shared" si="245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240"/>
        <v>1</v>
      </c>
      <c r="P2567">
        <f t="shared" si="241"/>
        <v>100</v>
      </c>
      <c r="Q2567" t="str">
        <f t="shared" si="242"/>
        <v>food</v>
      </c>
      <c r="R2567" t="str">
        <f t="shared" si="243"/>
        <v>food trucks</v>
      </c>
      <c r="S2567" s="10">
        <f t="shared" si="244"/>
        <v>42440.650335648148</v>
      </c>
      <c r="T2567" s="10">
        <f t="shared" si="245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240"/>
        <v>0</v>
      </c>
      <c r="P2568" t="e">
        <f t="shared" si="241"/>
        <v>#DIV/0!</v>
      </c>
      <c r="Q2568" t="str">
        <f t="shared" si="242"/>
        <v>food</v>
      </c>
      <c r="R2568" t="str">
        <f t="shared" si="243"/>
        <v>food trucks</v>
      </c>
      <c r="S2568" s="10">
        <f t="shared" si="244"/>
        <v>41842.980879629627</v>
      </c>
      <c r="T2568" s="10">
        <f t="shared" si="245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240"/>
        <v>0.26666666666666666</v>
      </c>
      <c r="P2569">
        <f t="shared" si="241"/>
        <v>60</v>
      </c>
      <c r="Q2569" t="str">
        <f t="shared" si="242"/>
        <v>food</v>
      </c>
      <c r="R2569" t="str">
        <f t="shared" si="243"/>
        <v>food trucks</v>
      </c>
      <c r="S2569" s="10">
        <f t="shared" si="244"/>
        <v>42087.878912037035</v>
      </c>
      <c r="T2569" s="10">
        <f t="shared" si="245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240"/>
        <v>0.5</v>
      </c>
      <c r="P2570">
        <f t="shared" si="241"/>
        <v>50</v>
      </c>
      <c r="Q2570" t="str">
        <f t="shared" si="242"/>
        <v>food</v>
      </c>
      <c r="R2570" t="str">
        <f t="shared" si="243"/>
        <v>food trucks</v>
      </c>
      <c r="S2570" s="10">
        <f t="shared" si="244"/>
        <v>42584.666597222225</v>
      </c>
      <c r="T2570" s="10">
        <f t="shared" si="245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240"/>
        <v>2.2307692307692308</v>
      </c>
      <c r="P2571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10">
        <f t="shared" si="244"/>
        <v>42234.105462962965</v>
      </c>
      <c r="T2571" s="10">
        <f t="shared" si="245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240"/>
        <v>0.84285714285714297</v>
      </c>
      <c r="P2572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10">
        <f t="shared" si="244"/>
        <v>42744.903182870374</v>
      </c>
      <c r="T2572" s="10">
        <f t="shared" si="245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240"/>
        <v>0.25</v>
      </c>
      <c r="P2573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10">
        <f t="shared" si="244"/>
        <v>42449.341678240744</v>
      </c>
      <c r="T2573" s="10">
        <f t="shared" si="245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240"/>
        <v>0</v>
      </c>
      <c r="P2574" t="e">
        <f t="shared" si="241"/>
        <v>#DIV/0!</v>
      </c>
      <c r="Q2574" t="str">
        <f t="shared" si="242"/>
        <v>food</v>
      </c>
      <c r="R2574" t="str">
        <f t="shared" si="243"/>
        <v>food trucks</v>
      </c>
      <c r="S2574" s="10">
        <f t="shared" si="244"/>
        <v>42077.119409722218</v>
      </c>
      <c r="T2574" s="10">
        <f t="shared" si="245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240"/>
        <v>0</v>
      </c>
      <c r="P2575" t="e">
        <f t="shared" si="241"/>
        <v>#DIV/0!</v>
      </c>
      <c r="Q2575" t="str">
        <f t="shared" si="242"/>
        <v>food</v>
      </c>
      <c r="R2575" t="str">
        <f t="shared" si="243"/>
        <v>food trucks</v>
      </c>
      <c r="S2575" s="10">
        <f t="shared" si="244"/>
        <v>41829.592002314814</v>
      </c>
      <c r="T2575" s="10">
        <f t="shared" si="245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240"/>
        <v>0</v>
      </c>
      <c r="P2576" t="e">
        <f t="shared" si="241"/>
        <v>#DIV/0!</v>
      </c>
      <c r="Q2576" t="str">
        <f t="shared" si="242"/>
        <v>food</v>
      </c>
      <c r="R2576" t="str">
        <f t="shared" si="243"/>
        <v>food trucks</v>
      </c>
      <c r="S2576" s="10">
        <f t="shared" si="244"/>
        <v>42487.825752314813</v>
      </c>
      <c r="T2576" s="10">
        <f t="shared" si="245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240"/>
        <v>0</v>
      </c>
      <c r="P2577" t="e">
        <f t="shared" si="241"/>
        <v>#DIV/0!</v>
      </c>
      <c r="Q2577" t="str">
        <f t="shared" si="242"/>
        <v>food</v>
      </c>
      <c r="R2577" t="str">
        <f t="shared" si="243"/>
        <v>food trucks</v>
      </c>
      <c r="S2577" s="10">
        <f t="shared" si="244"/>
        <v>41986.108726851846</v>
      </c>
      <c r="T2577" s="10">
        <f t="shared" si="245"/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240"/>
        <v>0</v>
      </c>
      <c r="P2578" t="e">
        <f t="shared" si="241"/>
        <v>#DIV/0!</v>
      </c>
      <c r="Q2578" t="str">
        <f t="shared" si="242"/>
        <v>food</v>
      </c>
      <c r="R2578" t="str">
        <f t="shared" si="243"/>
        <v>food trucks</v>
      </c>
      <c r="S2578" s="10">
        <f t="shared" si="244"/>
        <v>42060.00980324074</v>
      </c>
      <c r="T2578" s="10">
        <f t="shared" si="245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240"/>
        <v>0</v>
      </c>
      <c r="P2579" t="e">
        <f t="shared" si="241"/>
        <v>#DIV/0!</v>
      </c>
      <c r="Q2579" t="str">
        <f t="shared" si="242"/>
        <v>food</v>
      </c>
      <c r="R2579" t="str">
        <f t="shared" si="243"/>
        <v>food trucks</v>
      </c>
      <c r="S2579" s="10">
        <f t="shared" si="244"/>
        <v>41830.820567129631</v>
      </c>
      <c r="T2579" s="10">
        <f t="shared" si="245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240"/>
        <v>0</v>
      </c>
      <c r="P2580" t="e">
        <f t="shared" si="241"/>
        <v>#DIV/0!</v>
      </c>
      <c r="Q2580" t="str">
        <f t="shared" si="242"/>
        <v>food</v>
      </c>
      <c r="R2580" t="str">
        <f t="shared" si="243"/>
        <v>food trucks</v>
      </c>
      <c r="S2580" s="10">
        <f t="shared" si="244"/>
        <v>42238.022905092599</v>
      </c>
      <c r="T2580" s="10">
        <f t="shared" si="245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240"/>
        <v>0.13849999999999998</v>
      </c>
      <c r="P2581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10">
        <f t="shared" si="244"/>
        <v>41837.829895833333</v>
      </c>
      <c r="T2581" s="10">
        <f t="shared" si="245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240"/>
        <v>0.6</v>
      </c>
      <c r="P2582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10">
        <f t="shared" si="244"/>
        <v>42110.326423611114</v>
      </c>
      <c r="T2582" s="10">
        <f t="shared" si="245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240"/>
        <v>10.6</v>
      </c>
      <c r="P2583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10">
        <f t="shared" si="244"/>
        <v>42294.628449074073</v>
      </c>
      <c r="T2583" s="10">
        <f t="shared" si="245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240"/>
        <v>1.1111111111111111E-3</v>
      </c>
      <c r="P2584">
        <f t="shared" si="241"/>
        <v>1</v>
      </c>
      <c r="Q2584" t="str">
        <f t="shared" si="242"/>
        <v>food</v>
      </c>
      <c r="R2584" t="str">
        <f t="shared" si="243"/>
        <v>food trucks</v>
      </c>
      <c r="S2584" s="10">
        <f t="shared" si="244"/>
        <v>42642.988819444443</v>
      </c>
      <c r="T2584" s="10">
        <f t="shared" si="245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240"/>
        <v>0.5</v>
      </c>
      <c r="P2585">
        <f t="shared" si="241"/>
        <v>1</v>
      </c>
      <c r="Q2585" t="str">
        <f t="shared" si="242"/>
        <v>food</v>
      </c>
      <c r="R2585" t="str">
        <f t="shared" si="243"/>
        <v>food trucks</v>
      </c>
      <c r="S2585" s="10">
        <f t="shared" si="244"/>
        <v>42019.76944444445</v>
      </c>
      <c r="T2585" s="10">
        <f t="shared" si="245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240"/>
        <v>0</v>
      </c>
      <c r="P2586" t="e">
        <f t="shared" si="241"/>
        <v>#DIV/0!</v>
      </c>
      <c r="Q2586" t="str">
        <f t="shared" si="242"/>
        <v>food</v>
      </c>
      <c r="R2586" t="str">
        <f t="shared" si="243"/>
        <v>food trucks</v>
      </c>
      <c r="S2586" s="10">
        <f t="shared" si="244"/>
        <v>42140.173252314817</v>
      </c>
      <c r="T2586" s="10">
        <f t="shared" si="245"/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240"/>
        <v>0.16666666666666669</v>
      </c>
      <c r="P2587">
        <f t="shared" si="241"/>
        <v>50</v>
      </c>
      <c r="Q2587" t="str">
        <f t="shared" si="242"/>
        <v>food</v>
      </c>
      <c r="R2587" t="str">
        <f t="shared" si="243"/>
        <v>food trucks</v>
      </c>
      <c r="S2587" s="10">
        <f t="shared" si="244"/>
        <v>41795.963333333333</v>
      </c>
      <c r="T2587" s="10">
        <f t="shared" si="245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240"/>
        <v>0.16666666666666669</v>
      </c>
      <c r="P2588">
        <f t="shared" si="241"/>
        <v>5</v>
      </c>
      <c r="Q2588" t="str">
        <f t="shared" si="242"/>
        <v>food</v>
      </c>
      <c r="R2588" t="str">
        <f t="shared" si="243"/>
        <v>food trucks</v>
      </c>
      <c r="S2588" s="10">
        <f t="shared" si="244"/>
        <v>42333.330277777779</v>
      </c>
      <c r="T2588" s="10">
        <f t="shared" si="245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240"/>
        <v>2.4340000000000002</v>
      </c>
      <c r="P2589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10">
        <f t="shared" si="244"/>
        <v>42338.675381944442</v>
      </c>
      <c r="T2589" s="10">
        <f t="shared" si="245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240"/>
        <v>3.8833333333333329</v>
      </c>
      <c r="P2590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10">
        <f t="shared" si="244"/>
        <v>42042.676226851851</v>
      </c>
      <c r="T2590" s="10">
        <f t="shared" si="245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240"/>
        <v>0.01</v>
      </c>
      <c r="P2591">
        <f t="shared" si="241"/>
        <v>5</v>
      </c>
      <c r="Q2591" t="str">
        <f t="shared" si="242"/>
        <v>food</v>
      </c>
      <c r="R2591" t="str">
        <f t="shared" si="243"/>
        <v>food trucks</v>
      </c>
      <c r="S2591" s="10">
        <f t="shared" si="244"/>
        <v>42422.536192129628</v>
      </c>
      <c r="T2591" s="10">
        <f t="shared" si="245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240"/>
        <v>0</v>
      </c>
      <c r="P2592" t="e">
        <f t="shared" si="241"/>
        <v>#DIV/0!</v>
      </c>
      <c r="Q2592" t="str">
        <f t="shared" si="242"/>
        <v>food</v>
      </c>
      <c r="R2592" t="str">
        <f t="shared" si="243"/>
        <v>food trucks</v>
      </c>
      <c r="S2592" s="10">
        <f t="shared" si="244"/>
        <v>42388.589085648149</v>
      </c>
      <c r="T2592" s="10">
        <f t="shared" si="245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240"/>
        <v>1.7333333333333332</v>
      </c>
      <c r="P2593">
        <f t="shared" si="241"/>
        <v>13</v>
      </c>
      <c r="Q2593" t="str">
        <f t="shared" si="242"/>
        <v>food</v>
      </c>
      <c r="R2593" t="str">
        <f t="shared" si="243"/>
        <v>food trucks</v>
      </c>
      <c r="S2593" s="10">
        <f t="shared" si="244"/>
        <v>42382.906527777777</v>
      </c>
      <c r="T2593" s="10">
        <f t="shared" si="245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240"/>
        <v>0.16666666666666669</v>
      </c>
      <c r="P2594">
        <f t="shared" si="241"/>
        <v>50</v>
      </c>
      <c r="Q2594" t="str">
        <f t="shared" si="242"/>
        <v>food</v>
      </c>
      <c r="R2594" t="str">
        <f t="shared" si="243"/>
        <v>food trucks</v>
      </c>
      <c r="S2594" s="10">
        <f t="shared" si="244"/>
        <v>41887.801168981481</v>
      </c>
      <c r="T2594" s="10">
        <f t="shared" si="245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240"/>
        <v>0</v>
      </c>
      <c r="P2595" t="e">
        <f t="shared" si="241"/>
        <v>#DIV/0!</v>
      </c>
      <c r="Q2595" t="str">
        <f t="shared" si="242"/>
        <v>food</v>
      </c>
      <c r="R2595" t="str">
        <f t="shared" si="243"/>
        <v>food trucks</v>
      </c>
      <c r="S2595" s="10">
        <f t="shared" si="244"/>
        <v>42089.84520833334</v>
      </c>
      <c r="T2595" s="10">
        <f t="shared" si="245"/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240"/>
        <v>1.25E-3</v>
      </c>
      <c r="P2596">
        <f t="shared" si="241"/>
        <v>1</v>
      </c>
      <c r="Q2596" t="str">
        <f t="shared" si="242"/>
        <v>food</v>
      </c>
      <c r="R2596" t="str">
        <f t="shared" si="243"/>
        <v>food trucks</v>
      </c>
      <c r="S2596" s="10">
        <f t="shared" si="244"/>
        <v>41828.967916666668</v>
      </c>
      <c r="T2596" s="10">
        <f t="shared" si="245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240"/>
        <v>12.166666666666668</v>
      </c>
      <c r="P2597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10">
        <f t="shared" si="244"/>
        <v>42760.244212962964</v>
      </c>
      <c r="T2597" s="10">
        <f t="shared" si="245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240"/>
        <v>23.588571428571427</v>
      </c>
      <c r="P2598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10">
        <f t="shared" si="244"/>
        <v>41828.664456018516</v>
      </c>
      <c r="T2598" s="10">
        <f t="shared" si="245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240"/>
        <v>5.6666666666666661</v>
      </c>
      <c r="P2599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10">
        <f t="shared" si="244"/>
        <v>42510.341631944444</v>
      </c>
      <c r="T2599" s="10">
        <f t="shared" si="245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240"/>
        <v>39</v>
      </c>
      <c r="P2600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10">
        <f t="shared" si="244"/>
        <v>42240.840289351851</v>
      </c>
      <c r="T2600" s="10">
        <f t="shared" si="245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240"/>
        <v>0.99546510341776351</v>
      </c>
      <c r="P2601">
        <f t="shared" si="241"/>
        <v>18</v>
      </c>
      <c r="Q2601" t="str">
        <f t="shared" si="242"/>
        <v>food</v>
      </c>
      <c r="R2601" t="str">
        <f t="shared" si="243"/>
        <v>food trucks</v>
      </c>
      <c r="S2601" s="10">
        <f t="shared" si="244"/>
        <v>41809.754016203704</v>
      </c>
      <c r="T2601" s="10">
        <f t="shared" si="245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240"/>
        <v>6.9320000000000004</v>
      </c>
      <c r="P2602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10">
        <f t="shared" si="244"/>
        <v>42394.900462962964</v>
      </c>
      <c r="T2602" s="10">
        <f t="shared" si="245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240"/>
        <v>661.4</v>
      </c>
      <c r="P2603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10">
        <f t="shared" si="244"/>
        <v>41150.902187499996</v>
      </c>
      <c r="T2603" s="10">
        <f t="shared" si="245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240"/>
        <v>326.0916666666667</v>
      </c>
      <c r="P2604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10">
        <f t="shared" si="244"/>
        <v>41915.747314814813</v>
      </c>
      <c r="T2604" s="10">
        <f t="shared" si="245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240"/>
        <v>101.48571428571429</v>
      </c>
      <c r="P2605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10">
        <f t="shared" si="244"/>
        <v>41617.912662037037</v>
      </c>
      <c r="T2605" s="10">
        <f t="shared" si="245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240"/>
        <v>104.21799999999999</v>
      </c>
      <c r="P2606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10">
        <f t="shared" si="244"/>
        <v>40998.051192129627</v>
      </c>
      <c r="T2606" s="10">
        <f t="shared" si="245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240"/>
        <v>107.42157000000002</v>
      </c>
      <c r="P2607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10">
        <f t="shared" si="244"/>
        <v>42508.541550925926</v>
      </c>
      <c r="T2607" s="10">
        <f t="shared" si="245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240"/>
        <v>110.05454545454545</v>
      </c>
      <c r="P2608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10">
        <f t="shared" si="244"/>
        <v>41726.712754629632</v>
      </c>
      <c r="T2608" s="10">
        <f t="shared" si="245"/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240"/>
        <v>407.7</v>
      </c>
      <c r="P2609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10">
        <f t="shared" si="244"/>
        <v>42184.874675925923</v>
      </c>
      <c r="T2609" s="10">
        <f t="shared" si="245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240"/>
        <v>223.92500000000001</v>
      </c>
      <c r="P2610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10">
        <f t="shared" si="244"/>
        <v>42767.801712962959</v>
      </c>
      <c r="T2610" s="10">
        <f t="shared" si="245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240"/>
        <v>303.80111428571428</v>
      </c>
      <c r="P2611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10">
        <f t="shared" si="244"/>
        <v>41075.237858796296</v>
      </c>
      <c r="T2611" s="10">
        <f t="shared" si="245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240"/>
        <v>141.3251043268175</v>
      </c>
      <c r="P2612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10">
        <f t="shared" si="244"/>
        <v>42564.881076388891</v>
      </c>
      <c r="T2612" s="10">
        <f t="shared" si="245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240"/>
        <v>2790.6363636363635</v>
      </c>
      <c r="P2613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10">
        <f t="shared" si="244"/>
        <v>42704.335810185185</v>
      </c>
      <c r="T2613" s="10">
        <f t="shared" si="245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240"/>
        <v>171.76130000000001</v>
      </c>
      <c r="P2614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10">
        <f t="shared" si="244"/>
        <v>41982.143171296295</v>
      </c>
      <c r="T2614" s="10">
        <f t="shared" si="245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240"/>
        <v>101.01333333333334</v>
      </c>
      <c r="P2615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10">
        <f t="shared" si="244"/>
        <v>41143.81821759259</v>
      </c>
      <c r="T2615" s="10">
        <f t="shared" si="245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240"/>
        <v>102</v>
      </c>
      <c r="P2616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10">
        <f t="shared" si="244"/>
        <v>41730.708472222221</v>
      </c>
      <c r="T2616" s="10">
        <f t="shared" si="245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240"/>
        <v>169.76511744127936</v>
      </c>
      <c r="P2617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10">
        <f t="shared" si="244"/>
        <v>42453.49726851852</v>
      </c>
      <c r="T2617" s="10">
        <f t="shared" si="245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240"/>
        <v>114.53400000000001</v>
      </c>
      <c r="P2618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10">
        <f t="shared" si="244"/>
        <v>42211.99454861111</v>
      </c>
      <c r="T2618" s="10">
        <f t="shared" si="245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240"/>
        <v>877.6</v>
      </c>
      <c r="P2619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10">
        <f t="shared" si="244"/>
        <v>41902.874432870369</v>
      </c>
      <c r="T2619" s="10">
        <f t="shared" si="245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240"/>
        <v>105.38666666666667</v>
      </c>
      <c r="P2620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10">
        <f t="shared" si="244"/>
        <v>42279.792372685188</v>
      </c>
      <c r="T2620" s="10">
        <f t="shared" si="245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240"/>
        <v>188.39999999999998</v>
      </c>
      <c r="P2621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10">
        <f t="shared" si="244"/>
        <v>42273.884305555555</v>
      </c>
      <c r="T2621" s="10">
        <f t="shared" si="245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240"/>
        <v>143.65230769230772</v>
      </c>
      <c r="P2622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10">
        <f t="shared" si="244"/>
        <v>42251.16715277778</v>
      </c>
      <c r="T2622" s="10">
        <f t="shared" si="245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240"/>
        <v>145.88</v>
      </c>
      <c r="P2623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10">
        <f t="shared" si="244"/>
        <v>42115.74754629629</v>
      </c>
      <c r="T2623" s="10">
        <f t="shared" si="245"/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240"/>
        <v>131.184</v>
      </c>
      <c r="P2624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10">
        <f t="shared" si="244"/>
        <v>42689.74324074074</v>
      </c>
      <c r="T2624" s="10">
        <f t="shared" si="245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240"/>
        <v>113.99999999999999</v>
      </c>
      <c r="P2625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10">
        <f t="shared" si="244"/>
        <v>42692.256550925929</v>
      </c>
      <c r="T2625" s="10">
        <f t="shared" si="245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240"/>
        <v>1379.4206249999997</v>
      </c>
      <c r="P2626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10">
        <f t="shared" si="244"/>
        <v>41144.42155092593</v>
      </c>
      <c r="T2626" s="10">
        <f t="shared" si="245"/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246">E2627/D2627*100</f>
        <v>956</v>
      </c>
      <c r="P2627">
        <f t="shared" ref="P2627:P2690" si="247">E2627/L2627</f>
        <v>27.576923076923077</v>
      </c>
      <c r="Q2627" t="str">
        <f t="shared" ref="Q2627:Q2690" si="248">LEFT(N2627,FIND("/",N2627)-1)</f>
        <v>technology</v>
      </c>
      <c r="R2627" t="str">
        <f t="shared" ref="R2627:R2690" si="249">RIGHT(N2627,LEN(N2627)-FIND("/",N2627))</f>
        <v>space exploration</v>
      </c>
      <c r="S2627" s="10">
        <f t="shared" ref="S2627:S2690" si="250">(((J2627/60)/60)/24)+DATE(1970,1,1)</f>
        <v>42658.810277777782</v>
      </c>
      <c r="T2627" s="10">
        <f t="shared" ref="T2627:T2690" si="251">(((I2627/60)/60)/24)+DATE(1970,1,1)</f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246"/>
        <v>112.00000000000001</v>
      </c>
      <c r="P2628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10">
        <f t="shared" si="250"/>
        <v>42128.628113425926</v>
      </c>
      <c r="T2628" s="10">
        <f t="shared" si="251"/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246"/>
        <v>646.66666666666663</v>
      </c>
      <c r="P2629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10">
        <f t="shared" si="250"/>
        <v>42304.829409722224</v>
      </c>
      <c r="T2629" s="10">
        <f t="shared" si="251"/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246"/>
        <v>110.36948748510132</v>
      </c>
      <c r="P2630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10">
        <f t="shared" si="250"/>
        <v>41953.966053240743</v>
      </c>
      <c r="T2630" s="10">
        <f t="shared" si="251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246"/>
        <v>127.74000000000001</v>
      </c>
      <c r="P2631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10">
        <f t="shared" si="250"/>
        <v>42108.538449074069</v>
      </c>
      <c r="T2631" s="10">
        <f t="shared" si="251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246"/>
        <v>157.9</v>
      </c>
      <c r="P2632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10">
        <f t="shared" si="250"/>
        <v>42524.105462962965</v>
      </c>
      <c r="T2632" s="10">
        <f t="shared" si="251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246"/>
        <v>114.66525000000001</v>
      </c>
      <c r="P2633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10">
        <f t="shared" si="250"/>
        <v>42218.169293981482</v>
      </c>
      <c r="T2633" s="10">
        <f t="shared" si="251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246"/>
        <v>137.00934579439252</v>
      </c>
      <c r="P2634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10">
        <f t="shared" si="250"/>
        <v>42494.061793981484</v>
      </c>
      <c r="T2634" s="10">
        <f t="shared" si="251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246"/>
        <v>354.62</v>
      </c>
      <c r="P2635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10">
        <f t="shared" si="250"/>
        <v>41667.823287037041</v>
      </c>
      <c r="T2635" s="10">
        <f t="shared" si="251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246"/>
        <v>106.02150537634409</v>
      </c>
      <c r="P2636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10">
        <f t="shared" si="250"/>
        <v>42612.656493055561</v>
      </c>
      <c r="T2636" s="10">
        <f t="shared" si="251"/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246"/>
        <v>100</v>
      </c>
      <c r="P2637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10">
        <f t="shared" si="250"/>
        <v>42037.950937500005</v>
      </c>
      <c r="T2637" s="10">
        <f t="shared" si="251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246"/>
        <v>187.3</v>
      </c>
      <c r="P2638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10">
        <f t="shared" si="250"/>
        <v>42636.614745370374</v>
      </c>
      <c r="T2638" s="10">
        <f t="shared" si="251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246"/>
        <v>166.2</v>
      </c>
      <c r="P2639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10">
        <f t="shared" si="250"/>
        <v>42639.549479166672</v>
      </c>
      <c r="T2639" s="10">
        <f t="shared" si="251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246"/>
        <v>101.72910662824208</v>
      </c>
      <c r="P2640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10">
        <f t="shared" si="250"/>
        <v>41989.913136574076</v>
      </c>
      <c r="T2640" s="10">
        <f t="shared" si="251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246"/>
        <v>164</v>
      </c>
      <c r="P2641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10">
        <f t="shared" si="250"/>
        <v>42024.86513888889</v>
      </c>
      <c r="T2641" s="10">
        <f t="shared" si="251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246"/>
        <v>105.66666666666666</v>
      </c>
      <c r="P2642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10">
        <f t="shared" si="250"/>
        <v>42103.160578703704</v>
      </c>
      <c r="T2642" s="10">
        <f t="shared" si="251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246"/>
        <v>1</v>
      </c>
      <c r="P2643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10">
        <f t="shared" si="250"/>
        <v>41880.827118055553</v>
      </c>
      <c r="T2643" s="10">
        <f t="shared" si="251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246"/>
        <v>0</v>
      </c>
      <c r="P2644" t="e">
        <f t="shared" si="247"/>
        <v>#DIV/0!</v>
      </c>
      <c r="Q2644" t="str">
        <f t="shared" si="248"/>
        <v>technology</v>
      </c>
      <c r="R2644" t="str">
        <f t="shared" si="249"/>
        <v>space exploration</v>
      </c>
      <c r="S2644" s="10">
        <f t="shared" si="250"/>
        <v>42536.246620370366</v>
      </c>
      <c r="T2644" s="10">
        <f t="shared" si="251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246"/>
        <v>33.559730999999999</v>
      </c>
      <c r="P2645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10">
        <f t="shared" si="250"/>
        <v>42689.582349537035</v>
      </c>
      <c r="T2645" s="10">
        <f t="shared" si="251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246"/>
        <v>2.0529999999999999</v>
      </c>
      <c r="P2646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10">
        <f t="shared" si="250"/>
        <v>42774.792071759264</v>
      </c>
      <c r="T2646" s="10">
        <f t="shared" si="251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246"/>
        <v>10.5</v>
      </c>
      <c r="P2647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10">
        <f t="shared" si="250"/>
        <v>41921.842627314814</v>
      </c>
      <c r="T2647" s="10">
        <f t="shared" si="251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246"/>
        <v>8.4172840000000004</v>
      </c>
      <c r="P2648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10">
        <f t="shared" si="250"/>
        <v>42226.313298611116</v>
      </c>
      <c r="T2648" s="10">
        <f t="shared" si="251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246"/>
        <v>1.44</v>
      </c>
      <c r="P2649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10">
        <f t="shared" si="250"/>
        <v>42200.261793981481</v>
      </c>
      <c r="T2649" s="10">
        <f t="shared" si="251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246"/>
        <v>0.88333333333333341</v>
      </c>
      <c r="P2650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10">
        <f t="shared" si="250"/>
        <v>42408.714814814812</v>
      </c>
      <c r="T2650" s="10">
        <f t="shared" si="251"/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246"/>
        <v>9.920000000000001E-2</v>
      </c>
      <c r="P2651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10">
        <f t="shared" si="250"/>
        <v>42341.99700231482</v>
      </c>
      <c r="T2651" s="10">
        <f t="shared" si="251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246"/>
        <v>0.59666666666666668</v>
      </c>
      <c r="P2652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10">
        <f t="shared" si="250"/>
        <v>42695.624340277776</v>
      </c>
      <c r="T2652" s="10">
        <f t="shared" si="251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246"/>
        <v>1.8689285714285715</v>
      </c>
      <c r="P2653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10">
        <f t="shared" si="250"/>
        <v>42327.805659722217</v>
      </c>
      <c r="T2653" s="10">
        <f t="shared" si="251"/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246"/>
        <v>0.88500000000000001</v>
      </c>
      <c r="P2654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10">
        <f t="shared" si="250"/>
        <v>41953.158854166672</v>
      </c>
      <c r="T2654" s="10">
        <f t="shared" si="251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246"/>
        <v>11.52156862745098</v>
      </c>
      <c r="P2655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10">
        <f t="shared" si="250"/>
        <v>41771.651932870373</v>
      </c>
      <c r="T2655" s="10">
        <f t="shared" si="251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246"/>
        <v>5.1000000000000004E-2</v>
      </c>
      <c r="P2656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10">
        <f t="shared" si="250"/>
        <v>42055.600995370376</v>
      </c>
      <c r="T2656" s="10">
        <f t="shared" si="251"/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246"/>
        <v>21.033333333333335</v>
      </c>
      <c r="P2657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10">
        <f t="shared" si="250"/>
        <v>42381.866284722222</v>
      </c>
      <c r="T2657" s="10">
        <f t="shared" si="251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246"/>
        <v>11.436666666666667</v>
      </c>
      <c r="P2658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10">
        <f t="shared" si="250"/>
        <v>42767.688518518517</v>
      </c>
      <c r="T2658" s="10">
        <f t="shared" si="251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246"/>
        <v>18.737933333333334</v>
      </c>
      <c r="P2659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10">
        <f t="shared" si="250"/>
        <v>42551.928854166668</v>
      </c>
      <c r="T2659" s="10">
        <f t="shared" si="251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246"/>
        <v>9.285714285714286E-2</v>
      </c>
      <c r="P2660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10">
        <f t="shared" si="250"/>
        <v>42551.884189814817</v>
      </c>
      <c r="T2660" s="10">
        <f t="shared" si="251"/>
        <v>42581.884189814817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246"/>
        <v>2.7204081632653061</v>
      </c>
      <c r="P2661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10">
        <f t="shared" si="250"/>
        <v>42082.069560185191</v>
      </c>
      <c r="T2661" s="10">
        <f t="shared" si="251"/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246"/>
        <v>9.5000000000000001E-2</v>
      </c>
      <c r="P2662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10">
        <f t="shared" si="250"/>
        <v>42272.713171296295</v>
      </c>
      <c r="T2662" s="10">
        <f t="shared" si="251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246"/>
        <v>102.89999999999999</v>
      </c>
      <c r="P2663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10">
        <f t="shared" si="250"/>
        <v>41542.958449074074</v>
      </c>
      <c r="T2663" s="10">
        <f t="shared" si="251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246"/>
        <v>106.80000000000001</v>
      </c>
      <c r="P2664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10">
        <f t="shared" si="250"/>
        <v>42207.746678240743</v>
      </c>
      <c r="T2664" s="10">
        <f t="shared" si="251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246"/>
        <v>104.59625</v>
      </c>
      <c r="P2665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10">
        <f t="shared" si="250"/>
        <v>42222.622766203705</v>
      </c>
      <c r="T2665" s="10">
        <f t="shared" si="251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246"/>
        <v>103.42857142857143</v>
      </c>
      <c r="P2666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10">
        <f t="shared" si="250"/>
        <v>42313.02542824074</v>
      </c>
      <c r="T2666" s="10">
        <f t="shared" si="251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246"/>
        <v>123.14285714285715</v>
      </c>
      <c r="P2667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10">
        <f t="shared" si="250"/>
        <v>42083.895532407405</v>
      </c>
      <c r="T2667" s="10">
        <f t="shared" si="251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246"/>
        <v>159.29509999999999</v>
      </c>
      <c r="P2668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10">
        <f t="shared" si="250"/>
        <v>42235.764340277776</v>
      </c>
      <c r="T2668" s="10">
        <f t="shared" si="251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246"/>
        <v>110.66666666666667</v>
      </c>
      <c r="P2669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10">
        <f t="shared" si="250"/>
        <v>42380.926111111112</v>
      </c>
      <c r="T2669" s="10">
        <f t="shared" si="251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246"/>
        <v>170.70000000000002</v>
      </c>
      <c r="P2670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10">
        <f t="shared" si="250"/>
        <v>42275.588715277772</v>
      </c>
      <c r="T2670" s="10">
        <f t="shared" si="251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246"/>
        <v>125.125</v>
      </c>
      <c r="P2671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10">
        <f t="shared" si="250"/>
        <v>42319.035833333335</v>
      </c>
      <c r="T2671" s="10">
        <f t="shared" si="251"/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246"/>
        <v>6.4158609339642041</v>
      </c>
      <c r="P2672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10">
        <f t="shared" si="250"/>
        <v>41821.020601851851</v>
      </c>
      <c r="T2672" s="10">
        <f t="shared" si="251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246"/>
        <v>11.343999999999999</v>
      </c>
      <c r="P2673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10">
        <f t="shared" si="250"/>
        <v>41962.749027777783</v>
      </c>
      <c r="T2673" s="10">
        <f t="shared" si="251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246"/>
        <v>33.19</v>
      </c>
      <c r="P2674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10">
        <f t="shared" si="250"/>
        <v>42344.884143518517</v>
      </c>
      <c r="T2674" s="10">
        <f t="shared" si="251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246"/>
        <v>27.58</v>
      </c>
      <c r="P2675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10">
        <f t="shared" si="250"/>
        <v>41912.541655092595</v>
      </c>
      <c r="T2675" s="10">
        <f t="shared" si="251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246"/>
        <v>62.839999999999996</v>
      </c>
      <c r="P2676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10">
        <f t="shared" si="250"/>
        <v>42529.632754629631</v>
      </c>
      <c r="T2676" s="10">
        <f t="shared" si="251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246"/>
        <v>7.5880000000000001</v>
      </c>
      <c r="P2677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10">
        <f t="shared" si="250"/>
        <v>41923.857511574075</v>
      </c>
      <c r="T2677" s="10">
        <f t="shared" si="251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246"/>
        <v>50.38095238095238</v>
      </c>
      <c r="P2678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10">
        <f t="shared" si="250"/>
        <v>42482.624699074076</v>
      </c>
      <c r="T2678" s="10">
        <f t="shared" si="251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246"/>
        <v>17.512820512820511</v>
      </c>
      <c r="P2679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10">
        <f t="shared" si="250"/>
        <v>41793.029432870368</v>
      </c>
      <c r="T2679" s="10">
        <f t="shared" si="251"/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246"/>
        <v>1.375E-2</v>
      </c>
      <c r="P2680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10">
        <f t="shared" si="250"/>
        <v>42241.798206018517</v>
      </c>
      <c r="T2680" s="10">
        <f t="shared" si="251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246"/>
        <v>0.33</v>
      </c>
      <c r="P2681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10">
        <f t="shared" si="250"/>
        <v>42033.001087962963</v>
      </c>
      <c r="T2681" s="10">
        <f t="shared" si="251"/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246"/>
        <v>0.86250000000000004</v>
      </c>
      <c r="P2682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10">
        <f t="shared" si="250"/>
        <v>42436.211701388893</v>
      </c>
      <c r="T2682" s="10">
        <f t="shared" si="251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246"/>
        <v>0.6875</v>
      </c>
      <c r="P2683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10">
        <f t="shared" si="250"/>
        <v>41805.895254629628</v>
      </c>
      <c r="T2683" s="10">
        <f t="shared" si="251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246"/>
        <v>28.299999999999997</v>
      </c>
      <c r="P2684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10">
        <f t="shared" si="250"/>
        <v>41932.871990740743</v>
      </c>
      <c r="T2684" s="10">
        <f t="shared" si="251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246"/>
        <v>0.24</v>
      </c>
      <c r="P2685">
        <f t="shared" si="247"/>
        <v>12</v>
      </c>
      <c r="Q2685" t="str">
        <f t="shared" si="248"/>
        <v>food</v>
      </c>
      <c r="R2685" t="str">
        <f t="shared" si="249"/>
        <v>food trucks</v>
      </c>
      <c r="S2685" s="10">
        <f t="shared" si="250"/>
        <v>42034.75509259259</v>
      </c>
      <c r="T2685" s="10">
        <f t="shared" si="251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246"/>
        <v>1.1428571428571428</v>
      </c>
      <c r="P2686">
        <f t="shared" si="247"/>
        <v>200</v>
      </c>
      <c r="Q2686" t="str">
        <f t="shared" si="248"/>
        <v>food</v>
      </c>
      <c r="R2686" t="str">
        <f t="shared" si="249"/>
        <v>food trucks</v>
      </c>
      <c r="S2686" s="10">
        <f t="shared" si="250"/>
        <v>41820.914641203701</v>
      </c>
      <c r="T2686" s="10">
        <f t="shared" si="251"/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246"/>
        <v>0.02</v>
      </c>
      <c r="P2687">
        <f t="shared" si="247"/>
        <v>10</v>
      </c>
      <c r="Q2687" t="str">
        <f t="shared" si="248"/>
        <v>food</v>
      </c>
      <c r="R2687" t="str">
        <f t="shared" si="249"/>
        <v>food trucks</v>
      </c>
      <c r="S2687" s="10">
        <f t="shared" si="250"/>
        <v>42061.69594907407</v>
      </c>
      <c r="T2687" s="10">
        <f t="shared" si="251"/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246"/>
        <v>0</v>
      </c>
      <c r="P2688" t="e">
        <f t="shared" si="247"/>
        <v>#DIV/0!</v>
      </c>
      <c r="Q2688" t="str">
        <f t="shared" si="248"/>
        <v>food</v>
      </c>
      <c r="R2688" t="str">
        <f t="shared" si="249"/>
        <v>food trucks</v>
      </c>
      <c r="S2688" s="10">
        <f t="shared" si="250"/>
        <v>41892.974803240737</v>
      </c>
      <c r="T2688" s="10">
        <f t="shared" si="251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246"/>
        <v>0</v>
      </c>
      <c r="P2689" t="e">
        <f t="shared" si="247"/>
        <v>#DIV/0!</v>
      </c>
      <c r="Q2689" t="str">
        <f t="shared" si="248"/>
        <v>food</v>
      </c>
      <c r="R2689" t="str">
        <f t="shared" si="249"/>
        <v>food trucks</v>
      </c>
      <c r="S2689" s="10">
        <f t="shared" si="250"/>
        <v>42154.64025462963</v>
      </c>
      <c r="T2689" s="10">
        <f t="shared" si="251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246"/>
        <v>0.14799999999999999</v>
      </c>
      <c r="P2690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10">
        <f t="shared" si="250"/>
        <v>42028.118865740747</v>
      </c>
      <c r="T2690" s="10">
        <f t="shared" si="251"/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252">E2691/D2691*100</f>
        <v>2.8571428571428571E-3</v>
      </c>
      <c r="P2691">
        <f t="shared" ref="P2691:P2754" si="253">E2691/L2691</f>
        <v>1</v>
      </c>
      <c r="Q2691" t="str">
        <f t="shared" ref="Q2691:Q2754" si="254">LEFT(N2691,FIND("/",N2691)-1)</f>
        <v>food</v>
      </c>
      <c r="R2691" t="str">
        <f t="shared" ref="R2691:R2754" si="255">RIGHT(N2691,LEN(N2691)-FIND("/",N2691))</f>
        <v>food trucks</v>
      </c>
      <c r="S2691" s="10">
        <f t="shared" ref="S2691:S2754" si="256">(((J2691/60)/60)/24)+DATE(1970,1,1)</f>
        <v>42551.961689814809</v>
      </c>
      <c r="T2691" s="10">
        <f t="shared" ref="T2691:T2754" si="257">(((I2691/60)/60)/24)+DATE(1970,1,1)</f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252"/>
        <v>10.7325</v>
      </c>
      <c r="P2692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10">
        <f t="shared" si="256"/>
        <v>42113.105046296296</v>
      </c>
      <c r="T2692" s="10">
        <f t="shared" si="257"/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252"/>
        <v>5.3846153846153842E-2</v>
      </c>
      <c r="P2693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10">
        <f t="shared" si="256"/>
        <v>42089.724039351851</v>
      </c>
      <c r="T2693" s="10">
        <f t="shared" si="257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252"/>
        <v>0.7142857142857143</v>
      </c>
      <c r="P2694">
        <f t="shared" si="253"/>
        <v>25</v>
      </c>
      <c r="Q2694" t="str">
        <f t="shared" si="254"/>
        <v>food</v>
      </c>
      <c r="R2694" t="str">
        <f t="shared" si="255"/>
        <v>food trucks</v>
      </c>
      <c r="S2694" s="10">
        <f t="shared" si="256"/>
        <v>42058.334027777775</v>
      </c>
      <c r="T2694" s="10">
        <f t="shared" si="257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252"/>
        <v>0.8</v>
      </c>
      <c r="P2695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10">
        <f t="shared" si="256"/>
        <v>41834.138495370367</v>
      </c>
      <c r="T2695" s="10">
        <f t="shared" si="257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252"/>
        <v>3.3333333333333335E-3</v>
      </c>
      <c r="P2696">
        <f t="shared" si="253"/>
        <v>1</v>
      </c>
      <c r="Q2696" t="str">
        <f t="shared" si="254"/>
        <v>food</v>
      </c>
      <c r="R2696" t="str">
        <f t="shared" si="255"/>
        <v>food trucks</v>
      </c>
      <c r="S2696" s="10">
        <f t="shared" si="256"/>
        <v>41878.140497685185</v>
      </c>
      <c r="T2696" s="10">
        <f t="shared" si="257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252"/>
        <v>0.47333333333333333</v>
      </c>
      <c r="P2697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10">
        <f t="shared" si="256"/>
        <v>42048.181921296295</v>
      </c>
      <c r="T2697" s="10">
        <f t="shared" si="257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252"/>
        <v>5.65</v>
      </c>
      <c r="P2698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10">
        <f t="shared" si="256"/>
        <v>41964.844444444447</v>
      </c>
      <c r="T2698" s="10">
        <f t="shared" si="257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252"/>
        <v>26.35217391304348</v>
      </c>
      <c r="P2699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10">
        <f t="shared" si="256"/>
        <v>42187.940081018518</v>
      </c>
      <c r="T2699" s="10">
        <f t="shared" si="257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252"/>
        <v>0.325125</v>
      </c>
      <c r="P2700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10">
        <f t="shared" si="256"/>
        <v>41787.898240740738</v>
      </c>
      <c r="T2700" s="10">
        <f t="shared" si="257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252"/>
        <v>0</v>
      </c>
      <c r="P2701" t="e">
        <f t="shared" si="253"/>
        <v>#DIV/0!</v>
      </c>
      <c r="Q2701" t="str">
        <f t="shared" si="254"/>
        <v>food</v>
      </c>
      <c r="R2701" t="str">
        <f t="shared" si="255"/>
        <v>food trucks</v>
      </c>
      <c r="S2701" s="10">
        <f t="shared" si="256"/>
        <v>41829.896562499998</v>
      </c>
      <c r="T2701" s="10">
        <f t="shared" si="257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252"/>
        <v>0.7000700070007001</v>
      </c>
      <c r="P2702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10">
        <f t="shared" si="256"/>
        <v>41870.87467592593</v>
      </c>
      <c r="T2702" s="10">
        <f t="shared" si="257"/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252"/>
        <v>46.176470588235297</v>
      </c>
      <c r="P2703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10">
        <f t="shared" si="256"/>
        <v>42801.774699074071</v>
      </c>
      <c r="T2703" s="10">
        <f t="shared" si="257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252"/>
        <v>34.410000000000004</v>
      </c>
      <c r="P2704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10">
        <f t="shared" si="256"/>
        <v>42800.801817129628</v>
      </c>
      <c r="T2704" s="10">
        <f t="shared" si="257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252"/>
        <v>103.75000000000001</v>
      </c>
      <c r="P2705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10">
        <f t="shared" si="256"/>
        <v>42756.690162037034</v>
      </c>
      <c r="T2705" s="10">
        <f t="shared" si="257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252"/>
        <v>6.0263157894736841</v>
      </c>
      <c r="P2706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10">
        <f t="shared" si="256"/>
        <v>42787.862430555557</v>
      </c>
      <c r="T2706" s="10">
        <f t="shared" si="257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252"/>
        <v>10.539393939393939</v>
      </c>
      <c r="P2707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10">
        <f t="shared" si="256"/>
        <v>42773.916180555556</v>
      </c>
      <c r="T2707" s="10">
        <f t="shared" si="257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252"/>
        <v>112.29714285714284</v>
      </c>
      <c r="P2708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10">
        <f t="shared" si="256"/>
        <v>41899.294942129629</v>
      </c>
      <c r="T2708" s="10">
        <f t="shared" si="257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252"/>
        <v>350.84462500000001</v>
      </c>
      <c r="P2709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10">
        <f t="shared" si="256"/>
        <v>41391.782905092594</v>
      </c>
      <c r="T2709" s="10">
        <f t="shared" si="257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252"/>
        <v>233.21535</v>
      </c>
      <c r="P2710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10">
        <f t="shared" si="256"/>
        <v>42512.698217592595</v>
      </c>
      <c r="T2710" s="10">
        <f t="shared" si="257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252"/>
        <v>101.60599999999999</v>
      </c>
      <c r="P2711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10">
        <f t="shared" si="256"/>
        <v>42612.149780092594</v>
      </c>
      <c r="T2711" s="10">
        <f t="shared" si="257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252"/>
        <v>153.90035000000003</v>
      </c>
      <c r="P2712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10">
        <f t="shared" si="256"/>
        <v>41828.229490740741</v>
      </c>
      <c r="T2712" s="10">
        <f t="shared" si="257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252"/>
        <v>100.7161125319693</v>
      </c>
      <c r="P2713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10">
        <f t="shared" si="256"/>
        <v>41780.745254629634</v>
      </c>
      <c r="T2713" s="10">
        <f t="shared" si="257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252"/>
        <v>131.38181818181818</v>
      </c>
      <c r="P2714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10">
        <f t="shared" si="256"/>
        <v>41432.062037037038</v>
      </c>
      <c r="T2714" s="10">
        <f t="shared" si="257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252"/>
        <v>102.24133333333334</v>
      </c>
      <c r="P2715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10">
        <f t="shared" si="256"/>
        <v>42322.653749999998</v>
      </c>
      <c r="T2715" s="10">
        <f t="shared" si="257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252"/>
        <v>116.35599999999999</v>
      </c>
      <c r="P2716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10">
        <f t="shared" si="256"/>
        <v>42629.655046296291</v>
      </c>
      <c r="T2716" s="10">
        <f t="shared" si="257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252"/>
        <v>264.62241666666665</v>
      </c>
      <c r="P2717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10">
        <f t="shared" si="256"/>
        <v>42387.398472222223</v>
      </c>
      <c r="T2717" s="10">
        <f t="shared" si="257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252"/>
        <v>119.98010000000001</v>
      </c>
      <c r="P2718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10">
        <f t="shared" si="256"/>
        <v>42255.333252314813</v>
      </c>
      <c r="T2718" s="10">
        <f t="shared" si="257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252"/>
        <v>120.10400000000001</v>
      </c>
      <c r="P2719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10">
        <f t="shared" si="256"/>
        <v>41934.914918981485</v>
      </c>
      <c r="T2719" s="10">
        <f t="shared" si="257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252"/>
        <v>103.58333333333334</v>
      </c>
      <c r="P2720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10">
        <f t="shared" si="256"/>
        <v>42465.596585648149</v>
      </c>
      <c r="T2720" s="10">
        <f t="shared" si="257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252"/>
        <v>108.83333333333334</v>
      </c>
      <c r="P2721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10">
        <f t="shared" si="256"/>
        <v>42418.031180555554</v>
      </c>
      <c r="T2721" s="10">
        <f t="shared" si="257"/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252"/>
        <v>118.12400000000001</v>
      </c>
      <c r="P2722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10">
        <f t="shared" si="256"/>
        <v>42655.465891203698</v>
      </c>
      <c r="T2722" s="10">
        <f t="shared" si="257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252"/>
        <v>1462</v>
      </c>
      <c r="P2723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10">
        <f t="shared" si="256"/>
        <v>41493.543958333335</v>
      </c>
      <c r="T2723" s="10">
        <f t="shared" si="257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252"/>
        <v>252.54</v>
      </c>
      <c r="P2724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10">
        <f t="shared" si="256"/>
        <v>42704.857094907406</v>
      </c>
      <c r="T2724" s="10">
        <f t="shared" si="257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252"/>
        <v>140.05000000000001</v>
      </c>
      <c r="P2725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10">
        <f t="shared" si="256"/>
        <v>41944.83898148148</v>
      </c>
      <c r="T2725" s="10">
        <f t="shared" si="257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252"/>
        <v>296.87520259319291</v>
      </c>
      <c r="P2726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10">
        <f t="shared" si="256"/>
        <v>42199.32707175926</v>
      </c>
      <c r="T2726" s="10">
        <f t="shared" si="257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252"/>
        <v>144.54249999999999</v>
      </c>
      <c r="P2727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10">
        <f t="shared" si="256"/>
        <v>42745.744618055556</v>
      </c>
      <c r="T2727" s="10">
        <f t="shared" si="257"/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252"/>
        <v>105.745</v>
      </c>
      <c r="P2728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10">
        <f t="shared" si="256"/>
        <v>42452.579988425925</v>
      </c>
      <c r="T2728" s="10">
        <f t="shared" si="257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252"/>
        <v>493.21000000000004</v>
      </c>
      <c r="P2729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10">
        <f t="shared" si="256"/>
        <v>42198.676655092597</v>
      </c>
      <c r="T2729" s="10">
        <f t="shared" si="257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252"/>
        <v>201.82666666666668</v>
      </c>
      <c r="P2730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10">
        <f t="shared" si="256"/>
        <v>42333.59993055556</v>
      </c>
      <c r="T2730" s="10">
        <f t="shared" si="257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252"/>
        <v>104.44</v>
      </c>
      <c r="P2731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10">
        <f t="shared" si="256"/>
        <v>42095.240706018521</v>
      </c>
      <c r="T2731" s="10">
        <f t="shared" si="257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252"/>
        <v>170.29262962962963</v>
      </c>
      <c r="P2732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10">
        <f t="shared" si="256"/>
        <v>41351.541377314818</v>
      </c>
      <c r="T2732" s="10">
        <f t="shared" si="257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252"/>
        <v>104.30333333333333</v>
      </c>
      <c r="P2733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10">
        <f t="shared" si="256"/>
        <v>41872.525717592594</v>
      </c>
      <c r="T2733" s="10">
        <f t="shared" si="257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252"/>
        <v>118.25000000000001</v>
      </c>
      <c r="P2734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10">
        <f t="shared" si="256"/>
        <v>41389.808194444442</v>
      </c>
      <c r="T2734" s="10">
        <f t="shared" si="257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252"/>
        <v>107.538</v>
      </c>
      <c r="P2735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10">
        <f t="shared" si="256"/>
        <v>42044.272847222222</v>
      </c>
      <c r="T2735" s="10">
        <f t="shared" si="257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252"/>
        <v>2260300</v>
      </c>
      <c r="P2736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10">
        <f t="shared" si="256"/>
        <v>42626.668888888889</v>
      </c>
      <c r="T2736" s="10">
        <f t="shared" si="257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252"/>
        <v>978.13466666666682</v>
      </c>
      <c r="P2737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10">
        <f t="shared" si="256"/>
        <v>41316.120949074073</v>
      </c>
      <c r="T2737" s="10">
        <f t="shared" si="257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252"/>
        <v>122.9</v>
      </c>
      <c r="P2738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10">
        <f t="shared" si="256"/>
        <v>41722.666354166664</v>
      </c>
      <c r="T2738" s="10">
        <f t="shared" si="257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252"/>
        <v>246.0608</v>
      </c>
      <c r="P2739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10">
        <f t="shared" si="256"/>
        <v>41611.917673611111</v>
      </c>
      <c r="T2739" s="10">
        <f t="shared" si="257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252"/>
        <v>147.94</v>
      </c>
      <c r="P2740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10">
        <f t="shared" si="256"/>
        <v>42620.143564814818</v>
      </c>
      <c r="T2740" s="10">
        <f t="shared" si="257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252"/>
        <v>384.09090909090907</v>
      </c>
      <c r="P2741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10">
        <f t="shared" si="256"/>
        <v>41719.887928240743</v>
      </c>
      <c r="T2741" s="10">
        <f t="shared" si="257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252"/>
        <v>103.33333333333334</v>
      </c>
      <c r="P2742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10">
        <f t="shared" si="256"/>
        <v>42045.031851851847</v>
      </c>
      <c r="T2742" s="10">
        <f t="shared" si="257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252"/>
        <v>0.43750000000000006</v>
      </c>
      <c r="P2743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10">
        <f t="shared" si="256"/>
        <v>41911.657430555555</v>
      </c>
      <c r="T2743" s="10">
        <f t="shared" si="257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252"/>
        <v>29.24</v>
      </c>
      <c r="P2744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10">
        <f t="shared" si="256"/>
        <v>41030.719756944447</v>
      </c>
      <c r="T2744" s="10">
        <f t="shared" si="257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252"/>
        <v>0</v>
      </c>
      <c r="P2745" t="e">
        <f t="shared" si="253"/>
        <v>#DIV/0!</v>
      </c>
      <c r="Q2745" t="str">
        <f t="shared" si="254"/>
        <v>publishing</v>
      </c>
      <c r="R2745" t="str">
        <f t="shared" si="255"/>
        <v>children's books</v>
      </c>
      <c r="S2745" s="10">
        <f t="shared" si="256"/>
        <v>42632.328784722224</v>
      </c>
      <c r="T2745" s="10">
        <f t="shared" si="257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252"/>
        <v>5.21875</v>
      </c>
      <c r="P2746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10">
        <f t="shared" si="256"/>
        <v>40938.062476851854</v>
      </c>
      <c r="T2746" s="10">
        <f t="shared" si="257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252"/>
        <v>21.887499999999999</v>
      </c>
      <c r="P2747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10">
        <f t="shared" si="256"/>
        <v>41044.988055555557</v>
      </c>
      <c r="T2747" s="10">
        <f t="shared" si="257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252"/>
        <v>26.700000000000003</v>
      </c>
      <c r="P2748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10">
        <f t="shared" si="256"/>
        <v>41850.781377314815</v>
      </c>
      <c r="T2748" s="10">
        <f t="shared" si="257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252"/>
        <v>28.000000000000004</v>
      </c>
      <c r="P2749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10">
        <f t="shared" si="256"/>
        <v>41044.64811342593</v>
      </c>
      <c r="T2749" s="10">
        <f t="shared" si="257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252"/>
        <v>1.06</v>
      </c>
      <c r="P2750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10">
        <f t="shared" si="256"/>
        <v>42585.7106712963</v>
      </c>
      <c r="T2750" s="10">
        <f t="shared" si="257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252"/>
        <v>1.0999999999999999</v>
      </c>
      <c r="P2751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10">
        <f t="shared" si="256"/>
        <v>42068.799039351856</v>
      </c>
      <c r="T2751" s="10">
        <f t="shared" si="257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252"/>
        <v>0</v>
      </c>
      <c r="P2752" t="e">
        <f t="shared" si="253"/>
        <v>#DIV/0!</v>
      </c>
      <c r="Q2752" t="str">
        <f t="shared" si="254"/>
        <v>publishing</v>
      </c>
      <c r="R2752" t="str">
        <f t="shared" si="255"/>
        <v>children's books</v>
      </c>
      <c r="S2752" s="10">
        <f t="shared" si="256"/>
        <v>41078.899826388886</v>
      </c>
      <c r="T2752" s="10">
        <f t="shared" si="257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252"/>
        <v>0</v>
      </c>
      <c r="P2753" t="e">
        <f t="shared" si="253"/>
        <v>#DIV/0!</v>
      </c>
      <c r="Q2753" t="str">
        <f t="shared" si="254"/>
        <v>publishing</v>
      </c>
      <c r="R2753" t="str">
        <f t="shared" si="255"/>
        <v>children's books</v>
      </c>
      <c r="S2753" s="10">
        <f t="shared" si="256"/>
        <v>41747.887060185189</v>
      </c>
      <c r="T2753" s="10">
        <f t="shared" si="257"/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252"/>
        <v>11.458333333333332</v>
      </c>
      <c r="P2754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10">
        <f t="shared" si="256"/>
        <v>40855.765092592592</v>
      </c>
      <c r="T2754" s="10">
        <f t="shared" si="257"/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258">E2755/D2755*100</f>
        <v>19</v>
      </c>
      <c r="P2755">
        <f t="shared" ref="P2755:P2818" si="259">E2755/L2755</f>
        <v>47.5</v>
      </c>
      <c r="Q2755" t="str">
        <f t="shared" ref="Q2755:Q2818" si="260">LEFT(N2755,FIND("/",N2755)-1)</f>
        <v>publishing</v>
      </c>
      <c r="R2755" t="str">
        <f t="shared" ref="R2755:R2818" si="261">RIGHT(N2755,LEN(N2755)-FIND("/",N2755))</f>
        <v>children's books</v>
      </c>
      <c r="S2755" s="10">
        <f t="shared" ref="S2755:S2818" si="262">(((J2755/60)/60)/24)+DATE(1970,1,1)</f>
        <v>41117.900729166664</v>
      </c>
      <c r="T2755" s="10">
        <f t="shared" ref="T2755:T2818" si="263">(((I2755/60)/60)/24)+DATE(1970,1,1)</f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258"/>
        <v>0</v>
      </c>
      <c r="P2756" t="e">
        <f t="shared" si="259"/>
        <v>#DIV/0!</v>
      </c>
      <c r="Q2756" t="str">
        <f t="shared" si="260"/>
        <v>publishing</v>
      </c>
      <c r="R2756" t="str">
        <f t="shared" si="261"/>
        <v>children's books</v>
      </c>
      <c r="S2756" s="10">
        <f t="shared" si="262"/>
        <v>41863.636006944449</v>
      </c>
      <c r="T2756" s="10">
        <f t="shared" si="263"/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258"/>
        <v>52</v>
      </c>
      <c r="P2757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10">
        <f t="shared" si="262"/>
        <v>42072.790821759263</v>
      </c>
      <c r="T2757" s="10">
        <f t="shared" si="263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258"/>
        <v>10.48</v>
      </c>
      <c r="P2758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10">
        <f t="shared" si="262"/>
        <v>41620.90047453704</v>
      </c>
      <c r="T2758" s="10">
        <f t="shared" si="263"/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258"/>
        <v>0.66666666666666674</v>
      </c>
      <c r="P2759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10">
        <f t="shared" si="262"/>
        <v>42573.65662037037</v>
      </c>
      <c r="T2759" s="10">
        <f t="shared" si="263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258"/>
        <v>11.700000000000001</v>
      </c>
      <c r="P2760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10">
        <f t="shared" si="262"/>
        <v>42639.441932870366</v>
      </c>
      <c r="T2760" s="10">
        <f t="shared" si="263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258"/>
        <v>10.5</v>
      </c>
      <c r="P2761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10">
        <f t="shared" si="262"/>
        <v>42524.36650462963</v>
      </c>
      <c r="T2761" s="10">
        <f t="shared" si="263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258"/>
        <v>0</v>
      </c>
      <c r="P2762" t="e">
        <f t="shared" si="259"/>
        <v>#DIV/0!</v>
      </c>
      <c r="Q2762" t="str">
        <f t="shared" si="260"/>
        <v>publishing</v>
      </c>
      <c r="R2762" t="str">
        <f t="shared" si="261"/>
        <v>children's books</v>
      </c>
      <c r="S2762" s="10">
        <f t="shared" si="262"/>
        <v>41415.461319444446</v>
      </c>
      <c r="T2762" s="10">
        <f t="shared" si="263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258"/>
        <v>0.72</v>
      </c>
      <c r="P2763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10">
        <f t="shared" si="262"/>
        <v>41247.063576388886</v>
      </c>
      <c r="T2763" s="10">
        <f t="shared" si="263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258"/>
        <v>0.76923076923076927</v>
      </c>
      <c r="P2764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10">
        <f t="shared" si="262"/>
        <v>40927.036979166667</v>
      </c>
      <c r="T2764" s="10">
        <f t="shared" si="263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258"/>
        <v>0.22842639593908631</v>
      </c>
      <c r="P2765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10">
        <f t="shared" si="262"/>
        <v>41373.579675925925</v>
      </c>
      <c r="T2765" s="10">
        <f t="shared" si="263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258"/>
        <v>1.125</v>
      </c>
      <c r="P2766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10">
        <f t="shared" si="262"/>
        <v>41030.292025462964</v>
      </c>
      <c r="T2766" s="10">
        <f t="shared" si="263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258"/>
        <v>0</v>
      </c>
      <c r="P2767" t="e">
        <f t="shared" si="259"/>
        <v>#DIV/0!</v>
      </c>
      <c r="Q2767" t="str">
        <f t="shared" si="260"/>
        <v>publishing</v>
      </c>
      <c r="R2767" t="str">
        <f t="shared" si="261"/>
        <v>children's books</v>
      </c>
      <c r="S2767" s="10">
        <f t="shared" si="262"/>
        <v>41194.579027777778</v>
      </c>
      <c r="T2767" s="10">
        <f t="shared" si="263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258"/>
        <v>2</v>
      </c>
      <c r="P2768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10">
        <f t="shared" si="262"/>
        <v>40736.668032407404</v>
      </c>
      <c r="T2768" s="10">
        <f t="shared" si="263"/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258"/>
        <v>0.85000000000000009</v>
      </c>
      <c r="P2769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10">
        <f t="shared" si="262"/>
        <v>42172.958912037036</v>
      </c>
      <c r="T2769" s="10">
        <f t="shared" si="263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258"/>
        <v>14.314285714285715</v>
      </c>
      <c r="P2770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10">
        <f t="shared" si="262"/>
        <v>40967.614849537036</v>
      </c>
      <c r="T2770" s="10">
        <f t="shared" si="263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258"/>
        <v>0.25</v>
      </c>
      <c r="P2771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10">
        <f t="shared" si="262"/>
        <v>41745.826273148145</v>
      </c>
      <c r="T2771" s="10">
        <f t="shared" si="263"/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258"/>
        <v>10.411249999999999</v>
      </c>
      <c r="P2772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10">
        <f t="shared" si="262"/>
        <v>41686.705208333333</v>
      </c>
      <c r="T2772" s="10">
        <f t="shared" si="263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258"/>
        <v>0</v>
      </c>
      <c r="P2773" t="e">
        <f t="shared" si="259"/>
        <v>#DIV/0!</v>
      </c>
      <c r="Q2773" t="str">
        <f t="shared" si="260"/>
        <v>publishing</v>
      </c>
      <c r="R2773" t="str">
        <f t="shared" si="261"/>
        <v>children's books</v>
      </c>
      <c r="S2773" s="10">
        <f t="shared" si="262"/>
        <v>41257.531712962962</v>
      </c>
      <c r="T2773" s="10">
        <f t="shared" si="263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258"/>
        <v>0</v>
      </c>
      <c r="P2774" t="e">
        <f t="shared" si="259"/>
        <v>#DIV/0!</v>
      </c>
      <c r="Q2774" t="str">
        <f t="shared" si="260"/>
        <v>publishing</v>
      </c>
      <c r="R2774" t="str">
        <f t="shared" si="261"/>
        <v>children's books</v>
      </c>
      <c r="S2774" s="10">
        <f t="shared" si="262"/>
        <v>41537.869143518517</v>
      </c>
      <c r="T2774" s="10">
        <f t="shared" si="263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258"/>
        <v>0.18867924528301888</v>
      </c>
      <c r="P2775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10">
        <f t="shared" si="262"/>
        <v>42474.86482638889</v>
      </c>
      <c r="T2775" s="10">
        <f t="shared" si="263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258"/>
        <v>14.249999999999998</v>
      </c>
      <c r="P2776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10">
        <f t="shared" si="262"/>
        <v>41311.126481481479</v>
      </c>
      <c r="T2776" s="10">
        <f t="shared" si="263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258"/>
        <v>3</v>
      </c>
      <c r="P2777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10">
        <f t="shared" si="262"/>
        <v>40863.013356481482</v>
      </c>
      <c r="T2777" s="10">
        <f t="shared" si="263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258"/>
        <v>7.8809523809523814</v>
      </c>
      <c r="P2778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10">
        <f t="shared" si="262"/>
        <v>42136.297175925924</v>
      </c>
      <c r="T2778" s="10">
        <f t="shared" si="263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258"/>
        <v>0.33333333333333337</v>
      </c>
      <c r="P2779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10">
        <f t="shared" si="262"/>
        <v>42172.669027777782</v>
      </c>
      <c r="T2779" s="10">
        <f t="shared" si="263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258"/>
        <v>25.545454545454543</v>
      </c>
      <c r="P2780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10">
        <f t="shared" si="262"/>
        <v>41846.978078703702</v>
      </c>
      <c r="T2780" s="10">
        <f t="shared" si="263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258"/>
        <v>2.12</v>
      </c>
      <c r="P2781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10">
        <f t="shared" si="262"/>
        <v>42300.585891203707</v>
      </c>
      <c r="T2781" s="10">
        <f t="shared" si="263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258"/>
        <v>0</v>
      </c>
      <c r="P2782" t="e">
        <f t="shared" si="259"/>
        <v>#DIV/0!</v>
      </c>
      <c r="Q2782" t="str">
        <f t="shared" si="260"/>
        <v>publishing</v>
      </c>
      <c r="R2782" t="str">
        <f t="shared" si="261"/>
        <v>children's books</v>
      </c>
      <c r="S2782" s="10">
        <f t="shared" si="262"/>
        <v>42774.447777777779</v>
      </c>
      <c r="T2782" s="10">
        <f t="shared" si="263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258"/>
        <v>105.28</v>
      </c>
      <c r="P2783">
        <f t="shared" si="259"/>
        <v>47</v>
      </c>
      <c r="Q2783" t="str">
        <f t="shared" si="260"/>
        <v>theater</v>
      </c>
      <c r="R2783" t="str">
        <f t="shared" si="261"/>
        <v>plays</v>
      </c>
      <c r="S2783" s="10">
        <f t="shared" si="262"/>
        <v>42018.94159722222</v>
      </c>
      <c r="T2783" s="10">
        <f t="shared" si="263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258"/>
        <v>120</v>
      </c>
      <c r="P2784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10">
        <f t="shared" si="262"/>
        <v>42026.924976851849</v>
      </c>
      <c r="T2784" s="10">
        <f t="shared" si="263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258"/>
        <v>114.5</v>
      </c>
      <c r="P2785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10">
        <f t="shared" si="262"/>
        <v>42103.535254629634</v>
      </c>
      <c r="T2785" s="10">
        <f t="shared" si="263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258"/>
        <v>119</v>
      </c>
      <c r="P2786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10">
        <f t="shared" si="262"/>
        <v>41920.787534722222</v>
      </c>
      <c r="T2786" s="10">
        <f t="shared" si="263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258"/>
        <v>104.67999999999999</v>
      </c>
      <c r="P2787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10">
        <f t="shared" si="262"/>
        <v>42558.189432870371</v>
      </c>
      <c r="T2787" s="10">
        <f t="shared" si="263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258"/>
        <v>117.83999999999999</v>
      </c>
      <c r="P2788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10">
        <f t="shared" si="262"/>
        <v>41815.569212962961</v>
      </c>
      <c r="T2788" s="10">
        <f t="shared" si="263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258"/>
        <v>119.7</v>
      </c>
      <c r="P2789">
        <f t="shared" si="259"/>
        <v>31.5</v>
      </c>
      <c r="Q2789" t="str">
        <f t="shared" si="260"/>
        <v>theater</v>
      </c>
      <c r="R2789" t="str">
        <f t="shared" si="261"/>
        <v>plays</v>
      </c>
      <c r="S2789" s="10">
        <f t="shared" si="262"/>
        <v>41808.198518518519</v>
      </c>
      <c r="T2789" s="10">
        <f t="shared" si="263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258"/>
        <v>102.49999999999999</v>
      </c>
      <c r="P2790">
        <f t="shared" si="259"/>
        <v>102.5</v>
      </c>
      <c r="Q2790" t="str">
        <f t="shared" si="260"/>
        <v>theater</v>
      </c>
      <c r="R2790" t="str">
        <f t="shared" si="261"/>
        <v>plays</v>
      </c>
      <c r="S2790" s="10">
        <f t="shared" si="262"/>
        <v>42550.701886574068</v>
      </c>
      <c r="T2790" s="10">
        <f t="shared" si="263"/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258"/>
        <v>101.16666666666667</v>
      </c>
      <c r="P2791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10">
        <f t="shared" si="262"/>
        <v>42056.013124999998</v>
      </c>
      <c r="T2791" s="10">
        <f t="shared" si="263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258"/>
        <v>105.33333333333333</v>
      </c>
      <c r="P2792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10">
        <f t="shared" si="262"/>
        <v>42016.938692129625</v>
      </c>
      <c r="T2792" s="10">
        <f t="shared" si="263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258"/>
        <v>102.49999999999999</v>
      </c>
      <c r="P2793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10">
        <f t="shared" si="262"/>
        <v>42591.899988425925</v>
      </c>
      <c r="T2793" s="10">
        <f t="shared" si="263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258"/>
        <v>107.60000000000001</v>
      </c>
      <c r="P2794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10">
        <f t="shared" si="262"/>
        <v>42183.231006944443</v>
      </c>
      <c r="T2794" s="10">
        <f t="shared" si="263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258"/>
        <v>110.5675</v>
      </c>
      <c r="P2795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10">
        <f t="shared" si="262"/>
        <v>42176.419039351851</v>
      </c>
      <c r="T2795" s="10">
        <f t="shared" si="263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258"/>
        <v>150</v>
      </c>
      <c r="P2796">
        <f t="shared" si="259"/>
        <v>25</v>
      </c>
      <c r="Q2796" t="str">
        <f t="shared" si="260"/>
        <v>theater</v>
      </c>
      <c r="R2796" t="str">
        <f t="shared" si="261"/>
        <v>plays</v>
      </c>
      <c r="S2796" s="10">
        <f t="shared" si="262"/>
        <v>42416.691655092596</v>
      </c>
      <c r="T2796" s="10">
        <f t="shared" si="263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258"/>
        <v>104.28571428571429</v>
      </c>
      <c r="P2797">
        <f t="shared" si="259"/>
        <v>36.5</v>
      </c>
      <c r="Q2797" t="str">
        <f t="shared" si="260"/>
        <v>theater</v>
      </c>
      <c r="R2797" t="str">
        <f t="shared" si="261"/>
        <v>plays</v>
      </c>
      <c r="S2797" s="10">
        <f t="shared" si="262"/>
        <v>41780.525937500002</v>
      </c>
      <c r="T2797" s="10">
        <f t="shared" si="263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258"/>
        <v>115.5</v>
      </c>
      <c r="P2798">
        <f t="shared" si="259"/>
        <v>44</v>
      </c>
      <c r="Q2798" t="str">
        <f t="shared" si="260"/>
        <v>theater</v>
      </c>
      <c r="R2798" t="str">
        <f t="shared" si="261"/>
        <v>plays</v>
      </c>
      <c r="S2798" s="10">
        <f t="shared" si="262"/>
        <v>41795.528101851851</v>
      </c>
      <c r="T2798" s="10">
        <f t="shared" si="263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258"/>
        <v>102.64512500000001</v>
      </c>
      <c r="P2799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10">
        <f t="shared" si="262"/>
        <v>41798.94027777778</v>
      </c>
      <c r="T2799" s="10">
        <f t="shared" si="263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258"/>
        <v>101.4</v>
      </c>
      <c r="P2800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10">
        <f t="shared" si="262"/>
        <v>42201.675011574072</v>
      </c>
      <c r="T2800" s="10">
        <f t="shared" si="263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258"/>
        <v>116.6348</v>
      </c>
      <c r="P2801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10">
        <f t="shared" si="262"/>
        <v>42507.264699074076</v>
      </c>
      <c r="T2801" s="10">
        <f t="shared" si="263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258"/>
        <v>133</v>
      </c>
      <c r="P2802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10">
        <f t="shared" si="262"/>
        <v>41948.552847222221</v>
      </c>
      <c r="T2802" s="10">
        <f t="shared" si="263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258"/>
        <v>133.20000000000002</v>
      </c>
      <c r="P2803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10">
        <f t="shared" si="262"/>
        <v>41900.243159722224</v>
      </c>
      <c r="T2803" s="10">
        <f t="shared" si="263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258"/>
        <v>101.83333333333333</v>
      </c>
      <c r="P2804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10">
        <f t="shared" si="262"/>
        <v>42192.64707175926</v>
      </c>
      <c r="T2804" s="10">
        <f t="shared" si="263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258"/>
        <v>127.95</v>
      </c>
      <c r="P2805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10">
        <f t="shared" si="262"/>
        <v>42158.065694444449</v>
      </c>
      <c r="T2805" s="10">
        <f t="shared" si="263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258"/>
        <v>114.99999999999999</v>
      </c>
      <c r="P2806">
        <f t="shared" si="259"/>
        <v>50</v>
      </c>
      <c r="Q2806" t="str">
        <f t="shared" si="260"/>
        <v>theater</v>
      </c>
      <c r="R2806" t="str">
        <f t="shared" si="261"/>
        <v>plays</v>
      </c>
      <c r="S2806" s="10">
        <f t="shared" si="262"/>
        <v>41881.453587962962</v>
      </c>
      <c r="T2806" s="10">
        <f t="shared" si="263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258"/>
        <v>110.00000000000001</v>
      </c>
      <c r="P2807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10">
        <f t="shared" si="262"/>
        <v>42213.505474537036</v>
      </c>
      <c r="T2807" s="10">
        <f t="shared" si="263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258"/>
        <v>112.1</v>
      </c>
      <c r="P2808">
        <f t="shared" si="259"/>
        <v>44.25</v>
      </c>
      <c r="Q2808" t="str">
        <f t="shared" si="260"/>
        <v>theater</v>
      </c>
      <c r="R2808" t="str">
        <f t="shared" si="261"/>
        <v>plays</v>
      </c>
      <c r="S2808" s="10">
        <f t="shared" si="262"/>
        <v>42185.267245370371</v>
      </c>
      <c r="T2808" s="10">
        <f t="shared" si="263"/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258"/>
        <v>126</v>
      </c>
      <c r="P2809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10">
        <f t="shared" si="262"/>
        <v>42154.873124999998</v>
      </c>
      <c r="T2809" s="10">
        <f t="shared" si="263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258"/>
        <v>100.24444444444444</v>
      </c>
      <c r="P2810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10">
        <f t="shared" si="262"/>
        <v>42208.84646990741</v>
      </c>
      <c r="T2810" s="10">
        <f t="shared" si="263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258"/>
        <v>102.4</v>
      </c>
      <c r="P2811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10">
        <f t="shared" si="262"/>
        <v>42451.496817129635</v>
      </c>
      <c r="T2811" s="10">
        <f t="shared" si="263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258"/>
        <v>108.2</v>
      </c>
      <c r="P2812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10">
        <f t="shared" si="262"/>
        <v>41759.13962962963</v>
      </c>
      <c r="T2812" s="10">
        <f t="shared" si="263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258"/>
        <v>100.27</v>
      </c>
      <c r="P2813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10">
        <f t="shared" si="262"/>
        <v>42028.496562500004</v>
      </c>
      <c r="T2813" s="10">
        <f t="shared" si="263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258"/>
        <v>113.3</v>
      </c>
      <c r="P2814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10">
        <f t="shared" si="262"/>
        <v>42054.74418981481</v>
      </c>
      <c r="T2814" s="10">
        <f t="shared" si="263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258"/>
        <v>127.57571428571428</v>
      </c>
      <c r="P2815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10">
        <f t="shared" si="262"/>
        <v>42693.742604166662</v>
      </c>
      <c r="T2815" s="10">
        <f t="shared" si="263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258"/>
        <v>107.73333333333332</v>
      </c>
      <c r="P2816">
        <f t="shared" si="259"/>
        <v>25.25</v>
      </c>
      <c r="Q2816" t="str">
        <f t="shared" si="260"/>
        <v>theater</v>
      </c>
      <c r="R2816" t="str">
        <f t="shared" si="261"/>
        <v>plays</v>
      </c>
      <c r="S2816" s="10">
        <f t="shared" si="262"/>
        <v>42103.399479166663</v>
      </c>
      <c r="T2816" s="10">
        <f t="shared" si="263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258"/>
        <v>242</v>
      </c>
      <c r="P2817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10">
        <f t="shared" si="262"/>
        <v>42559.776724537034</v>
      </c>
      <c r="T2817" s="10">
        <f t="shared" si="263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258"/>
        <v>141.56666666666666</v>
      </c>
      <c r="P2818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10">
        <f t="shared" si="262"/>
        <v>42188.467499999999</v>
      </c>
      <c r="T2818" s="10">
        <f t="shared" si="263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264">E2819/D2819*100</f>
        <v>130</v>
      </c>
      <c r="P2819">
        <f t="shared" ref="P2819:P2882" si="265">E2819/L2819</f>
        <v>23.636363636363637</v>
      </c>
      <c r="Q2819" t="str">
        <f t="shared" ref="Q2819:Q2882" si="266">LEFT(N2819,FIND("/",N2819)-1)</f>
        <v>theater</v>
      </c>
      <c r="R2819" t="str">
        <f t="shared" ref="R2819:R2882" si="267">RIGHT(N2819,LEN(N2819)-FIND("/",N2819))</f>
        <v>plays</v>
      </c>
      <c r="S2819" s="10">
        <f t="shared" ref="S2819:S2882" si="268">(((J2819/60)/60)/24)+DATE(1970,1,1)</f>
        <v>42023.634976851856</v>
      </c>
      <c r="T2819" s="10">
        <f t="shared" ref="T2819:T2882" si="269">(((I2819/60)/60)/24)+DATE(1970,1,1)</f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264"/>
        <v>106.03</v>
      </c>
      <c r="P2820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10">
        <f t="shared" si="268"/>
        <v>42250.598217592589</v>
      </c>
      <c r="T2820" s="10">
        <f t="shared" si="269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264"/>
        <v>104.80000000000001</v>
      </c>
      <c r="P2821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10">
        <f t="shared" si="268"/>
        <v>42139.525567129633</v>
      </c>
      <c r="T2821" s="10">
        <f t="shared" si="269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264"/>
        <v>136</v>
      </c>
      <c r="P2822">
        <f t="shared" si="265"/>
        <v>13.6</v>
      </c>
      <c r="Q2822" t="str">
        <f t="shared" si="266"/>
        <v>theater</v>
      </c>
      <c r="R2822" t="str">
        <f t="shared" si="267"/>
        <v>plays</v>
      </c>
      <c r="S2822" s="10">
        <f t="shared" si="268"/>
        <v>42401.610983796301</v>
      </c>
      <c r="T2822" s="10">
        <f t="shared" si="269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264"/>
        <v>100</v>
      </c>
      <c r="P2823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10">
        <f t="shared" si="268"/>
        <v>41875.922858796301</v>
      </c>
      <c r="T2823" s="10">
        <f t="shared" si="269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264"/>
        <v>100</v>
      </c>
      <c r="P2824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10">
        <f t="shared" si="268"/>
        <v>42060.683935185181</v>
      </c>
      <c r="T2824" s="10">
        <f t="shared" si="269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264"/>
        <v>124</v>
      </c>
      <c r="P2825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10">
        <f t="shared" si="268"/>
        <v>42067.011643518519</v>
      </c>
      <c r="T2825" s="10">
        <f t="shared" si="269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264"/>
        <v>116.92307692307693</v>
      </c>
      <c r="P2826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10">
        <f t="shared" si="268"/>
        <v>42136.270787037036</v>
      </c>
      <c r="T2826" s="10">
        <f t="shared" si="269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264"/>
        <v>103.33333333333334</v>
      </c>
      <c r="P2827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10">
        <f t="shared" si="268"/>
        <v>42312.792662037042</v>
      </c>
      <c r="T2827" s="10">
        <f t="shared" si="269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264"/>
        <v>107.74999999999999</v>
      </c>
      <c r="P2828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10">
        <f t="shared" si="268"/>
        <v>42171.034861111111</v>
      </c>
      <c r="T2828" s="10">
        <f t="shared" si="269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264"/>
        <v>120.24999999999999</v>
      </c>
      <c r="P2829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10">
        <f t="shared" si="268"/>
        <v>42494.683634259258</v>
      </c>
      <c r="T2829" s="10">
        <f t="shared" si="269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264"/>
        <v>100.37894736842105</v>
      </c>
      <c r="P2830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10">
        <f t="shared" si="268"/>
        <v>42254.264687499999</v>
      </c>
      <c r="T2830" s="10">
        <f t="shared" si="269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264"/>
        <v>106.52</v>
      </c>
      <c r="P2831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10">
        <f t="shared" si="268"/>
        <v>42495.434236111112</v>
      </c>
      <c r="T2831" s="10">
        <f t="shared" si="269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264"/>
        <v>100</v>
      </c>
      <c r="P2832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10">
        <f t="shared" si="268"/>
        <v>41758.839675925927</v>
      </c>
      <c r="T2832" s="10">
        <f t="shared" si="269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264"/>
        <v>110.66666666666667</v>
      </c>
      <c r="P2833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10">
        <f t="shared" si="268"/>
        <v>42171.824884259258</v>
      </c>
      <c r="T2833" s="10">
        <f t="shared" si="269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264"/>
        <v>114.71959999999999</v>
      </c>
      <c r="P2834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10">
        <f t="shared" si="268"/>
        <v>41938.709421296298</v>
      </c>
      <c r="T2834" s="10">
        <f t="shared" si="269"/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264"/>
        <v>108.25925925925925</v>
      </c>
      <c r="P2835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10">
        <f t="shared" si="268"/>
        <v>42268.127696759257</v>
      </c>
      <c r="T2835" s="10">
        <f t="shared" si="269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264"/>
        <v>170</v>
      </c>
      <c r="P2836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10">
        <f t="shared" si="268"/>
        <v>42019.959837962961</v>
      </c>
      <c r="T2836" s="10">
        <f t="shared" si="269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264"/>
        <v>187.09899999999999</v>
      </c>
      <c r="P2837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10">
        <f t="shared" si="268"/>
        <v>42313.703900462962</v>
      </c>
      <c r="T2837" s="10">
        <f t="shared" si="269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264"/>
        <v>107.77777777777777</v>
      </c>
      <c r="P2838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10">
        <f t="shared" si="268"/>
        <v>42746.261782407411</v>
      </c>
      <c r="T2838" s="10">
        <f t="shared" si="269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264"/>
        <v>100</v>
      </c>
      <c r="P2839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10">
        <f t="shared" si="268"/>
        <v>42307.908379629633</v>
      </c>
      <c r="T2839" s="10">
        <f t="shared" si="269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264"/>
        <v>120.24999999999999</v>
      </c>
      <c r="P2840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10">
        <f t="shared" si="268"/>
        <v>41842.607592592591</v>
      </c>
      <c r="T2840" s="10">
        <f t="shared" si="269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264"/>
        <v>111.42857142857143</v>
      </c>
      <c r="P2841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10">
        <f t="shared" si="268"/>
        <v>41853.240208333329</v>
      </c>
      <c r="T2841" s="10">
        <f t="shared" si="269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264"/>
        <v>104</v>
      </c>
      <c r="P2842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10">
        <f t="shared" si="268"/>
        <v>42060.035636574074</v>
      </c>
      <c r="T2842" s="10">
        <f t="shared" si="269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264"/>
        <v>1</v>
      </c>
      <c r="P2843">
        <f t="shared" si="265"/>
        <v>10</v>
      </c>
      <c r="Q2843" t="str">
        <f t="shared" si="266"/>
        <v>theater</v>
      </c>
      <c r="R2843" t="str">
        <f t="shared" si="267"/>
        <v>plays</v>
      </c>
      <c r="S2843" s="10">
        <f t="shared" si="268"/>
        <v>42291.739548611105</v>
      </c>
      <c r="T2843" s="10">
        <f t="shared" si="269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264"/>
        <v>0</v>
      </c>
      <c r="P2844" t="e">
        <f t="shared" si="265"/>
        <v>#DIV/0!</v>
      </c>
      <c r="Q2844" t="str">
        <f t="shared" si="266"/>
        <v>theater</v>
      </c>
      <c r="R2844" t="str">
        <f t="shared" si="267"/>
        <v>plays</v>
      </c>
      <c r="S2844" s="10">
        <f t="shared" si="268"/>
        <v>41784.952488425923</v>
      </c>
      <c r="T2844" s="10">
        <f t="shared" si="269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264"/>
        <v>0</v>
      </c>
      <c r="P2845" t="e">
        <f t="shared" si="265"/>
        <v>#DIV/0!</v>
      </c>
      <c r="Q2845" t="str">
        <f t="shared" si="266"/>
        <v>theater</v>
      </c>
      <c r="R2845" t="str">
        <f t="shared" si="267"/>
        <v>plays</v>
      </c>
      <c r="S2845" s="10">
        <f t="shared" si="268"/>
        <v>42492.737847222219</v>
      </c>
      <c r="T2845" s="10">
        <f t="shared" si="269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264"/>
        <v>5.4545454545454541</v>
      </c>
      <c r="P2846">
        <f t="shared" si="265"/>
        <v>30</v>
      </c>
      <c r="Q2846" t="str">
        <f t="shared" si="266"/>
        <v>theater</v>
      </c>
      <c r="R2846" t="str">
        <f t="shared" si="267"/>
        <v>plays</v>
      </c>
      <c r="S2846" s="10">
        <f t="shared" si="268"/>
        <v>42709.546064814815</v>
      </c>
      <c r="T2846" s="10">
        <f t="shared" si="269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264"/>
        <v>31.546666666666667</v>
      </c>
      <c r="P2847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10">
        <f t="shared" si="268"/>
        <v>42103.016585648147</v>
      </c>
      <c r="T2847" s="10">
        <f t="shared" si="269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264"/>
        <v>0</v>
      </c>
      <c r="P2848" t="e">
        <f t="shared" si="265"/>
        <v>#DIV/0!</v>
      </c>
      <c r="Q2848" t="str">
        <f t="shared" si="266"/>
        <v>theater</v>
      </c>
      <c r="R2848" t="str">
        <f t="shared" si="267"/>
        <v>plays</v>
      </c>
      <c r="S2848" s="10">
        <f t="shared" si="268"/>
        <v>42108.692060185189</v>
      </c>
      <c r="T2848" s="10">
        <f t="shared" si="269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264"/>
        <v>0</v>
      </c>
      <c r="P2849" t="e">
        <f t="shared" si="265"/>
        <v>#DIV/0!</v>
      </c>
      <c r="Q2849" t="str">
        <f t="shared" si="266"/>
        <v>theater</v>
      </c>
      <c r="R2849" t="str">
        <f t="shared" si="267"/>
        <v>plays</v>
      </c>
      <c r="S2849" s="10">
        <f t="shared" si="268"/>
        <v>42453.806307870371</v>
      </c>
      <c r="T2849" s="10">
        <f t="shared" si="269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264"/>
        <v>0.2</v>
      </c>
      <c r="P2850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10">
        <f t="shared" si="268"/>
        <v>42123.648831018523</v>
      </c>
      <c r="T2850" s="10">
        <f t="shared" si="269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264"/>
        <v>1</v>
      </c>
      <c r="P2851">
        <f t="shared" si="265"/>
        <v>5</v>
      </c>
      <c r="Q2851" t="str">
        <f t="shared" si="266"/>
        <v>theater</v>
      </c>
      <c r="R2851" t="str">
        <f t="shared" si="267"/>
        <v>plays</v>
      </c>
      <c r="S2851" s="10">
        <f t="shared" si="268"/>
        <v>42453.428240740745</v>
      </c>
      <c r="T2851" s="10">
        <f t="shared" si="269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264"/>
        <v>3.8875000000000002</v>
      </c>
      <c r="P2852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10">
        <f t="shared" si="268"/>
        <v>41858.007071759261</v>
      </c>
      <c r="T2852" s="10">
        <f t="shared" si="269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264"/>
        <v>0</v>
      </c>
      <c r="P2853" t="e">
        <f t="shared" si="265"/>
        <v>#DIV/0!</v>
      </c>
      <c r="Q2853" t="str">
        <f t="shared" si="266"/>
        <v>theater</v>
      </c>
      <c r="R2853" t="str">
        <f t="shared" si="267"/>
        <v>plays</v>
      </c>
      <c r="S2853" s="10">
        <f t="shared" si="268"/>
        <v>42390.002650462964</v>
      </c>
      <c r="T2853" s="10">
        <f t="shared" si="269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264"/>
        <v>1.9</v>
      </c>
      <c r="P2854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10">
        <f t="shared" si="268"/>
        <v>41781.045173611114</v>
      </c>
      <c r="T2854" s="10">
        <f t="shared" si="269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264"/>
        <v>0</v>
      </c>
      <c r="P2855" t="e">
        <f t="shared" si="265"/>
        <v>#DIV/0!</v>
      </c>
      <c r="Q2855" t="str">
        <f t="shared" si="266"/>
        <v>theater</v>
      </c>
      <c r="R2855" t="str">
        <f t="shared" si="267"/>
        <v>plays</v>
      </c>
      <c r="S2855" s="10">
        <f t="shared" si="268"/>
        <v>41836.190937499996</v>
      </c>
      <c r="T2855" s="10">
        <f t="shared" si="269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264"/>
        <v>41.699999999999996</v>
      </c>
      <c r="P2856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10">
        <f t="shared" si="268"/>
        <v>42111.71665509259</v>
      </c>
      <c r="T2856" s="10">
        <f t="shared" si="269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264"/>
        <v>50</v>
      </c>
      <c r="P2857">
        <f t="shared" si="265"/>
        <v>60</v>
      </c>
      <c r="Q2857" t="str">
        <f t="shared" si="266"/>
        <v>theater</v>
      </c>
      <c r="R2857" t="str">
        <f t="shared" si="267"/>
        <v>plays</v>
      </c>
      <c r="S2857" s="10">
        <f t="shared" si="268"/>
        <v>42370.007766203707</v>
      </c>
      <c r="T2857" s="10">
        <f t="shared" si="269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264"/>
        <v>4.8666666666666663</v>
      </c>
      <c r="P2858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10">
        <f t="shared" si="268"/>
        <v>42165.037581018521</v>
      </c>
      <c r="T2858" s="10">
        <f t="shared" si="269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264"/>
        <v>19.736842105263158</v>
      </c>
      <c r="P2859">
        <f t="shared" si="265"/>
        <v>500</v>
      </c>
      <c r="Q2859" t="str">
        <f t="shared" si="266"/>
        <v>theater</v>
      </c>
      <c r="R2859" t="str">
        <f t="shared" si="267"/>
        <v>plays</v>
      </c>
      <c r="S2859" s="10">
        <f t="shared" si="268"/>
        <v>42726.920081018514</v>
      </c>
      <c r="T2859" s="10">
        <f t="shared" si="269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264"/>
        <v>0</v>
      </c>
      <c r="P2860" t="e">
        <f t="shared" si="265"/>
        <v>#DIV/0!</v>
      </c>
      <c r="Q2860" t="str">
        <f t="shared" si="266"/>
        <v>theater</v>
      </c>
      <c r="R2860" t="str">
        <f t="shared" si="267"/>
        <v>plays</v>
      </c>
      <c r="S2860" s="10">
        <f t="shared" si="268"/>
        <v>41954.545081018514</v>
      </c>
      <c r="T2860" s="10">
        <f t="shared" si="269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264"/>
        <v>1.7500000000000002</v>
      </c>
      <c r="P2861">
        <f t="shared" si="265"/>
        <v>35</v>
      </c>
      <c r="Q2861" t="str">
        <f t="shared" si="266"/>
        <v>theater</v>
      </c>
      <c r="R2861" t="str">
        <f t="shared" si="267"/>
        <v>plays</v>
      </c>
      <c r="S2861" s="10">
        <f t="shared" si="268"/>
        <v>42233.362314814818</v>
      </c>
      <c r="T2861" s="10">
        <f t="shared" si="269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264"/>
        <v>6.65</v>
      </c>
      <c r="P2862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10">
        <f t="shared" si="268"/>
        <v>42480.800648148142</v>
      </c>
      <c r="T2862" s="10">
        <f t="shared" si="269"/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264"/>
        <v>32</v>
      </c>
      <c r="P2863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10">
        <f t="shared" si="268"/>
        <v>42257.590833333335</v>
      </c>
      <c r="T2863" s="10">
        <f t="shared" si="269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264"/>
        <v>0.43307086614173229</v>
      </c>
      <c r="P2864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10">
        <f t="shared" si="268"/>
        <v>41784.789687500001</v>
      </c>
      <c r="T2864" s="10">
        <f t="shared" si="269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264"/>
        <v>0.04</v>
      </c>
      <c r="P2865">
        <f t="shared" si="265"/>
        <v>20</v>
      </c>
      <c r="Q2865" t="str">
        <f t="shared" si="266"/>
        <v>theater</v>
      </c>
      <c r="R2865" t="str">
        <f t="shared" si="267"/>
        <v>plays</v>
      </c>
      <c r="S2865" s="10">
        <f t="shared" si="268"/>
        <v>41831.675034722226</v>
      </c>
      <c r="T2865" s="10">
        <f t="shared" si="269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264"/>
        <v>1.6</v>
      </c>
      <c r="P2866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10">
        <f t="shared" si="268"/>
        <v>42172.613506944443</v>
      </c>
      <c r="T2866" s="10">
        <f t="shared" si="269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264"/>
        <v>0</v>
      </c>
      <c r="P2867" t="e">
        <f t="shared" si="265"/>
        <v>#DIV/0!</v>
      </c>
      <c r="Q2867" t="str">
        <f t="shared" si="266"/>
        <v>theater</v>
      </c>
      <c r="R2867" t="str">
        <f t="shared" si="267"/>
        <v>plays</v>
      </c>
      <c r="S2867" s="10">
        <f t="shared" si="268"/>
        <v>41950.114108796297</v>
      </c>
      <c r="T2867" s="10">
        <f t="shared" si="269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264"/>
        <v>0.89999999999999991</v>
      </c>
      <c r="P2868">
        <f t="shared" si="265"/>
        <v>22.5</v>
      </c>
      <c r="Q2868" t="str">
        <f t="shared" si="266"/>
        <v>theater</v>
      </c>
      <c r="R2868" t="str">
        <f t="shared" si="267"/>
        <v>plays</v>
      </c>
      <c r="S2868" s="10">
        <f t="shared" si="268"/>
        <v>42627.955104166671</v>
      </c>
      <c r="T2868" s="10">
        <f t="shared" si="269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264"/>
        <v>20.16</v>
      </c>
      <c r="P2869">
        <f t="shared" si="265"/>
        <v>50.4</v>
      </c>
      <c r="Q2869" t="str">
        <f t="shared" si="266"/>
        <v>theater</v>
      </c>
      <c r="R2869" t="str">
        <f t="shared" si="267"/>
        <v>plays</v>
      </c>
      <c r="S2869" s="10">
        <f t="shared" si="268"/>
        <v>42531.195277777777</v>
      </c>
      <c r="T2869" s="10">
        <f t="shared" si="269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264"/>
        <v>42.011733333333332</v>
      </c>
      <c r="P2870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10">
        <f t="shared" si="268"/>
        <v>42618.827013888891</v>
      </c>
      <c r="T2870" s="10">
        <f t="shared" si="269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264"/>
        <v>0.88500000000000001</v>
      </c>
      <c r="P2871">
        <f t="shared" si="265"/>
        <v>35.4</v>
      </c>
      <c r="Q2871" t="str">
        <f t="shared" si="266"/>
        <v>theater</v>
      </c>
      <c r="R2871" t="str">
        <f t="shared" si="267"/>
        <v>plays</v>
      </c>
      <c r="S2871" s="10">
        <f t="shared" si="268"/>
        <v>42540.593530092592</v>
      </c>
      <c r="T2871" s="10">
        <f t="shared" si="269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264"/>
        <v>15</v>
      </c>
      <c r="P2872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10">
        <f t="shared" si="268"/>
        <v>41746.189409722225</v>
      </c>
      <c r="T2872" s="10">
        <f t="shared" si="269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264"/>
        <v>4.67</v>
      </c>
      <c r="P2873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10">
        <f t="shared" si="268"/>
        <v>41974.738576388889</v>
      </c>
      <c r="T2873" s="10">
        <f t="shared" si="269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264"/>
        <v>0</v>
      </c>
      <c r="P2874" t="e">
        <f t="shared" si="265"/>
        <v>#DIV/0!</v>
      </c>
      <c r="Q2874" t="str">
        <f t="shared" si="266"/>
        <v>theater</v>
      </c>
      <c r="R2874" t="str">
        <f t="shared" si="267"/>
        <v>plays</v>
      </c>
      <c r="S2874" s="10">
        <f t="shared" si="268"/>
        <v>42115.11618055556</v>
      </c>
      <c r="T2874" s="10">
        <f t="shared" si="269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264"/>
        <v>38.119999999999997</v>
      </c>
      <c r="P2875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10">
        <f t="shared" si="268"/>
        <v>42002.817488425921</v>
      </c>
      <c r="T2875" s="10">
        <f t="shared" si="269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264"/>
        <v>5.42</v>
      </c>
      <c r="P2876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10">
        <f t="shared" si="268"/>
        <v>42722.84474537037</v>
      </c>
      <c r="T2876" s="10">
        <f t="shared" si="269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264"/>
        <v>3.4999999999999996E-2</v>
      </c>
      <c r="P2877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10">
        <f t="shared" si="268"/>
        <v>42465.128391203703</v>
      </c>
      <c r="T2877" s="10">
        <f t="shared" si="269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264"/>
        <v>0</v>
      </c>
      <c r="P2878" t="e">
        <f t="shared" si="265"/>
        <v>#DIV/0!</v>
      </c>
      <c r="Q2878" t="str">
        <f t="shared" si="266"/>
        <v>theater</v>
      </c>
      <c r="R2878" t="str">
        <f t="shared" si="267"/>
        <v>plays</v>
      </c>
      <c r="S2878" s="10">
        <f t="shared" si="268"/>
        <v>42171.743969907402</v>
      </c>
      <c r="T2878" s="10">
        <f t="shared" si="269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264"/>
        <v>10.833333333333334</v>
      </c>
      <c r="P2879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10">
        <f t="shared" si="268"/>
        <v>42672.955138888887</v>
      </c>
      <c r="T2879" s="10">
        <f t="shared" si="269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264"/>
        <v>2.1</v>
      </c>
      <c r="P2880">
        <f t="shared" si="265"/>
        <v>15.75</v>
      </c>
      <c r="Q2880" t="str">
        <f t="shared" si="266"/>
        <v>theater</v>
      </c>
      <c r="R2880" t="str">
        <f t="shared" si="267"/>
        <v>plays</v>
      </c>
      <c r="S2880" s="10">
        <f t="shared" si="268"/>
        <v>42128.615682870368</v>
      </c>
      <c r="T2880" s="10">
        <f t="shared" si="269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264"/>
        <v>0.2589285714285714</v>
      </c>
      <c r="P2881">
        <f t="shared" si="265"/>
        <v>29</v>
      </c>
      <c r="Q2881" t="str">
        <f t="shared" si="266"/>
        <v>theater</v>
      </c>
      <c r="R2881" t="str">
        <f t="shared" si="267"/>
        <v>plays</v>
      </c>
      <c r="S2881" s="10">
        <f t="shared" si="268"/>
        <v>42359.725243055553</v>
      </c>
      <c r="T2881" s="10">
        <f t="shared" si="269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264"/>
        <v>23.333333333333332</v>
      </c>
      <c r="P2882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10">
        <f t="shared" si="268"/>
        <v>42192.905694444446</v>
      </c>
      <c r="T2882" s="10">
        <f t="shared" si="269"/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270">E2883/D2883*100</f>
        <v>0</v>
      </c>
      <c r="P2883" t="e">
        <f t="shared" ref="P2883:P2946" si="271">E2883/L2883</f>
        <v>#DIV/0!</v>
      </c>
      <c r="Q2883" t="str">
        <f t="shared" ref="Q2883:Q2946" si="272">LEFT(N2883,FIND("/",N2883)-1)</f>
        <v>theater</v>
      </c>
      <c r="R2883" t="str">
        <f t="shared" ref="R2883:R2946" si="273">RIGHT(N2883,LEN(N2883)-FIND("/",N2883))</f>
        <v>plays</v>
      </c>
      <c r="S2883" s="10">
        <f t="shared" ref="S2883:S2946" si="274">(((J2883/60)/60)/24)+DATE(1970,1,1)</f>
        <v>41916.597638888888</v>
      </c>
      <c r="T2883" s="10">
        <f t="shared" ref="T2883:T2946" si="275">(((I2883/60)/60)/24)+DATE(1970,1,1)</f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270"/>
        <v>33.6</v>
      </c>
      <c r="P2884">
        <f t="shared" si="271"/>
        <v>63</v>
      </c>
      <c r="Q2884" t="str">
        <f t="shared" si="272"/>
        <v>theater</v>
      </c>
      <c r="R2884" t="str">
        <f t="shared" si="273"/>
        <v>plays</v>
      </c>
      <c r="S2884" s="10">
        <f t="shared" si="274"/>
        <v>42461.596273148149</v>
      </c>
      <c r="T2884" s="10">
        <f t="shared" si="275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270"/>
        <v>19.079999999999998</v>
      </c>
      <c r="P2885">
        <f t="shared" si="271"/>
        <v>381.6</v>
      </c>
      <c r="Q2885" t="str">
        <f t="shared" si="272"/>
        <v>theater</v>
      </c>
      <c r="R2885" t="str">
        <f t="shared" si="273"/>
        <v>plays</v>
      </c>
      <c r="S2885" s="10">
        <f t="shared" si="274"/>
        <v>42370.90320601852</v>
      </c>
      <c r="T2885" s="10">
        <f t="shared" si="275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270"/>
        <v>0.41111111111111115</v>
      </c>
      <c r="P2886">
        <f t="shared" si="271"/>
        <v>46.25</v>
      </c>
      <c r="Q2886" t="str">
        <f t="shared" si="272"/>
        <v>theater</v>
      </c>
      <c r="R2886" t="str">
        <f t="shared" si="273"/>
        <v>plays</v>
      </c>
      <c r="S2886" s="10">
        <f t="shared" si="274"/>
        <v>41948.727256944447</v>
      </c>
      <c r="T2886" s="10">
        <f t="shared" si="275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270"/>
        <v>32.5</v>
      </c>
      <c r="P2887">
        <f t="shared" si="271"/>
        <v>26</v>
      </c>
      <c r="Q2887" t="str">
        <f t="shared" si="272"/>
        <v>theater</v>
      </c>
      <c r="R2887" t="str">
        <f t="shared" si="273"/>
        <v>plays</v>
      </c>
      <c r="S2887" s="10">
        <f t="shared" si="274"/>
        <v>42047.07640046296</v>
      </c>
      <c r="T2887" s="10">
        <f t="shared" si="275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270"/>
        <v>5</v>
      </c>
      <c r="P2888">
        <f t="shared" si="271"/>
        <v>10</v>
      </c>
      <c r="Q2888" t="str">
        <f t="shared" si="272"/>
        <v>theater</v>
      </c>
      <c r="R2888" t="str">
        <f t="shared" si="273"/>
        <v>plays</v>
      </c>
      <c r="S2888" s="10">
        <f t="shared" si="274"/>
        <v>42261.632916666669</v>
      </c>
      <c r="T2888" s="10">
        <f t="shared" si="275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270"/>
        <v>0.16666666666666669</v>
      </c>
      <c r="P2889">
        <f t="shared" si="271"/>
        <v>5</v>
      </c>
      <c r="Q2889" t="str">
        <f t="shared" si="272"/>
        <v>theater</v>
      </c>
      <c r="R2889" t="str">
        <f t="shared" si="273"/>
        <v>plays</v>
      </c>
      <c r="S2889" s="10">
        <f t="shared" si="274"/>
        <v>41985.427361111113</v>
      </c>
      <c r="T2889" s="10">
        <f t="shared" si="275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270"/>
        <v>0</v>
      </c>
      <c r="P2890" t="e">
        <f t="shared" si="271"/>
        <v>#DIV/0!</v>
      </c>
      <c r="Q2890" t="str">
        <f t="shared" si="272"/>
        <v>theater</v>
      </c>
      <c r="R2890" t="str">
        <f t="shared" si="273"/>
        <v>plays</v>
      </c>
      <c r="S2890" s="10">
        <f t="shared" si="274"/>
        <v>41922.535185185188</v>
      </c>
      <c r="T2890" s="10">
        <f t="shared" si="275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270"/>
        <v>38.066666666666663</v>
      </c>
      <c r="P2891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10">
        <f t="shared" si="274"/>
        <v>41850.863252314812</v>
      </c>
      <c r="T2891" s="10">
        <f t="shared" si="275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270"/>
        <v>1.05</v>
      </c>
      <c r="P2892">
        <f t="shared" si="271"/>
        <v>7</v>
      </c>
      <c r="Q2892" t="str">
        <f t="shared" si="272"/>
        <v>theater</v>
      </c>
      <c r="R2892" t="str">
        <f t="shared" si="273"/>
        <v>plays</v>
      </c>
      <c r="S2892" s="10">
        <f t="shared" si="274"/>
        <v>41831.742962962962</v>
      </c>
      <c r="T2892" s="10">
        <f t="shared" si="275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270"/>
        <v>2.73</v>
      </c>
      <c r="P2893">
        <f t="shared" si="271"/>
        <v>27.3</v>
      </c>
      <c r="Q2893" t="str">
        <f t="shared" si="272"/>
        <v>theater</v>
      </c>
      <c r="R2893" t="str">
        <f t="shared" si="273"/>
        <v>plays</v>
      </c>
      <c r="S2893" s="10">
        <f t="shared" si="274"/>
        <v>42415.883425925931</v>
      </c>
      <c r="T2893" s="10">
        <f t="shared" si="275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270"/>
        <v>9.0909090909090917</v>
      </c>
      <c r="P2894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10">
        <f t="shared" si="274"/>
        <v>41869.714166666665</v>
      </c>
      <c r="T2894" s="10">
        <f t="shared" si="275"/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270"/>
        <v>0.5</v>
      </c>
      <c r="P2895">
        <f t="shared" si="271"/>
        <v>12.5</v>
      </c>
      <c r="Q2895" t="str">
        <f t="shared" si="272"/>
        <v>theater</v>
      </c>
      <c r="R2895" t="str">
        <f t="shared" si="273"/>
        <v>plays</v>
      </c>
      <c r="S2895" s="10">
        <f t="shared" si="274"/>
        <v>41953.773090277777</v>
      </c>
      <c r="T2895" s="10">
        <f t="shared" si="275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270"/>
        <v>0</v>
      </c>
      <c r="P2896" t="e">
        <f t="shared" si="271"/>
        <v>#DIV/0!</v>
      </c>
      <c r="Q2896" t="str">
        <f t="shared" si="272"/>
        <v>theater</v>
      </c>
      <c r="R2896" t="str">
        <f t="shared" si="273"/>
        <v>plays</v>
      </c>
      <c r="S2896" s="10">
        <f t="shared" si="274"/>
        <v>42037.986284722225</v>
      </c>
      <c r="T2896" s="10">
        <f t="shared" si="275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270"/>
        <v>4.5999999999999996</v>
      </c>
      <c r="P2897">
        <f t="shared" si="271"/>
        <v>5.75</v>
      </c>
      <c r="Q2897" t="str">
        <f t="shared" si="272"/>
        <v>theater</v>
      </c>
      <c r="R2897" t="str">
        <f t="shared" si="273"/>
        <v>plays</v>
      </c>
      <c r="S2897" s="10">
        <f t="shared" si="274"/>
        <v>41811.555462962962</v>
      </c>
      <c r="T2897" s="10">
        <f t="shared" si="275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270"/>
        <v>20.833333333333336</v>
      </c>
      <c r="P2898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10">
        <f t="shared" si="274"/>
        <v>42701.908807870372</v>
      </c>
      <c r="T2898" s="10">
        <f t="shared" si="275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270"/>
        <v>4.583333333333333</v>
      </c>
      <c r="P2899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10">
        <f t="shared" si="274"/>
        <v>42258.646504629629</v>
      </c>
      <c r="T2899" s="10">
        <f t="shared" si="275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270"/>
        <v>4.2133333333333338</v>
      </c>
      <c r="P2900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10">
        <f t="shared" si="274"/>
        <v>42278.664965277778</v>
      </c>
      <c r="T2900" s="10">
        <f t="shared" si="275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270"/>
        <v>0</v>
      </c>
      <c r="P2901" t="e">
        <f t="shared" si="271"/>
        <v>#DIV/0!</v>
      </c>
      <c r="Q2901" t="str">
        <f t="shared" si="272"/>
        <v>theater</v>
      </c>
      <c r="R2901" t="str">
        <f t="shared" si="273"/>
        <v>plays</v>
      </c>
      <c r="S2901" s="10">
        <f t="shared" si="274"/>
        <v>42515.078217592592</v>
      </c>
      <c r="T2901" s="10">
        <f t="shared" si="275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270"/>
        <v>61.909090909090914</v>
      </c>
      <c r="P2902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10">
        <f t="shared" si="274"/>
        <v>41830.234166666669</v>
      </c>
      <c r="T2902" s="10">
        <f t="shared" si="275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270"/>
        <v>0.8</v>
      </c>
      <c r="P2903">
        <f t="shared" si="271"/>
        <v>3</v>
      </c>
      <c r="Q2903" t="str">
        <f t="shared" si="272"/>
        <v>theater</v>
      </c>
      <c r="R2903" t="str">
        <f t="shared" si="273"/>
        <v>plays</v>
      </c>
      <c r="S2903" s="10">
        <f t="shared" si="274"/>
        <v>41982.904386574075</v>
      </c>
      <c r="T2903" s="10">
        <f t="shared" si="275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270"/>
        <v>1.6666666666666666E-2</v>
      </c>
      <c r="P2904">
        <f t="shared" si="271"/>
        <v>25</v>
      </c>
      <c r="Q2904" t="str">
        <f t="shared" si="272"/>
        <v>theater</v>
      </c>
      <c r="R2904" t="str">
        <f t="shared" si="273"/>
        <v>plays</v>
      </c>
      <c r="S2904" s="10">
        <f t="shared" si="274"/>
        <v>42210.439768518518</v>
      </c>
      <c r="T2904" s="10">
        <f t="shared" si="275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270"/>
        <v>0.77999999999999992</v>
      </c>
      <c r="P2905">
        <f t="shared" si="271"/>
        <v>9.75</v>
      </c>
      <c r="Q2905" t="str">
        <f t="shared" si="272"/>
        <v>theater</v>
      </c>
      <c r="R2905" t="str">
        <f t="shared" si="273"/>
        <v>plays</v>
      </c>
      <c r="S2905" s="10">
        <f t="shared" si="274"/>
        <v>42196.166874999995</v>
      </c>
      <c r="T2905" s="10">
        <f t="shared" si="275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270"/>
        <v>5</v>
      </c>
      <c r="P2906">
        <f t="shared" si="271"/>
        <v>18.75</v>
      </c>
      <c r="Q2906" t="str">
        <f t="shared" si="272"/>
        <v>theater</v>
      </c>
      <c r="R2906" t="str">
        <f t="shared" si="273"/>
        <v>plays</v>
      </c>
      <c r="S2906" s="10">
        <f t="shared" si="274"/>
        <v>41940.967951388891</v>
      </c>
      <c r="T2906" s="10">
        <f t="shared" si="275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270"/>
        <v>17.771428571428572</v>
      </c>
      <c r="P2907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10">
        <f t="shared" si="274"/>
        <v>42606.056863425925</v>
      </c>
      <c r="T2907" s="10">
        <f t="shared" si="275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270"/>
        <v>9.4166666666666661</v>
      </c>
      <c r="P2908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10">
        <f t="shared" si="274"/>
        <v>42199.648912037039</v>
      </c>
      <c r="T2908" s="10">
        <f t="shared" si="275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270"/>
        <v>0.08</v>
      </c>
      <c r="P2909">
        <f t="shared" si="271"/>
        <v>1</v>
      </c>
      <c r="Q2909" t="str">
        <f t="shared" si="272"/>
        <v>theater</v>
      </c>
      <c r="R2909" t="str">
        <f t="shared" si="273"/>
        <v>plays</v>
      </c>
      <c r="S2909" s="10">
        <f t="shared" si="274"/>
        <v>42444.877743055549</v>
      </c>
      <c r="T2909" s="10">
        <f t="shared" si="275"/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270"/>
        <v>2.75</v>
      </c>
      <c r="P2910">
        <f t="shared" si="271"/>
        <v>52.8</v>
      </c>
      <c r="Q2910" t="str">
        <f t="shared" si="272"/>
        <v>theater</v>
      </c>
      <c r="R2910" t="str">
        <f t="shared" si="273"/>
        <v>plays</v>
      </c>
      <c r="S2910" s="10">
        <f t="shared" si="274"/>
        <v>42499.731701388882</v>
      </c>
      <c r="T2910" s="10">
        <f t="shared" si="275"/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270"/>
        <v>1.1111111111111112E-2</v>
      </c>
      <c r="P2911">
        <f t="shared" si="271"/>
        <v>20</v>
      </c>
      <c r="Q2911" t="str">
        <f t="shared" si="272"/>
        <v>theater</v>
      </c>
      <c r="R2911" t="str">
        <f t="shared" si="273"/>
        <v>plays</v>
      </c>
      <c r="S2911" s="10">
        <f t="shared" si="274"/>
        <v>41929.266215277778</v>
      </c>
      <c r="T2911" s="10">
        <f t="shared" si="275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270"/>
        <v>3.3333333333333335E-3</v>
      </c>
      <c r="P2912">
        <f t="shared" si="271"/>
        <v>1</v>
      </c>
      <c r="Q2912" t="str">
        <f t="shared" si="272"/>
        <v>theater</v>
      </c>
      <c r="R2912" t="str">
        <f t="shared" si="273"/>
        <v>plays</v>
      </c>
      <c r="S2912" s="10">
        <f t="shared" si="274"/>
        <v>42107.841284722221</v>
      </c>
      <c r="T2912" s="10">
        <f t="shared" si="275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270"/>
        <v>36.5</v>
      </c>
      <c r="P2913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10">
        <f t="shared" si="274"/>
        <v>42142.768819444449</v>
      </c>
      <c r="T2913" s="10">
        <f t="shared" si="275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270"/>
        <v>14.058171745152354</v>
      </c>
      <c r="P2914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10">
        <f t="shared" si="274"/>
        <v>42354.131643518514</v>
      </c>
      <c r="T2914" s="10">
        <f t="shared" si="275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270"/>
        <v>0.02</v>
      </c>
      <c r="P2915">
        <f t="shared" si="271"/>
        <v>1</v>
      </c>
      <c r="Q2915" t="str">
        <f t="shared" si="272"/>
        <v>theater</v>
      </c>
      <c r="R2915" t="str">
        <f t="shared" si="273"/>
        <v>plays</v>
      </c>
      <c r="S2915" s="10">
        <f t="shared" si="274"/>
        <v>41828.922905092593</v>
      </c>
      <c r="T2915" s="10">
        <f t="shared" si="275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270"/>
        <v>4.0000000000000001E-3</v>
      </c>
      <c r="P2916">
        <f t="shared" si="271"/>
        <v>1</v>
      </c>
      <c r="Q2916" t="str">
        <f t="shared" si="272"/>
        <v>theater</v>
      </c>
      <c r="R2916" t="str">
        <f t="shared" si="273"/>
        <v>plays</v>
      </c>
      <c r="S2916" s="10">
        <f t="shared" si="274"/>
        <v>42017.907337962963</v>
      </c>
      <c r="T2916" s="10">
        <f t="shared" si="275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270"/>
        <v>61.1</v>
      </c>
      <c r="P2917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10">
        <f t="shared" si="274"/>
        <v>42415.398032407407</v>
      </c>
      <c r="T2917" s="10">
        <f t="shared" si="275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270"/>
        <v>7.8378378378378386</v>
      </c>
      <c r="P2918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10">
        <f t="shared" si="274"/>
        <v>41755.476724537039</v>
      </c>
      <c r="T2918" s="10">
        <f t="shared" si="275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270"/>
        <v>21.85</v>
      </c>
      <c r="P2919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10">
        <f t="shared" si="274"/>
        <v>42245.234340277777</v>
      </c>
      <c r="T2919" s="10">
        <f t="shared" si="275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270"/>
        <v>27.24</v>
      </c>
      <c r="P2920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10">
        <f t="shared" si="274"/>
        <v>42278.629710648151</v>
      </c>
      <c r="T2920" s="10">
        <f t="shared" si="275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270"/>
        <v>8.5</v>
      </c>
      <c r="P2921">
        <f t="shared" si="271"/>
        <v>8.5</v>
      </c>
      <c r="Q2921" t="str">
        <f t="shared" si="272"/>
        <v>theater</v>
      </c>
      <c r="R2921" t="str">
        <f t="shared" si="273"/>
        <v>plays</v>
      </c>
      <c r="S2921" s="10">
        <f t="shared" si="274"/>
        <v>41826.61954861111</v>
      </c>
      <c r="T2921" s="10">
        <f t="shared" si="275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270"/>
        <v>26.840000000000003</v>
      </c>
      <c r="P2922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10">
        <f t="shared" si="274"/>
        <v>42058.792476851857</v>
      </c>
      <c r="T2922" s="10">
        <f t="shared" si="275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270"/>
        <v>129</v>
      </c>
      <c r="P2923">
        <f t="shared" si="271"/>
        <v>43</v>
      </c>
      <c r="Q2923" t="str">
        <f t="shared" si="272"/>
        <v>theater</v>
      </c>
      <c r="R2923" t="str">
        <f t="shared" si="273"/>
        <v>musical</v>
      </c>
      <c r="S2923" s="10">
        <f t="shared" si="274"/>
        <v>41877.886620370373</v>
      </c>
      <c r="T2923" s="10">
        <f t="shared" si="275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270"/>
        <v>100</v>
      </c>
      <c r="P2924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10">
        <f t="shared" si="274"/>
        <v>42097.874155092592</v>
      </c>
      <c r="T2924" s="10">
        <f t="shared" si="275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270"/>
        <v>100</v>
      </c>
      <c r="P2925">
        <f t="shared" si="271"/>
        <v>30</v>
      </c>
      <c r="Q2925" t="str">
        <f t="shared" si="272"/>
        <v>theater</v>
      </c>
      <c r="R2925" t="str">
        <f t="shared" si="273"/>
        <v>musical</v>
      </c>
      <c r="S2925" s="10">
        <f t="shared" si="274"/>
        <v>42013.15253472222</v>
      </c>
      <c r="T2925" s="10">
        <f t="shared" si="275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270"/>
        <v>103.2</v>
      </c>
      <c r="P2926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10">
        <f t="shared" si="274"/>
        <v>42103.556828703702</v>
      </c>
      <c r="T2926" s="10">
        <f t="shared" si="275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270"/>
        <v>102.44597777777777</v>
      </c>
      <c r="P2927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10">
        <f t="shared" si="274"/>
        <v>41863.584120370368</v>
      </c>
      <c r="T2927" s="10">
        <f t="shared" si="275"/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270"/>
        <v>125</v>
      </c>
      <c r="P2928">
        <f t="shared" si="271"/>
        <v>75</v>
      </c>
      <c r="Q2928" t="str">
        <f t="shared" si="272"/>
        <v>theater</v>
      </c>
      <c r="R2928" t="str">
        <f t="shared" si="273"/>
        <v>musical</v>
      </c>
      <c r="S2928" s="10">
        <f t="shared" si="274"/>
        <v>42044.765960648147</v>
      </c>
      <c r="T2928" s="10">
        <f t="shared" si="275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270"/>
        <v>130.83333333333334</v>
      </c>
      <c r="P2929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10">
        <f t="shared" si="274"/>
        <v>41806.669317129628</v>
      </c>
      <c r="T2929" s="10">
        <f t="shared" si="275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270"/>
        <v>100</v>
      </c>
      <c r="P2930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10">
        <f t="shared" si="274"/>
        <v>42403.998217592598</v>
      </c>
      <c r="T2930" s="10">
        <f t="shared" si="275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270"/>
        <v>102.06937499999999</v>
      </c>
      <c r="P2931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10">
        <f t="shared" si="274"/>
        <v>41754.564328703702</v>
      </c>
      <c r="T2931" s="10">
        <f t="shared" si="275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270"/>
        <v>100.92000000000002</v>
      </c>
      <c r="P2932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10">
        <f t="shared" si="274"/>
        <v>42101.584074074075</v>
      </c>
      <c r="T2932" s="10">
        <f t="shared" si="275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270"/>
        <v>106</v>
      </c>
      <c r="P2933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10">
        <f t="shared" si="274"/>
        <v>41872.291238425925</v>
      </c>
      <c r="T2933" s="10">
        <f t="shared" si="275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270"/>
        <v>105.0967741935484</v>
      </c>
      <c r="P2934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10">
        <f t="shared" si="274"/>
        <v>42025.164780092593</v>
      </c>
      <c r="T2934" s="10">
        <f t="shared" si="275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270"/>
        <v>102.76</v>
      </c>
      <c r="P2935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10">
        <f t="shared" si="274"/>
        <v>42495.956631944442</v>
      </c>
      <c r="T2935" s="10">
        <f t="shared" si="275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270"/>
        <v>108</v>
      </c>
      <c r="P2936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10">
        <f t="shared" si="274"/>
        <v>41775.636157407411</v>
      </c>
      <c r="T2936" s="10">
        <f t="shared" si="275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270"/>
        <v>100.88571428571429</v>
      </c>
      <c r="P2937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10">
        <f t="shared" si="274"/>
        <v>42553.583425925928</v>
      </c>
      <c r="T2937" s="10">
        <f t="shared" si="275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270"/>
        <v>128</v>
      </c>
      <c r="P2938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10">
        <f t="shared" si="274"/>
        <v>41912.650729166664</v>
      </c>
      <c r="T2938" s="10">
        <f t="shared" si="275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270"/>
        <v>133.33333333333331</v>
      </c>
      <c r="P2939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10">
        <f t="shared" si="274"/>
        <v>41803.457326388889</v>
      </c>
      <c r="T2939" s="10">
        <f t="shared" si="275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270"/>
        <v>101.375</v>
      </c>
      <c r="P2940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10">
        <f t="shared" si="274"/>
        <v>42004.703865740739</v>
      </c>
      <c r="T2940" s="10">
        <f t="shared" si="275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270"/>
        <v>102.875</v>
      </c>
      <c r="P2941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10">
        <f t="shared" si="274"/>
        <v>41845.809166666666</v>
      </c>
      <c r="T2941" s="10">
        <f t="shared" si="275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270"/>
        <v>107.24000000000001</v>
      </c>
      <c r="P2942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10">
        <f t="shared" si="274"/>
        <v>41982.773356481484</v>
      </c>
      <c r="T2942" s="10">
        <f t="shared" si="275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270"/>
        <v>4.0000000000000001E-3</v>
      </c>
      <c r="P2943">
        <f t="shared" si="271"/>
        <v>1</v>
      </c>
      <c r="Q2943" t="str">
        <f t="shared" si="272"/>
        <v>theater</v>
      </c>
      <c r="R2943" t="str">
        <f t="shared" si="273"/>
        <v>spaces</v>
      </c>
      <c r="S2943" s="10">
        <f t="shared" si="274"/>
        <v>42034.960127314815</v>
      </c>
      <c r="T2943" s="10">
        <f t="shared" si="275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270"/>
        <v>20.424999999999997</v>
      </c>
      <c r="P2944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10">
        <f t="shared" si="274"/>
        <v>42334.803923611107</v>
      </c>
      <c r="T2944" s="10">
        <f t="shared" si="275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270"/>
        <v>0</v>
      </c>
      <c r="P2945" t="e">
        <f t="shared" si="271"/>
        <v>#DIV/0!</v>
      </c>
      <c r="Q2945" t="str">
        <f t="shared" si="272"/>
        <v>theater</v>
      </c>
      <c r="R2945" t="str">
        <f t="shared" si="273"/>
        <v>spaces</v>
      </c>
      <c r="S2945" s="10">
        <f t="shared" si="274"/>
        <v>42077.129398148143</v>
      </c>
      <c r="T2945" s="10">
        <f t="shared" si="275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270"/>
        <v>1</v>
      </c>
      <c r="P2946">
        <f t="shared" si="271"/>
        <v>100</v>
      </c>
      <c r="Q2946" t="str">
        <f t="shared" si="272"/>
        <v>theater</v>
      </c>
      <c r="R2946" t="str">
        <f t="shared" si="273"/>
        <v>spaces</v>
      </c>
      <c r="S2946" s="10">
        <f t="shared" si="274"/>
        <v>42132.9143287037</v>
      </c>
      <c r="T2946" s="10">
        <f t="shared" si="275"/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276">E2947/D2947*100</f>
        <v>0</v>
      </c>
      <c r="P2947" t="e">
        <f t="shared" ref="P2947:P3010" si="277">E2947/L2947</f>
        <v>#DIV/0!</v>
      </c>
      <c r="Q2947" t="str">
        <f t="shared" ref="Q2947:Q3010" si="278">LEFT(N2947,FIND("/",N2947)-1)</f>
        <v>theater</v>
      </c>
      <c r="R2947" t="str">
        <f t="shared" ref="R2947:R3010" si="279">RIGHT(N2947,LEN(N2947)-FIND("/",N2947))</f>
        <v>spaces</v>
      </c>
      <c r="S2947" s="10">
        <f t="shared" ref="S2947:S3010" si="280">(((J2947/60)/60)/24)+DATE(1970,1,1)</f>
        <v>42118.139583333337</v>
      </c>
      <c r="T2947" s="10">
        <f t="shared" ref="T2947:T3010" si="281">(((I2947/60)/60)/24)+DATE(1970,1,1)</f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276"/>
        <v>0.1</v>
      </c>
      <c r="P2948">
        <f t="shared" si="277"/>
        <v>1</v>
      </c>
      <c r="Q2948" t="str">
        <f t="shared" si="278"/>
        <v>theater</v>
      </c>
      <c r="R2948" t="str">
        <f t="shared" si="279"/>
        <v>spaces</v>
      </c>
      <c r="S2948" s="10">
        <f t="shared" si="280"/>
        <v>42567.531157407408</v>
      </c>
      <c r="T2948" s="10">
        <f t="shared" si="281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276"/>
        <v>4.2880000000000003</v>
      </c>
      <c r="P2949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10">
        <f t="shared" si="280"/>
        <v>42649.562118055561</v>
      </c>
      <c r="T2949" s="10">
        <f t="shared" si="281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276"/>
        <v>4.8000000000000004E-3</v>
      </c>
      <c r="P2950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10">
        <f t="shared" si="280"/>
        <v>42097.649224537032</v>
      </c>
      <c r="T2950" s="10">
        <f t="shared" si="281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276"/>
        <v>2.5</v>
      </c>
      <c r="P2951">
        <f t="shared" si="277"/>
        <v>12.5</v>
      </c>
      <c r="Q2951" t="str">
        <f t="shared" si="278"/>
        <v>theater</v>
      </c>
      <c r="R2951" t="str">
        <f t="shared" si="279"/>
        <v>spaces</v>
      </c>
      <c r="S2951" s="10">
        <f t="shared" si="280"/>
        <v>42297.823113425926</v>
      </c>
      <c r="T2951" s="10">
        <f t="shared" si="281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276"/>
        <v>0</v>
      </c>
      <c r="P2952" t="e">
        <f t="shared" si="277"/>
        <v>#DIV/0!</v>
      </c>
      <c r="Q2952" t="str">
        <f t="shared" si="278"/>
        <v>theater</v>
      </c>
      <c r="R2952" t="str">
        <f t="shared" si="279"/>
        <v>spaces</v>
      </c>
      <c r="S2952" s="10">
        <f t="shared" si="280"/>
        <v>42362.36518518519</v>
      </c>
      <c r="T2952" s="10">
        <f t="shared" si="281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276"/>
        <v>2.1919999999999997</v>
      </c>
      <c r="P2953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10">
        <f t="shared" si="280"/>
        <v>41872.802928240737</v>
      </c>
      <c r="T2953" s="10">
        <f t="shared" si="281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276"/>
        <v>8.0250000000000004</v>
      </c>
      <c r="P2954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10">
        <f t="shared" si="280"/>
        <v>42628.690266203703</v>
      </c>
      <c r="T2954" s="10">
        <f t="shared" si="281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276"/>
        <v>0.15125</v>
      </c>
      <c r="P2955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10">
        <f t="shared" si="280"/>
        <v>42255.791909722218</v>
      </c>
      <c r="T2955" s="10">
        <f t="shared" si="281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276"/>
        <v>0</v>
      </c>
      <c r="P2956" t="e">
        <f t="shared" si="277"/>
        <v>#DIV/0!</v>
      </c>
      <c r="Q2956" t="str">
        <f t="shared" si="278"/>
        <v>theater</v>
      </c>
      <c r="R2956" t="str">
        <f t="shared" si="279"/>
        <v>spaces</v>
      </c>
      <c r="S2956" s="10">
        <f t="shared" si="280"/>
        <v>42790.583368055552</v>
      </c>
      <c r="T2956" s="10">
        <f t="shared" si="281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276"/>
        <v>59.583333333333336</v>
      </c>
      <c r="P2957">
        <f t="shared" si="277"/>
        <v>65</v>
      </c>
      <c r="Q2957" t="str">
        <f t="shared" si="278"/>
        <v>theater</v>
      </c>
      <c r="R2957" t="str">
        <f t="shared" si="279"/>
        <v>spaces</v>
      </c>
      <c r="S2957" s="10">
        <f t="shared" si="280"/>
        <v>42141.741307870368</v>
      </c>
      <c r="T2957" s="10">
        <f t="shared" si="281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276"/>
        <v>16.734177215189874</v>
      </c>
      <c r="P2958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10">
        <f t="shared" si="280"/>
        <v>42464.958912037036</v>
      </c>
      <c r="T2958" s="10">
        <f t="shared" si="281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276"/>
        <v>1.8666666666666669</v>
      </c>
      <c r="P2959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10">
        <f t="shared" si="280"/>
        <v>42031.011249999996</v>
      </c>
      <c r="T2959" s="10">
        <f t="shared" si="281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276"/>
        <v>0</v>
      </c>
      <c r="P2960" t="e">
        <f t="shared" si="277"/>
        <v>#DIV/0!</v>
      </c>
      <c r="Q2960" t="str">
        <f t="shared" si="278"/>
        <v>theater</v>
      </c>
      <c r="R2960" t="str">
        <f t="shared" si="279"/>
        <v>spaces</v>
      </c>
      <c r="S2960" s="10">
        <f t="shared" si="280"/>
        <v>42438.779131944444</v>
      </c>
      <c r="T2960" s="10">
        <f t="shared" si="281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276"/>
        <v>0</v>
      </c>
      <c r="P2961" t="e">
        <f t="shared" si="277"/>
        <v>#DIV/0!</v>
      </c>
      <c r="Q2961" t="str">
        <f t="shared" si="278"/>
        <v>theater</v>
      </c>
      <c r="R2961" t="str">
        <f t="shared" si="279"/>
        <v>spaces</v>
      </c>
      <c r="S2961" s="10">
        <f t="shared" si="280"/>
        <v>42498.008391203708</v>
      </c>
      <c r="T2961" s="10">
        <f t="shared" si="281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276"/>
        <v>0</v>
      </c>
      <c r="P2962" t="e">
        <f t="shared" si="277"/>
        <v>#DIV/0!</v>
      </c>
      <c r="Q2962" t="str">
        <f t="shared" si="278"/>
        <v>theater</v>
      </c>
      <c r="R2962" t="str">
        <f t="shared" si="279"/>
        <v>spaces</v>
      </c>
      <c r="S2962" s="10">
        <f t="shared" si="280"/>
        <v>41863.757210648146</v>
      </c>
      <c r="T2962" s="10">
        <f t="shared" si="281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276"/>
        <v>109.62</v>
      </c>
      <c r="P2963">
        <f t="shared" si="277"/>
        <v>50.75</v>
      </c>
      <c r="Q2963" t="str">
        <f t="shared" si="278"/>
        <v>theater</v>
      </c>
      <c r="R2963" t="str">
        <f t="shared" si="279"/>
        <v>plays</v>
      </c>
      <c r="S2963" s="10">
        <f t="shared" si="280"/>
        <v>42061.212488425925</v>
      </c>
      <c r="T2963" s="10">
        <f t="shared" si="281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276"/>
        <v>121.8</v>
      </c>
      <c r="P2964">
        <f t="shared" si="277"/>
        <v>60.9</v>
      </c>
      <c r="Q2964" t="str">
        <f t="shared" si="278"/>
        <v>theater</v>
      </c>
      <c r="R2964" t="str">
        <f t="shared" si="279"/>
        <v>plays</v>
      </c>
      <c r="S2964" s="10">
        <f t="shared" si="280"/>
        <v>42036.24428240741</v>
      </c>
      <c r="T2964" s="10">
        <f t="shared" si="281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276"/>
        <v>106.85</v>
      </c>
      <c r="P2965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10">
        <f t="shared" si="280"/>
        <v>42157.470185185186</v>
      </c>
      <c r="T2965" s="10">
        <f t="shared" si="281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276"/>
        <v>100.71379999999999</v>
      </c>
      <c r="P2966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10">
        <f t="shared" si="280"/>
        <v>41827.909942129627</v>
      </c>
      <c r="T2966" s="10">
        <f t="shared" si="281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276"/>
        <v>109.00000000000001</v>
      </c>
      <c r="P2967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10">
        <f t="shared" si="280"/>
        <v>42162.729548611111</v>
      </c>
      <c r="T2967" s="10">
        <f t="shared" si="281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276"/>
        <v>113.63000000000001</v>
      </c>
      <c r="P2968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10">
        <f t="shared" si="280"/>
        <v>42233.738564814819</v>
      </c>
      <c r="T2968" s="10">
        <f t="shared" si="281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276"/>
        <v>113.92</v>
      </c>
      <c r="P2969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10">
        <f t="shared" si="280"/>
        <v>42042.197824074072</v>
      </c>
      <c r="T2969" s="10">
        <f t="shared" si="281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276"/>
        <v>106</v>
      </c>
      <c r="P2970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10">
        <f t="shared" si="280"/>
        <v>42585.523842592593</v>
      </c>
      <c r="T2970" s="10">
        <f t="shared" si="281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276"/>
        <v>162.5</v>
      </c>
      <c r="P2971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10">
        <f t="shared" si="280"/>
        <v>42097.786493055552</v>
      </c>
      <c r="T2971" s="10">
        <f t="shared" si="281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276"/>
        <v>106</v>
      </c>
      <c r="P2972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10">
        <f t="shared" si="280"/>
        <v>41808.669571759259</v>
      </c>
      <c r="T2972" s="10">
        <f t="shared" si="281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276"/>
        <v>100.15624999999999</v>
      </c>
      <c r="P2973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10">
        <f t="shared" si="280"/>
        <v>41852.658310185187</v>
      </c>
      <c r="T2973" s="10">
        <f t="shared" si="281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276"/>
        <v>105.35000000000001</v>
      </c>
      <c r="P2974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10">
        <f t="shared" si="280"/>
        <v>42694.110185185185</v>
      </c>
      <c r="T2974" s="10">
        <f t="shared" si="281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276"/>
        <v>174.8</v>
      </c>
      <c r="P2975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10">
        <f t="shared" si="280"/>
        <v>42341.818379629629</v>
      </c>
      <c r="T2975" s="10">
        <f t="shared" si="281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276"/>
        <v>102</v>
      </c>
      <c r="P2976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10">
        <f t="shared" si="280"/>
        <v>41880.061006944445</v>
      </c>
      <c r="T2976" s="10">
        <f t="shared" si="281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276"/>
        <v>100.125</v>
      </c>
      <c r="P2977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10">
        <f t="shared" si="280"/>
        <v>41941.683865740742</v>
      </c>
      <c r="T2977" s="10">
        <f t="shared" si="281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276"/>
        <v>171.42857142857142</v>
      </c>
      <c r="P2978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10">
        <f t="shared" si="280"/>
        <v>42425.730671296296</v>
      </c>
      <c r="T2978" s="10">
        <f t="shared" si="281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276"/>
        <v>113.56666666666666</v>
      </c>
      <c r="P2979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10">
        <f t="shared" si="280"/>
        <v>42026.88118055556</v>
      </c>
      <c r="T2979" s="10">
        <f t="shared" si="281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276"/>
        <v>129.46666666666667</v>
      </c>
      <c r="P2980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10">
        <f t="shared" si="280"/>
        <v>41922.640590277777</v>
      </c>
      <c r="T2980" s="10">
        <f t="shared" si="281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276"/>
        <v>101.4</v>
      </c>
      <c r="P2981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10">
        <f t="shared" si="280"/>
        <v>41993.824340277773</v>
      </c>
      <c r="T2981" s="10">
        <f t="shared" si="281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276"/>
        <v>109.16666666666666</v>
      </c>
      <c r="P2982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10">
        <f t="shared" si="280"/>
        <v>42219.915856481486</v>
      </c>
      <c r="T2982" s="10">
        <f t="shared" si="281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276"/>
        <v>128.92500000000001</v>
      </c>
      <c r="P2983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10">
        <f t="shared" si="280"/>
        <v>42225.559675925921</v>
      </c>
      <c r="T2983" s="10">
        <f t="shared" si="281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276"/>
        <v>102.06</v>
      </c>
      <c r="P2984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10">
        <f t="shared" si="280"/>
        <v>42381.686840277776</v>
      </c>
      <c r="T2984" s="10">
        <f t="shared" si="281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276"/>
        <v>146.53957758620692</v>
      </c>
      <c r="P2985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10">
        <f t="shared" si="280"/>
        <v>41894.632361111115</v>
      </c>
      <c r="T2985" s="10">
        <f t="shared" si="281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276"/>
        <v>100.352</v>
      </c>
      <c r="P2986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10">
        <f t="shared" si="280"/>
        <v>42576.278715277775</v>
      </c>
      <c r="T2986" s="10">
        <f t="shared" si="281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276"/>
        <v>121.64999999999999</v>
      </c>
      <c r="P2987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10">
        <f t="shared" si="280"/>
        <v>42654.973703703698</v>
      </c>
      <c r="T2987" s="10">
        <f t="shared" si="281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276"/>
        <v>105.5</v>
      </c>
      <c r="P2988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10">
        <f t="shared" si="280"/>
        <v>42431.500069444446</v>
      </c>
      <c r="T2988" s="10">
        <f t="shared" si="281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276"/>
        <v>110.4008</v>
      </c>
      <c r="P2989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10">
        <f t="shared" si="280"/>
        <v>42627.307303240741</v>
      </c>
      <c r="T2989" s="10">
        <f t="shared" si="281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276"/>
        <v>100</v>
      </c>
      <c r="P2990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10">
        <f t="shared" si="280"/>
        <v>42511.362048611118</v>
      </c>
      <c r="T2990" s="10">
        <f t="shared" si="281"/>
        <v>42541.362048611118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276"/>
        <v>176.535</v>
      </c>
      <c r="P2991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10">
        <f t="shared" si="280"/>
        <v>42337.02039351852</v>
      </c>
      <c r="T2991" s="10">
        <f t="shared" si="281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276"/>
        <v>100</v>
      </c>
      <c r="P2992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10">
        <f t="shared" si="280"/>
        <v>42341.57430555555</v>
      </c>
      <c r="T2992" s="10">
        <f t="shared" si="281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276"/>
        <v>103.29411764705883</v>
      </c>
      <c r="P2993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10">
        <f t="shared" si="280"/>
        <v>42740.837152777778</v>
      </c>
      <c r="T2993" s="10">
        <f t="shared" si="281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276"/>
        <v>104.5</v>
      </c>
      <c r="P2994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10">
        <f t="shared" si="280"/>
        <v>42622.767476851848</v>
      </c>
      <c r="T2994" s="10">
        <f t="shared" si="281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276"/>
        <v>100.29999999999998</v>
      </c>
      <c r="P2995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10">
        <f t="shared" si="280"/>
        <v>42390.838738425926</v>
      </c>
      <c r="T2995" s="10">
        <f t="shared" si="281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276"/>
        <v>457.74666666666673</v>
      </c>
      <c r="P2996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10">
        <f t="shared" si="280"/>
        <v>41885.478842592594</v>
      </c>
      <c r="T2996" s="10">
        <f t="shared" si="281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276"/>
        <v>104.96000000000001</v>
      </c>
      <c r="P2997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10">
        <f t="shared" si="280"/>
        <v>42724.665173611109</v>
      </c>
      <c r="T2997" s="10">
        <f t="shared" si="281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276"/>
        <v>171.94285714285715</v>
      </c>
      <c r="P2998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10">
        <f t="shared" si="280"/>
        <v>42090.912500000006</v>
      </c>
      <c r="T2998" s="10">
        <f t="shared" si="281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276"/>
        <v>103.73000000000002</v>
      </c>
      <c r="P2999">
        <f t="shared" si="277"/>
        <v>90.2</v>
      </c>
      <c r="Q2999" t="str">
        <f t="shared" si="278"/>
        <v>theater</v>
      </c>
      <c r="R2999" t="str">
        <f t="shared" si="279"/>
        <v>spaces</v>
      </c>
      <c r="S2999" s="10">
        <f t="shared" si="280"/>
        <v>42775.733715277776</v>
      </c>
      <c r="T2999" s="10">
        <f t="shared" si="281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276"/>
        <v>103.029</v>
      </c>
      <c r="P3000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10">
        <f t="shared" si="280"/>
        <v>41778.193622685183</v>
      </c>
      <c r="T3000" s="10">
        <f t="shared" si="281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276"/>
        <v>118.88888888888889</v>
      </c>
      <c r="P3001">
        <f t="shared" si="277"/>
        <v>80.25</v>
      </c>
      <c r="Q3001" t="str">
        <f t="shared" si="278"/>
        <v>theater</v>
      </c>
      <c r="R3001" t="str">
        <f t="shared" si="279"/>
        <v>spaces</v>
      </c>
      <c r="S3001" s="10">
        <f t="shared" si="280"/>
        <v>42780.740277777775</v>
      </c>
      <c r="T3001" s="10">
        <f t="shared" si="281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276"/>
        <v>100</v>
      </c>
      <c r="P3002">
        <f t="shared" si="277"/>
        <v>62.5</v>
      </c>
      <c r="Q3002" t="str">
        <f t="shared" si="278"/>
        <v>theater</v>
      </c>
      <c r="R3002" t="str">
        <f t="shared" si="279"/>
        <v>spaces</v>
      </c>
      <c r="S3002" s="10">
        <f t="shared" si="280"/>
        <v>42752.827199074076</v>
      </c>
      <c r="T3002" s="10">
        <f t="shared" si="281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276"/>
        <v>318.69988910451895</v>
      </c>
      <c r="P3003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10">
        <f t="shared" si="280"/>
        <v>42534.895625000005</v>
      </c>
      <c r="T3003" s="10">
        <f t="shared" si="281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276"/>
        <v>108.50614285714286</v>
      </c>
      <c r="P3004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10">
        <f t="shared" si="280"/>
        <v>41239.83625</v>
      </c>
      <c r="T3004" s="10">
        <f t="shared" si="281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276"/>
        <v>101.16666666666667</v>
      </c>
      <c r="P3005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10">
        <f t="shared" si="280"/>
        <v>42398.849259259259</v>
      </c>
      <c r="T3005" s="10">
        <f t="shared" si="281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276"/>
        <v>112.815</v>
      </c>
      <c r="P3006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10">
        <f t="shared" si="280"/>
        <v>41928.881064814814</v>
      </c>
      <c r="T3006" s="10">
        <f t="shared" si="281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276"/>
        <v>120.49622641509434</v>
      </c>
      <c r="P3007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10">
        <f t="shared" si="280"/>
        <v>41888.674826388888</v>
      </c>
      <c r="T3007" s="10">
        <f t="shared" si="281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276"/>
        <v>107.74999999999999</v>
      </c>
      <c r="P3008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10">
        <f t="shared" si="280"/>
        <v>41957.756840277783</v>
      </c>
      <c r="T3008" s="10">
        <f t="shared" si="281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276"/>
        <v>180</v>
      </c>
      <c r="P3009">
        <f t="shared" si="277"/>
        <v>54</v>
      </c>
      <c r="Q3009" t="str">
        <f t="shared" si="278"/>
        <v>theater</v>
      </c>
      <c r="R3009" t="str">
        <f t="shared" si="279"/>
        <v>spaces</v>
      </c>
      <c r="S3009" s="10">
        <f t="shared" si="280"/>
        <v>42098.216238425928</v>
      </c>
      <c r="T3009" s="10">
        <f t="shared" si="281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276"/>
        <v>101.16666666666667</v>
      </c>
      <c r="P3010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10">
        <f t="shared" si="280"/>
        <v>42360.212025462963</v>
      </c>
      <c r="T3010" s="10">
        <f t="shared" si="281"/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282">E3011/D3011*100</f>
        <v>119.756</v>
      </c>
      <c r="P3011">
        <f t="shared" ref="P3011:P3074" si="283">E3011/L3011</f>
        <v>233.8984375</v>
      </c>
      <c r="Q3011" t="str">
        <f t="shared" ref="Q3011:Q3074" si="284">LEFT(N3011,FIND("/",N3011)-1)</f>
        <v>theater</v>
      </c>
      <c r="R3011" t="str">
        <f t="shared" ref="R3011:R3074" si="285">RIGHT(N3011,LEN(N3011)-FIND("/",N3011))</f>
        <v>spaces</v>
      </c>
      <c r="S3011" s="10">
        <f t="shared" ref="S3011:S3074" si="286">(((J3011/60)/60)/24)+DATE(1970,1,1)</f>
        <v>41939.569907407407</v>
      </c>
      <c r="T3011" s="10">
        <f t="shared" ref="T3011:T3074" si="287">(((I3011/60)/60)/24)+DATE(1970,1,1)</f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282"/>
        <v>158</v>
      </c>
      <c r="P3012">
        <f t="shared" si="283"/>
        <v>158</v>
      </c>
      <c r="Q3012" t="str">
        <f t="shared" si="284"/>
        <v>theater</v>
      </c>
      <c r="R3012" t="str">
        <f t="shared" si="285"/>
        <v>spaces</v>
      </c>
      <c r="S3012" s="10">
        <f t="shared" si="286"/>
        <v>41996.832395833335</v>
      </c>
      <c r="T3012" s="10">
        <f t="shared" si="287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282"/>
        <v>123.66666666666666</v>
      </c>
      <c r="P3013">
        <f t="shared" si="283"/>
        <v>14.84</v>
      </c>
      <c r="Q3013" t="str">
        <f t="shared" si="284"/>
        <v>theater</v>
      </c>
      <c r="R3013" t="str">
        <f t="shared" si="285"/>
        <v>spaces</v>
      </c>
      <c r="S3013" s="10">
        <f t="shared" si="286"/>
        <v>42334.468935185185</v>
      </c>
      <c r="T3013" s="10">
        <f t="shared" si="287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282"/>
        <v>117.12499999999999</v>
      </c>
      <c r="P3014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10">
        <f t="shared" si="286"/>
        <v>42024.702893518523</v>
      </c>
      <c r="T3014" s="10">
        <f t="shared" si="287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282"/>
        <v>156.96</v>
      </c>
      <c r="P3015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10">
        <f t="shared" si="286"/>
        <v>42146.836215277777</v>
      </c>
      <c r="T3015" s="10">
        <f t="shared" si="287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282"/>
        <v>113.104</v>
      </c>
      <c r="P3016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10">
        <f t="shared" si="286"/>
        <v>41920.123611111114</v>
      </c>
      <c r="T3016" s="10">
        <f t="shared" si="287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282"/>
        <v>103.17647058823529</v>
      </c>
      <c r="P3017">
        <f t="shared" si="283"/>
        <v>87.7</v>
      </c>
      <c r="Q3017" t="str">
        <f t="shared" si="284"/>
        <v>theater</v>
      </c>
      <c r="R3017" t="str">
        <f t="shared" si="285"/>
        <v>spaces</v>
      </c>
      <c r="S3017" s="10">
        <f t="shared" si="286"/>
        <v>41785.72729166667</v>
      </c>
      <c r="T3017" s="10">
        <f t="shared" si="287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282"/>
        <v>102.61176470588236</v>
      </c>
      <c r="P3018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10">
        <f t="shared" si="286"/>
        <v>41778.548055555555</v>
      </c>
      <c r="T3018" s="10">
        <f t="shared" si="287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282"/>
        <v>105.84090909090908</v>
      </c>
      <c r="P3019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10">
        <f t="shared" si="286"/>
        <v>41841.850034722222</v>
      </c>
      <c r="T3019" s="10">
        <f t="shared" si="287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282"/>
        <v>100.71428571428571</v>
      </c>
      <c r="P3020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10">
        <f t="shared" si="286"/>
        <v>42163.29833333334</v>
      </c>
      <c r="T3020" s="10">
        <f t="shared" si="287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282"/>
        <v>121.23333333333332</v>
      </c>
      <c r="P3021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10">
        <f t="shared" si="286"/>
        <v>41758.833564814813</v>
      </c>
      <c r="T3021" s="10">
        <f t="shared" si="287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282"/>
        <v>100.57142857142858</v>
      </c>
      <c r="P3022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10">
        <f t="shared" si="286"/>
        <v>42170.846446759257</v>
      </c>
      <c r="T3022" s="10">
        <f t="shared" si="287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282"/>
        <v>116.02222222222223</v>
      </c>
      <c r="P3023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10">
        <f t="shared" si="286"/>
        <v>42660.618854166663</v>
      </c>
      <c r="T3023" s="10">
        <f t="shared" si="287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282"/>
        <v>100.88</v>
      </c>
      <c r="P3024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10">
        <f t="shared" si="286"/>
        <v>42564.95380787037</v>
      </c>
      <c r="T3024" s="10">
        <f t="shared" si="287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282"/>
        <v>103</v>
      </c>
      <c r="P3025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10">
        <f t="shared" si="286"/>
        <v>42121.675763888896</v>
      </c>
      <c r="T3025" s="10">
        <f t="shared" si="287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282"/>
        <v>246.42</v>
      </c>
      <c r="P3026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10">
        <f t="shared" si="286"/>
        <v>41158.993923611109</v>
      </c>
      <c r="T3026" s="10">
        <f t="shared" si="287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282"/>
        <v>302.2</v>
      </c>
      <c r="P3027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10">
        <f t="shared" si="286"/>
        <v>41761.509409722225</v>
      </c>
      <c r="T3027" s="10">
        <f t="shared" si="287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282"/>
        <v>143.33333333333334</v>
      </c>
      <c r="P3028">
        <f t="shared" si="283"/>
        <v>51.6</v>
      </c>
      <c r="Q3028" t="str">
        <f t="shared" si="284"/>
        <v>theater</v>
      </c>
      <c r="R3028" t="str">
        <f t="shared" si="285"/>
        <v>spaces</v>
      </c>
      <c r="S3028" s="10">
        <f t="shared" si="286"/>
        <v>42783.459398148145</v>
      </c>
      <c r="T3028" s="10">
        <f t="shared" si="287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282"/>
        <v>131.44</v>
      </c>
      <c r="P3029">
        <f t="shared" si="283"/>
        <v>164.3</v>
      </c>
      <c r="Q3029" t="str">
        <f t="shared" si="284"/>
        <v>theater</v>
      </c>
      <c r="R3029" t="str">
        <f t="shared" si="285"/>
        <v>spaces</v>
      </c>
      <c r="S3029" s="10">
        <f t="shared" si="286"/>
        <v>42053.704293981486</v>
      </c>
      <c r="T3029" s="10">
        <f t="shared" si="287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282"/>
        <v>168.01999999999998</v>
      </c>
      <c r="P3030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10">
        <f t="shared" si="286"/>
        <v>42567.264178240745</v>
      </c>
      <c r="T3030" s="10">
        <f t="shared" si="287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282"/>
        <v>109.67666666666666</v>
      </c>
      <c r="P3031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10">
        <f t="shared" si="286"/>
        <v>41932.708877314813</v>
      </c>
      <c r="T3031" s="10">
        <f t="shared" si="287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282"/>
        <v>106.6857142857143</v>
      </c>
      <c r="P3032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10">
        <f t="shared" si="286"/>
        <v>42233.747349537036</v>
      </c>
      <c r="T3032" s="10">
        <f t="shared" si="287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282"/>
        <v>100</v>
      </c>
      <c r="P3033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10">
        <f t="shared" si="286"/>
        <v>42597.882488425923</v>
      </c>
      <c r="T3033" s="10">
        <f t="shared" si="287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282"/>
        <v>127.2</v>
      </c>
      <c r="P3034">
        <f t="shared" si="283"/>
        <v>50.88</v>
      </c>
      <c r="Q3034" t="str">
        <f t="shared" si="284"/>
        <v>theater</v>
      </c>
      <c r="R3034" t="str">
        <f t="shared" si="285"/>
        <v>spaces</v>
      </c>
      <c r="S3034" s="10">
        <f t="shared" si="286"/>
        <v>42228.044664351852</v>
      </c>
      <c r="T3034" s="10">
        <f t="shared" si="287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282"/>
        <v>146.53333333333333</v>
      </c>
      <c r="P3035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10">
        <f t="shared" si="286"/>
        <v>42570.110243055555</v>
      </c>
      <c r="T3035" s="10">
        <f t="shared" si="287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282"/>
        <v>112.53599999999999</v>
      </c>
      <c r="P3036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10">
        <f t="shared" si="286"/>
        <v>42644.535358796296</v>
      </c>
      <c r="T3036" s="10">
        <f t="shared" si="287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282"/>
        <v>108.78684000000001</v>
      </c>
      <c r="P3037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10">
        <f t="shared" si="286"/>
        <v>41368.560289351852</v>
      </c>
      <c r="T3037" s="10">
        <f t="shared" si="287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282"/>
        <v>126.732</v>
      </c>
      <c r="P3038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10">
        <f t="shared" si="286"/>
        <v>41466.785231481481</v>
      </c>
      <c r="T3038" s="10">
        <f t="shared" si="287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282"/>
        <v>213.20000000000002</v>
      </c>
      <c r="P3039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10">
        <f t="shared" si="286"/>
        <v>40378.893206018518</v>
      </c>
      <c r="T3039" s="10">
        <f t="shared" si="287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282"/>
        <v>100.49999999999999</v>
      </c>
      <c r="P3040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10">
        <f t="shared" si="286"/>
        <v>42373.252280092594</v>
      </c>
      <c r="T3040" s="10">
        <f t="shared" si="287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282"/>
        <v>108.71389999999998</v>
      </c>
      <c r="P3041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10">
        <f t="shared" si="286"/>
        <v>41610.794421296298</v>
      </c>
      <c r="T3041" s="10">
        <f t="shared" si="287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282"/>
        <v>107.5</v>
      </c>
      <c r="P3042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10">
        <f t="shared" si="286"/>
        <v>42177.791909722218</v>
      </c>
      <c r="T3042" s="10">
        <f t="shared" si="287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282"/>
        <v>110.48192771084338</v>
      </c>
      <c r="P3043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10">
        <f t="shared" si="286"/>
        <v>42359.868611111116</v>
      </c>
      <c r="T3043" s="10">
        <f t="shared" si="287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282"/>
        <v>128</v>
      </c>
      <c r="P3044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10">
        <f t="shared" si="286"/>
        <v>42253.688043981485</v>
      </c>
      <c r="T3044" s="10">
        <f t="shared" si="287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282"/>
        <v>110.00666666666667</v>
      </c>
      <c r="P3045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10">
        <f t="shared" si="286"/>
        <v>42083.070590277777</v>
      </c>
      <c r="T3045" s="10">
        <f t="shared" si="287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282"/>
        <v>109.34166666666667</v>
      </c>
      <c r="P3046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10">
        <f t="shared" si="286"/>
        <v>42387.7268287037</v>
      </c>
      <c r="T3046" s="10">
        <f t="shared" si="287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282"/>
        <v>132.70650000000001</v>
      </c>
      <c r="P3047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10">
        <f t="shared" si="286"/>
        <v>41843.155729166669</v>
      </c>
      <c r="T3047" s="10">
        <f t="shared" si="287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282"/>
        <v>190.84810126582278</v>
      </c>
      <c r="P3048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10">
        <f t="shared" si="286"/>
        <v>41862.803078703706</v>
      </c>
      <c r="T3048" s="10">
        <f t="shared" si="287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282"/>
        <v>149</v>
      </c>
      <c r="P3049">
        <f t="shared" si="283"/>
        <v>37.25</v>
      </c>
      <c r="Q3049" t="str">
        <f t="shared" si="284"/>
        <v>theater</v>
      </c>
      <c r="R3049" t="str">
        <f t="shared" si="285"/>
        <v>spaces</v>
      </c>
      <c r="S3049" s="10">
        <f t="shared" si="286"/>
        <v>42443.989050925928</v>
      </c>
      <c r="T3049" s="10">
        <f t="shared" si="287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282"/>
        <v>166.4</v>
      </c>
      <c r="P3050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10">
        <f t="shared" si="286"/>
        <v>41975.901180555549</v>
      </c>
      <c r="T3050" s="10">
        <f t="shared" si="287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282"/>
        <v>106.66666666666667</v>
      </c>
      <c r="P3051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10">
        <f t="shared" si="286"/>
        <v>42139.014525462961</v>
      </c>
      <c r="T3051" s="10">
        <f t="shared" si="287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282"/>
        <v>106</v>
      </c>
      <c r="P3052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10">
        <f t="shared" si="286"/>
        <v>42465.16851851852</v>
      </c>
      <c r="T3052" s="10">
        <f t="shared" si="287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282"/>
        <v>23.62857142857143</v>
      </c>
      <c r="P3053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10">
        <f t="shared" si="286"/>
        <v>42744.416030092587</v>
      </c>
      <c r="T3053" s="10">
        <f t="shared" si="287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282"/>
        <v>0.15</v>
      </c>
      <c r="P3054">
        <f t="shared" si="283"/>
        <v>37.5</v>
      </c>
      <c r="Q3054" t="str">
        <f t="shared" si="284"/>
        <v>theater</v>
      </c>
      <c r="R3054" t="str">
        <f t="shared" si="285"/>
        <v>spaces</v>
      </c>
      <c r="S3054" s="10">
        <f t="shared" si="286"/>
        <v>42122.670069444444</v>
      </c>
      <c r="T3054" s="10">
        <f t="shared" si="287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282"/>
        <v>0.4</v>
      </c>
      <c r="P3055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10">
        <f t="shared" si="286"/>
        <v>41862.761724537035</v>
      </c>
      <c r="T3055" s="10">
        <f t="shared" si="287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282"/>
        <v>0</v>
      </c>
      <c r="P3056" t="e">
        <f t="shared" si="283"/>
        <v>#DIV/0!</v>
      </c>
      <c r="Q3056" t="str">
        <f t="shared" si="284"/>
        <v>theater</v>
      </c>
      <c r="R3056" t="str">
        <f t="shared" si="285"/>
        <v>spaces</v>
      </c>
      <c r="S3056" s="10">
        <f t="shared" si="286"/>
        <v>42027.832800925928</v>
      </c>
      <c r="T3056" s="10">
        <f t="shared" si="287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282"/>
        <v>5.0000000000000001E-3</v>
      </c>
      <c r="P3057">
        <f t="shared" si="283"/>
        <v>1</v>
      </c>
      <c r="Q3057" t="str">
        <f t="shared" si="284"/>
        <v>theater</v>
      </c>
      <c r="R3057" t="str">
        <f t="shared" si="285"/>
        <v>spaces</v>
      </c>
      <c r="S3057" s="10">
        <f t="shared" si="286"/>
        <v>41953.95821759259</v>
      </c>
      <c r="T3057" s="10">
        <f t="shared" si="287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282"/>
        <v>0</v>
      </c>
      <c r="P3058" t="e">
        <f t="shared" si="283"/>
        <v>#DIV/0!</v>
      </c>
      <c r="Q3058" t="str">
        <f t="shared" si="284"/>
        <v>theater</v>
      </c>
      <c r="R3058" t="str">
        <f t="shared" si="285"/>
        <v>spaces</v>
      </c>
      <c r="S3058" s="10">
        <f t="shared" si="286"/>
        <v>41851.636388888888</v>
      </c>
      <c r="T3058" s="10">
        <f t="shared" si="287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282"/>
        <v>0</v>
      </c>
      <c r="P3059" t="e">
        <f t="shared" si="283"/>
        <v>#DIV/0!</v>
      </c>
      <c r="Q3059" t="str">
        <f t="shared" si="284"/>
        <v>theater</v>
      </c>
      <c r="R3059" t="str">
        <f t="shared" si="285"/>
        <v>spaces</v>
      </c>
      <c r="S3059" s="10">
        <f t="shared" si="286"/>
        <v>42433.650590277779</v>
      </c>
      <c r="T3059" s="10">
        <f t="shared" si="287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282"/>
        <v>1.6666666666666666E-2</v>
      </c>
      <c r="P3060">
        <f t="shared" si="283"/>
        <v>1</v>
      </c>
      <c r="Q3060" t="str">
        <f t="shared" si="284"/>
        <v>theater</v>
      </c>
      <c r="R3060" t="str">
        <f t="shared" si="285"/>
        <v>spaces</v>
      </c>
      <c r="S3060" s="10">
        <f t="shared" si="286"/>
        <v>42460.374305555553</v>
      </c>
      <c r="T3060" s="10">
        <f t="shared" si="287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282"/>
        <v>3.0066666666666664</v>
      </c>
      <c r="P3061">
        <f t="shared" si="283"/>
        <v>41</v>
      </c>
      <c r="Q3061" t="str">
        <f t="shared" si="284"/>
        <v>theater</v>
      </c>
      <c r="R3061" t="str">
        <f t="shared" si="285"/>
        <v>spaces</v>
      </c>
      <c r="S3061" s="10">
        <f t="shared" si="286"/>
        <v>41829.935717592591</v>
      </c>
      <c r="T3061" s="10">
        <f t="shared" si="287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282"/>
        <v>0.15227272727272728</v>
      </c>
      <c r="P3062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10">
        <f t="shared" si="286"/>
        <v>42245.274699074071</v>
      </c>
      <c r="T3062" s="10">
        <f t="shared" si="287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282"/>
        <v>0</v>
      </c>
      <c r="P3063" t="e">
        <f t="shared" si="283"/>
        <v>#DIV/0!</v>
      </c>
      <c r="Q3063" t="str">
        <f t="shared" si="284"/>
        <v>theater</v>
      </c>
      <c r="R3063" t="str">
        <f t="shared" si="285"/>
        <v>spaces</v>
      </c>
      <c r="S3063" s="10">
        <f t="shared" si="286"/>
        <v>41834.784120370372</v>
      </c>
      <c r="T3063" s="10">
        <f t="shared" si="287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282"/>
        <v>66.84</v>
      </c>
      <c r="P3064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10">
        <f t="shared" si="286"/>
        <v>42248.535787037035</v>
      </c>
      <c r="T3064" s="10">
        <f t="shared" si="287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282"/>
        <v>19.566666666666666</v>
      </c>
      <c r="P3065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10">
        <f t="shared" si="286"/>
        <v>42630.922893518517</v>
      </c>
      <c r="T3065" s="10">
        <f t="shared" si="287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282"/>
        <v>11.294666666666666</v>
      </c>
      <c r="P3066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10">
        <f t="shared" si="286"/>
        <v>42299.130162037036</v>
      </c>
      <c r="T3066" s="10">
        <f t="shared" si="287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282"/>
        <v>0.04</v>
      </c>
      <c r="P3067">
        <f t="shared" si="283"/>
        <v>5</v>
      </c>
      <c r="Q3067" t="str">
        <f t="shared" si="284"/>
        <v>theater</v>
      </c>
      <c r="R3067" t="str">
        <f t="shared" si="285"/>
        <v>spaces</v>
      </c>
      <c r="S3067" s="10">
        <f t="shared" si="286"/>
        <v>41825.055231481485</v>
      </c>
      <c r="T3067" s="10">
        <f t="shared" si="287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282"/>
        <v>11.985714285714286</v>
      </c>
      <c r="P3068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10">
        <f t="shared" si="286"/>
        <v>42531.228437500002</v>
      </c>
      <c r="T3068" s="10">
        <f t="shared" si="287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282"/>
        <v>2.5</v>
      </c>
      <c r="P3069">
        <f t="shared" si="283"/>
        <v>200</v>
      </c>
      <c r="Q3069" t="str">
        <f t="shared" si="284"/>
        <v>theater</v>
      </c>
      <c r="R3069" t="str">
        <f t="shared" si="285"/>
        <v>spaces</v>
      </c>
      <c r="S3069" s="10">
        <f t="shared" si="286"/>
        <v>42226.938414351855</v>
      </c>
      <c r="T3069" s="10">
        <f t="shared" si="287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282"/>
        <v>6.9999999999999993E-2</v>
      </c>
      <c r="P3070">
        <f t="shared" si="283"/>
        <v>87.5</v>
      </c>
      <c r="Q3070" t="str">
        <f t="shared" si="284"/>
        <v>theater</v>
      </c>
      <c r="R3070" t="str">
        <f t="shared" si="285"/>
        <v>spaces</v>
      </c>
      <c r="S3070" s="10">
        <f t="shared" si="286"/>
        <v>42263.691574074073</v>
      </c>
      <c r="T3070" s="10">
        <f t="shared" si="287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282"/>
        <v>14.099999999999998</v>
      </c>
      <c r="P3071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10">
        <f t="shared" si="286"/>
        <v>41957.833726851852</v>
      </c>
      <c r="T3071" s="10">
        <f t="shared" si="287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282"/>
        <v>3.34</v>
      </c>
      <c r="P3072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10">
        <f t="shared" si="286"/>
        <v>42690.733437499999</v>
      </c>
      <c r="T3072" s="10">
        <f t="shared" si="287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282"/>
        <v>59.774999999999999</v>
      </c>
      <c r="P3073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10">
        <f t="shared" si="286"/>
        <v>42097.732418981483</v>
      </c>
      <c r="T3073" s="10">
        <f t="shared" si="287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282"/>
        <v>1.6666666666666666E-2</v>
      </c>
      <c r="P3074">
        <f t="shared" si="283"/>
        <v>1</v>
      </c>
      <c r="Q3074" t="str">
        <f t="shared" si="284"/>
        <v>theater</v>
      </c>
      <c r="R3074" t="str">
        <f t="shared" si="285"/>
        <v>spaces</v>
      </c>
      <c r="S3074" s="10">
        <f t="shared" si="286"/>
        <v>42658.690532407403</v>
      </c>
      <c r="T3074" s="10">
        <f t="shared" si="287"/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288">E3075/D3075*100</f>
        <v>2.3035714285714284E-2</v>
      </c>
      <c r="P3075">
        <f t="shared" ref="P3075:P3138" si="289">E3075/L3075</f>
        <v>92.142857142857139</v>
      </c>
      <c r="Q3075" t="str">
        <f t="shared" ref="Q3075:Q3138" si="290">LEFT(N3075,FIND("/",N3075)-1)</f>
        <v>theater</v>
      </c>
      <c r="R3075" t="str">
        <f t="shared" ref="R3075:R3138" si="291">RIGHT(N3075,LEN(N3075)-FIND("/",N3075))</f>
        <v>spaces</v>
      </c>
      <c r="S3075" s="10">
        <f t="shared" ref="S3075:S3138" si="292">(((J3075/60)/60)/24)+DATE(1970,1,1)</f>
        <v>42111.684027777781</v>
      </c>
      <c r="T3075" s="10">
        <f t="shared" ref="T3075:T3138" si="293">(((I3075/60)/60)/24)+DATE(1970,1,1)</f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288"/>
        <v>8.8000000000000009E-2</v>
      </c>
      <c r="P3076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10">
        <f t="shared" si="292"/>
        <v>42409.571284722217</v>
      </c>
      <c r="T3076" s="10">
        <f t="shared" si="293"/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288"/>
        <v>8.64</v>
      </c>
      <c r="P3077">
        <f t="shared" si="289"/>
        <v>64.8</v>
      </c>
      <c r="Q3077" t="str">
        <f t="shared" si="290"/>
        <v>theater</v>
      </c>
      <c r="R3077" t="str">
        <f t="shared" si="291"/>
        <v>spaces</v>
      </c>
      <c r="S3077" s="10">
        <f t="shared" si="292"/>
        <v>42551.102314814809</v>
      </c>
      <c r="T3077" s="10">
        <f t="shared" si="293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288"/>
        <v>15.06</v>
      </c>
      <c r="P3078">
        <f t="shared" si="289"/>
        <v>30.12</v>
      </c>
      <c r="Q3078" t="str">
        <f t="shared" si="290"/>
        <v>theater</v>
      </c>
      <c r="R3078" t="str">
        <f t="shared" si="291"/>
        <v>spaces</v>
      </c>
      <c r="S3078" s="10">
        <f t="shared" si="292"/>
        <v>42226.651886574073</v>
      </c>
      <c r="T3078" s="10">
        <f t="shared" si="293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288"/>
        <v>0.47727272727272729</v>
      </c>
      <c r="P3079">
        <f t="shared" si="289"/>
        <v>52.5</v>
      </c>
      <c r="Q3079" t="str">
        <f t="shared" si="290"/>
        <v>theater</v>
      </c>
      <c r="R3079" t="str">
        <f t="shared" si="291"/>
        <v>spaces</v>
      </c>
      <c r="S3079" s="10">
        <f t="shared" si="292"/>
        <v>42766.956921296296</v>
      </c>
      <c r="T3079" s="10">
        <f t="shared" si="293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288"/>
        <v>0.11833333333333333</v>
      </c>
      <c r="P3080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10">
        <f t="shared" si="292"/>
        <v>42031.138831018514</v>
      </c>
      <c r="T3080" s="10">
        <f t="shared" si="293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288"/>
        <v>0.8417399858735245</v>
      </c>
      <c r="P3081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10">
        <f t="shared" si="292"/>
        <v>42055.713368055556</v>
      </c>
      <c r="T3081" s="10">
        <f t="shared" si="293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288"/>
        <v>1.8799999999999997E-2</v>
      </c>
      <c r="P3082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10">
        <f t="shared" si="292"/>
        <v>41940.028287037036</v>
      </c>
      <c r="T3082" s="10">
        <f t="shared" si="293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288"/>
        <v>0.21029999999999999</v>
      </c>
      <c r="P3083">
        <f t="shared" si="289"/>
        <v>420.6</v>
      </c>
      <c r="Q3083" t="str">
        <f t="shared" si="290"/>
        <v>theater</v>
      </c>
      <c r="R3083" t="str">
        <f t="shared" si="291"/>
        <v>spaces</v>
      </c>
      <c r="S3083" s="10">
        <f t="shared" si="292"/>
        <v>42237.181608796294</v>
      </c>
      <c r="T3083" s="10">
        <f t="shared" si="293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288"/>
        <v>0</v>
      </c>
      <c r="P3084" t="e">
        <f t="shared" si="289"/>
        <v>#DIV/0!</v>
      </c>
      <c r="Q3084" t="str">
        <f t="shared" si="290"/>
        <v>theater</v>
      </c>
      <c r="R3084" t="str">
        <f t="shared" si="291"/>
        <v>spaces</v>
      </c>
      <c r="S3084" s="10">
        <f t="shared" si="292"/>
        <v>42293.922986111109</v>
      </c>
      <c r="T3084" s="10">
        <f t="shared" si="293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288"/>
        <v>0.27999999999999997</v>
      </c>
      <c r="P3085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10">
        <f t="shared" si="292"/>
        <v>41853.563402777778</v>
      </c>
      <c r="T3085" s="10">
        <f t="shared" si="293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288"/>
        <v>11.57920670115792</v>
      </c>
      <c r="P3086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10">
        <f t="shared" si="292"/>
        <v>42100.723738425921</v>
      </c>
      <c r="T3086" s="10">
        <f t="shared" si="293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288"/>
        <v>2.44</v>
      </c>
      <c r="P3087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10">
        <f t="shared" si="292"/>
        <v>42246.883784722217</v>
      </c>
      <c r="T3087" s="10">
        <f t="shared" si="293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288"/>
        <v>0.25</v>
      </c>
      <c r="P3088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10">
        <f t="shared" si="292"/>
        <v>42173.67082175926</v>
      </c>
      <c r="T3088" s="10">
        <f t="shared" si="293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288"/>
        <v>0.625</v>
      </c>
      <c r="P3089">
        <f t="shared" si="289"/>
        <v>62.5</v>
      </c>
      <c r="Q3089" t="str">
        <f t="shared" si="290"/>
        <v>theater</v>
      </c>
      <c r="R3089" t="str">
        <f t="shared" si="291"/>
        <v>spaces</v>
      </c>
      <c r="S3089" s="10">
        <f t="shared" si="292"/>
        <v>42665.150347222225</v>
      </c>
      <c r="T3089" s="10">
        <f t="shared" si="293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288"/>
        <v>0.19384615384615383</v>
      </c>
      <c r="P3090">
        <f t="shared" si="289"/>
        <v>42</v>
      </c>
      <c r="Q3090" t="str">
        <f t="shared" si="290"/>
        <v>theater</v>
      </c>
      <c r="R3090" t="str">
        <f t="shared" si="291"/>
        <v>spaces</v>
      </c>
      <c r="S3090" s="10">
        <f t="shared" si="292"/>
        <v>41981.57230324074</v>
      </c>
      <c r="T3090" s="10">
        <f t="shared" si="293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288"/>
        <v>23.416</v>
      </c>
      <c r="P3091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10">
        <f t="shared" si="292"/>
        <v>42528.542627314819</v>
      </c>
      <c r="T3091" s="10">
        <f t="shared" si="293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288"/>
        <v>5.0808888888888886</v>
      </c>
      <c r="P3092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10">
        <f t="shared" si="292"/>
        <v>42065.818807870368</v>
      </c>
      <c r="T3092" s="10">
        <f t="shared" si="293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288"/>
        <v>15.920000000000002</v>
      </c>
      <c r="P3093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10">
        <f t="shared" si="292"/>
        <v>42566.948414351849</v>
      </c>
      <c r="T3093" s="10">
        <f t="shared" si="293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288"/>
        <v>1.1831900000000002</v>
      </c>
      <c r="P3094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10">
        <f t="shared" si="292"/>
        <v>42255.619351851856</v>
      </c>
      <c r="T3094" s="10">
        <f t="shared" si="293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288"/>
        <v>22.75</v>
      </c>
      <c r="P3095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10">
        <f t="shared" si="292"/>
        <v>41760.909039351849</v>
      </c>
      <c r="T3095" s="10">
        <f t="shared" si="293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288"/>
        <v>2.5000000000000001E-2</v>
      </c>
      <c r="P3096">
        <f t="shared" si="289"/>
        <v>25</v>
      </c>
      <c r="Q3096" t="str">
        <f t="shared" si="290"/>
        <v>theater</v>
      </c>
      <c r="R3096" t="str">
        <f t="shared" si="291"/>
        <v>spaces</v>
      </c>
      <c r="S3096" s="10">
        <f t="shared" si="292"/>
        <v>42207.795787037037</v>
      </c>
      <c r="T3096" s="10">
        <f t="shared" si="293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288"/>
        <v>0.33512064343163539</v>
      </c>
      <c r="P3097">
        <f t="shared" si="289"/>
        <v>50</v>
      </c>
      <c r="Q3097" t="str">
        <f t="shared" si="290"/>
        <v>theater</v>
      </c>
      <c r="R3097" t="str">
        <f t="shared" si="291"/>
        <v>spaces</v>
      </c>
      <c r="S3097" s="10">
        <f t="shared" si="292"/>
        <v>42523.025231481486</v>
      </c>
      <c r="T3097" s="10">
        <f t="shared" si="293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288"/>
        <v>3.9750000000000001</v>
      </c>
      <c r="P3098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10">
        <f t="shared" si="292"/>
        <v>42114.825532407413</v>
      </c>
      <c r="T3098" s="10">
        <f t="shared" si="293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288"/>
        <v>17.150000000000002</v>
      </c>
      <c r="P3099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10">
        <f t="shared" si="292"/>
        <v>42629.503483796296</v>
      </c>
      <c r="T3099" s="10">
        <f t="shared" si="293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288"/>
        <v>3.6080041046690612</v>
      </c>
      <c r="P3100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10">
        <f t="shared" si="292"/>
        <v>42359.792233796295</v>
      </c>
      <c r="T3100" s="10">
        <f t="shared" si="293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288"/>
        <v>13.900000000000002</v>
      </c>
      <c r="P3101">
        <f t="shared" si="289"/>
        <v>55.6</v>
      </c>
      <c r="Q3101" t="str">
        <f t="shared" si="290"/>
        <v>theater</v>
      </c>
      <c r="R3101" t="str">
        <f t="shared" si="291"/>
        <v>spaces</v>
      </c>
      <c r="S3101" s="10">
        <f t="shared" si="292"/>
        <v>42382.189710648148</v>
      </c>
      <c r="T3101" s="10">
        <f t="shared" si="293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288"/>
        <v>15.225</v>
      </c>
      <c r="P3102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10">
        <f t="shared" si="292"/>
        <v>41902.622395833336</v>
      </c>
      <c r="T3102" s="10">
        <f t="shared" si="293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288"/>
        <v>12</v>
      </c>
      <c r="P3103">
        <f t="shared" si="289"/>
        <v>25</v>
      </c>
      <c r="Q3103" t="str">
        <f t="shared" si="290"/>
        <v>theater</v>
      </c>
      <c r="R3103" t="str">
        <f t="shared" si="291"/>
        <v>spaces</v>
      </c>
      <c r="S3103" s="10">
        <f t="shared" si="292"/>
        <v>42171.383530092593</v>
      </c>
      <c r="T3103" s="10">
        <f t="shared" si="293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288"/>
        <v>39.112499999999997</v>
      </c>
      <c r="P3104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10">
        <f t="shared" si="292"/>
        <v>42555.340486111112</v>
      </c>
      <c r="T3104" s="10">
        <f t="shared" si="293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288"/>
        <v>0.26829268292682928</v>
      </c>
      <c r="P3105">
        <f t="shared" si="289"/>
        <v>5.5</v>
      </c>
      <c r="Q3105" t="str">
        <f t="shared" si="290"/>
        <v>theater</v>
      </c>
      <c r="R3105" t="str">
        <f t="shared" si="291"/>
        <v>spaces</v>
      </c>
      <c r="S3105" s="10">
        <f t="shared" si="292"/>
        <v>42107.156319444446</v>
      </c>
      <c r="T3105" s="10">
        <f t="shared" si="293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288"/>
        <v>29.625</v>
      </c>
      <c r="P3106">
        <f t="shared" si="289"/>
        <v>237</v>
      </c>
      <c r="Q3106" t="str">
        <f t="shared" si="290"/>
        <v>theater</v>
      </c>
      <c r="R3106" t="str">
        <f t="shared" si="291"/>
        <v>spaces</v>
      </c>
      <c r="S3106" s="10">
        <f t="shared" si="292"/>
        <v>42006.908692129626</v>
      </c>
      <c r="T3106" s="10">
        <f t="shared" si="293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288"/>
        <v>42.360992301112063</v>
      </c>
      <c r="P3107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10">
        <f t="shared" si="292"/>
        <v>41876.718935185185</v>
      </c>
      <c r="T3107" s="10">
        <f t="shared" si="293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288"/>
        <v>4.1000000000000005</v>
      </c>
      <c r="P3108">
        <f t="shared" si="289"/>
        <v>10.25</v>
      </c>
      <c r="Q3108" t="str">
        <f t="shared" si="290"/>
        <v>theater</v>
      </c>
      <c r="R3108" t="str">
        <f t="shared" si="291"/>
        <v>spaces</v>
      </c>
      <c r="S3108" s="10">
        <f t="shared" si="292"/>
        <v>42241.429120370376</v>
      </c>
      <c r="T3108" s="10">
        <f t="shared" si="293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288"/>
        <v>19.762499999999999</v>
      </c>
      <c r="P3109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10">
        <f t="shared" si="292"/>
        <v>42128.814247685179</v>
      </c>
      <c r="T3109" s="10">
        <f t="shared" si="293"/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288"/>
        <v>5.1999999999999998E-2</v>
      </c>
      <c r="P3110">
        <f t="shared" si="289"/>
        <v>13</v>
      </c>
      <c r="Q3110" t="str">
        <f t="shared" si="290"/>
        <v>theater</v>
      </c>
      <c r="R3110" t="str">
        <f t="shared" si="291"/>
        <v>spaces</v>
      </c>
      <c r="S3110" s="10">
        <f t="shared" si="292"/>
        <v>42062.680486111116</v>
      </c>
      <c r="T3110" s="10">
        <f t="shared" si="293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288"/>
        <v>25.030188679245285</v>
      </c>
      <c r="P3111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10">
        <f t="shared" si="292"/>
        <v>41844.125115740739</v>
      </c>
      <c r="T3111" s="10">
        <f t="shared" si="293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288"/>
        <v>0.04</v>
      </c>
      <c r="P3112">
        <f t="shared" si="289"/>
        <v>10</v>
      </c>
      <c r="Q3112" t="str">
        <f t="shared" si="290"/>
        <v>theater</v>
      </c>
      <c r="R3112" t="str">
        <f t="shared" si="291"/>
        <v>spaces</v>
      </c>
      <c r="S3112" s="10">
        <f t="shared" si="292"/>
        <v>42745.031469907408</v>
      </c>
      <c r="T3112" s="10">
        <f t="shared" si="293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288"/>
        <v>26.640000000000004</v>
      </c>
      <c r="P3113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10">
        <f t="shared" si="292"/>
        <v>41885.595138888886</v>
      </c>
      <c r="T3113" s="10">
        <f t="shared" si="293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288"/>
        <v>4.7363636363636363</v>
      </c>
      <c r="P3114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10">
        <f t="shared" si="292"/>
        <v>42615.121921296297</v>
      </c>
      <c r="T3114" s="10">
        <f t="shared" si="293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288"/>
        <v>4.2435339894712749</v>
      </c>
      <c r="P3115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10">
        <f t="shared" si="292"/>
        <v>42081.731273148151</v>
      </c>
      <c r="T3115" s="10">
        <f t="shared" si="293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288"/>
        <v>0</v>
      </c>
      <c r="P3116" t="e">
        <f t="shared" si="289"/>
        <v>#DIV/0!</v>
      </c>
      <c r="Q3116" t="str">
        <f t="shared" si="290"/>
        <v>theater</v>
      </c>
      <c r="R3116" t="str">
        <f t="shared" si="291"/>
        <v>spaces</v>
      </c>
      <c r="S3116" s="10">
        <f t="shared" si="292"/>
        <v>41843.632523148146</v>
      </c>
      <c r="T3116" s="10">
        <f t="shared" si="293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288"/>
        <v>3</v>
      </c>
      <c r="P3117">
        <f t="shared" si="289"/>
        <v>300</v>
      </c>
      <c r="Q3117" t="str">
        <f t="shared" si="290"/>
        <v>theater</v>
      </c>
      <c r="R3117" t="str">
        <f t="shared" si="291"/>
        <v>spaces</v>
      </c>
      <c r="S3117" s="10">
        <f t="shared" si="292"/>
        <v>42496.447071759263</v>
      </c>
      <c r="T3117" s="10">
        <f t="shared" si="293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288"/>
        <v>57.333333333333336</v>
      </c>
      <c r="P3118">
        <f t="shared" si="289"/>
        <v>43</v>
      </c>
      <c r="Q3118" t="str">
        <f t="shared" si="290"/>
        <v>theater</v>
      </c>
      <c r="R3118" t="str">
        <f t="shared" si="291"/>
        <v>spaces</v>
      </c>
      <c r="S3118" s="10">
        <f t="shared" si="292"/>
        <v>42081.515335648146</v>
      </c>
      <c r="T3118" s="10">
        <f t="shared" si="293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288"/>
        <v>0.1</v>
      </c>
      <c r="P3119">
        <f t="shared" si="289"/>
        <v>1</v>
      </c>
      <c r="Q3119" t="str">
        <f t="shared" si="290"/>
        <v>theater</v>
      </c>
      <c r="R3119" t="str">
        <f t="shared" si="291"/>
        <v>spaces</v>
      </c>
      <c r="S3119" s="10">
        <f t="shared" si="292"/>
        <v>42509.374537037031</v>
      </c>
      <c r="T3119" s="10">
        <f t="shared" si="293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288"/>
        <v>0.31</v>
      </c>
      <c r="P3120">
        <f t="shared" si="289"/>
        <v>775</v>
      </c>
      <c r="Q3120" t="str">
        <f t="shared" si="290"/>
        <v>theater</v>
      </c>
      <c r="R3120" t="str">
        <f t="shared" si="291"/>
        <v>spaces</v>
      </c>
      <c r="S3120" s="10">
        <f t="shared" si="292"/>
        <v>42534.649571759262</v>
      </c>
      <c r="T3120" s="10">
        <f t="shared" si="293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288"/>
        <v>0.05</v>
      </c>
      <c r="P3121">
        <f t="shared" si="289"/>
        <v>5</v>
      </c>
      <c r="Q3121" t="str">
        <f t="shared" si="290"/>
        <v>theater</v>
      </c>
      <c r="R3121" t="str">
        <f t="shared" si="291"/>
        <v>spaces</v>
      </c>
      <c r="S3121" s="10">
        <f t="shared" si="292"/>
        <v>42060.04550925926</v>
      </c>
      <c r="T3121" s="10">
        <f t="shared" si="293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288"/>
        <v>9.8461538461538465E-3</v>
      </c>
      <c r="P3122">
        <f t="shared" si="289"/>
        <v>12.8</v>
      </c>
      <c r="Q3122" t="str">
        <f t="shared" si="290"/>
        <v>theater</v>
      </c>
      <c r="R3122" t="str">
        <f t="shared" si="291"/>
        <v>spaces</v>
      </c>
      <c r="S3122" s="10">
        <f t="shared" si="292"/>
        <v>42435.942083333335</v>
      </c>
      <c r="T3122" s="10">
        <f t="shared" si="293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288"/>
        <v>0.66666666666666674</v>
      </c>
      <c r="P3123">
        <f t="shared" si="289"/>
        <v>10</v>
      </c>
      <c r="Q3123" t="str">
        <f t="shared" si="290"/>
        <v>theater</v>
      </c>
      <c r="R3123" t="str">
        <f t="shared" si="291"/>
        <v>spaces</v>
      </c>
      <c r="S3123" s="10">
        <f t="shared" si="292"/>
        <v>41848.679803240739</v>
      </c>
      <c r="T3123" s="10">
        <f t="shared" si="293"/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288"/>
        <v>58.291457286432156</v>
      </c>
      <c r="P3124">
        <f t="shared" si="289"/>
        <v>58</v>
      </c>
      <c r="Q3124" t="str">
        <f t="shared" si="290"/>
        <v>theater</v>
      </c>
      <c r="R3124" t="str">
        <f t="shared" si="291"/>
        <v>spaces</v>
      </c>
      <c r="S3124" s="10">
        <f t="shared" si="292"/>
        <v>42678.932083333333</v>
      </c>
      <c r="T3124" s="10">
        <f t="shared" si="293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288"/>
        <v>68.153599999999997</v>
      </c>
      <c r="P3125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10">
        <f t="shared" si="292"/>
        <v>42530.993032407408</v>
      </c>
      <c r="T3125" s="10">
        <f t="shared" si="293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288"/>
        <v>3.2499999999999999E-3</v>
      </c>
      <c r="P3126">
        <f t="shared" si="289"/>
        <v>6.5</v>
      </c>
      <c r="Q3126" t="str">
        <f t="shared" si="290"/>
        <v>theater</v>
      </c>
      <c r="R3126" t="str">
        <f t="shared" si="291"/>
        <v>spaces</v>
      </c>
      <c r="S3126" s="10">
        <f t="shared" si="292"/>
        <v>41977.780104166668</v>
      </c>
      <c r="T3126" s="10">
        <f t="shared" si="293"/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288"/>
        <v>0</v>
      </c>
      <c r="P3127" t="e">
        <f t="shared" si="289"/>
        <v>#DIV/0!</v>
      </c>
      <c r="Q3127" t="str">
        <f t="shared" si="290"/>
        <v>theater</v>
      </c>
      <c r="R3127" t="str">
        <f t="shared" si="291"/>
        <v>spaces</v>
      </c>
      <c r="S3127" s="10">
        <f t="shared" si="292"/>
        <v>42346.20685185185</v>
      </c>
      <c r="T3127" s="10">
        <f t="shared" si="293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288"/>
        <v>4.16</v>
      </c>
      <c r="P3128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10">
        <f t="shared" si="292"/>
        <v>42427.01807870371</v>
      </c>
      <c r="T3128" s="10">
        <f t="shared" si="293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288"/>
        <v>0</v>
      </c>
      <c r="P3129" t="e">
        <f t="shared" si="289"/>
        <v>#DIV/0!</v>
      </c>
      <c r="Q3129" t="str">
        <f t="shared" si="290"/>
        <v>theater</v>
      </c>
      <c r="R3129" t="str">
        <f t="shared" si="291"/>
        <v>spaces</v>
      </c>
      <c r="S3129" s="10">
        <f t="shared" si="292"/>
        <v>42034.856817129628</v>
      </c>
      <c r="T3129" s="10">
        <f t="shared" si="293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288"/>
        <v>108.60666666666667</v>
      </c>
      <c r="P3130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10">
        <f t="shared" si="292"/>
        <v>42780.825706018513</v>
      </c>
      <c r="T3130" s="10">
        <f t="shared" si="293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288"/>
        <v>0.8</v>
      </c>
      <c r="P3131">
        <f t="shared" si="289"/>
        <v>10</v>
      </c>
      <c r="Q3131" t="str">
        <f t="shared" si="290"/>
        <v>theater</v>
      </c>
      <c r="R3131" t="str">
        <f t="shared" si="291"/>
        <v>plays</v>
      </c>
      <c r="S3131" s="10">
        <f t="shared" si="292"/>
        <v>42803.842812499999</v>
      </c>
      <c r="T3131" s="10">
        <f t="shared" si="293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288"/>
        <v>3.75</v>
      </c>
      <c r="P3132">
        <f t="shared" si="289"/>
        <v>93.75</v>
      </c>
      <c r="Q3132" t="str">
        <f t="shared" si="290"/>
        <v>theater</v>
      </c>
      <c r="R3132" t="str">
        <f t="shared" si="291"/>
        <v>plays</v>
      </c>
      <c r="S3132" s="10">
        <f t="shared" si="292"/>
        <v>42808.640231481477</v>
      </c>
      <c r="T3132" s="10">
        <f t="shared" si="293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288"/>
        <v>15.731707317073171</v>
      </c>
      <c r="P3133">
        <f t="shared" si="289"/>
        <v>53.75</v>
      </c>
      <c r="Q3133" t="str">
        <f t="shared" si="290"/>
        <v>theater</v>
      </c>
      <c r="R3133" t="str">
        <f t="shared" si="291"/>
        <v>plays</v>
      </c>
      <c r="S3133" s="10">
        <f t="shared" si="292"/>
        <v>42803.579224537039</v>
      </c>
      <c r="T3133" s="10">
        <f t="shared" si="293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288"/>
        <v>3.3333333333333333E-2</v>
      </c>
      <c r="P3134">
        <f t="shared" si="289"/>
        <v>10</v>
      </c>
      <c r="Q3134" t="str">
        <f t="shared" si="290"/>
        <v>theater</v>
      </c>
      <c r="R3134" t="str">
        <f t="shared" si="291"/>
        <v>plays</v>
      </c>
      <c r="S3134" s="10">
        <f t="shared" si="292"/>
        <v>42786.350231481483</v>
      </c>
      <c r="T3134" s="10">
        <f t="shared" si="293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288"/>
        <v>108</v>
      </c>
      <c r="P3135">
        <f t="shared" si="289"/>
        <v>33.75</v>
      </c>
      <c r="Q3135" t="str">
        <f t="shared" si="290"/>
        <v>theater</v>
      </c>
      <c r="R3135" t="str">
        <f t="shared" si="291"/>
        <v>plays</v>
      </c>
      <c r="S3135" s="10">
        <f t="shared" si="292"/>
        <v>42788.565208333333</v>
      </c>
      <c r="T3135" s="10">
        <f t="shared" si="293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288"/>
        <v>22.5</v>
      </c>
      <c r="P3136">
        <f t="shared" si="289"/>
        <v>18.75</v>
      </c>
      <c r="Q3136" t="str">
        <f t="shared" si="290"/>
        <v>theater</v>
      </c>
      <c r="R3136" t="str">
        <f t="shared" si="291"/>
        <v>plays</v>
      </c>
      <c r="S3136" s="10">
        <f t="shared" si="292"/>
        <v>42800.720127314817</v>
      </c>
      <c r="T3136" s="10">
        <f t="shared" si="293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288"/>
        <v>20.849420849420849</v>
      </c>
      <c r="P3137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10">
        <f t="shared" si="292"/>
        <v>42807.151863425926</v>
      </c>
      <c r="T3137" s="10">
        <f t="shared" si="293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288"/>
        <v>127.8</v>
      </c>
      <c r="P3138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10">
        <f t="shared" si="292"/>
        <v>42789.462430555555</v>
      </c>
      <c r="T3138" s="10">
        <f t="shared" si="293"/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294">E3139/D3139*100</f>
        <v>3.3333333333333335</v>
      </c>
      <c r="P3139">
        <f t="shared" ref="P3139:P3202" si="295">E3139/L3139</f>
        <v>50</v>
      </c>
      <c r="Q3139" t="str">
        <f t="shared" ref="Q3139:Q3202" si="296">LEFT(N3139,FIND("/",N3139)-1)</f>
        <v>theater</v>
      </c>
      <c r="R3139" t="str">
        <f t="shared" ref="R3139:R3202" si="297">RIGHT(N3139,LEN(N3139)-FIND("/",N3139))</f>
        <v>plays</v>
      </c>
      <c r="S3139" s="10">
        <f t="shared" ref="S3139:S3202" si="298">(((J3139/60)/60)/24)+DATE(1970,1,1)</f>
        <v>42807.885057870371</v>
      </c>
      <c r="T3139" s="10">
        <f t="shared" ref="T3139:T3202" si="299">(((I3139/60)/60)/24)+DATE(1970,1,1)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294"/>
        <v>0</v>
      </c>
      <c r="P3140" t="e">
        <f t="shared" si="295"/>
        <v>#DIV/0!</v>
      </c>
      <c r="Q3140" t="str">
        <f t="shared" si="296"/>
        <v>theater</v>
      </c>
      <c r="R3140" t="str">
        <f t="shared" si="297"/>
        <v>plays</v>
      </c>
      <c r="S3140" s="10">
        <f t="shared" si="298"/>
        <v>42809.645914351851</v>
      </c>
      <c r="T3140" s="10">
        <f t="shared" si="299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294"/>
        <v>5.4</v>
      </c>
      <c r="P3141">
        <f t="shared" si="295"/>
        <v>450</v>
      </c>
      <c r="Q3141" t="str">
        <f t="shared" si="296"/>
        <v>theater</v>
      </c>
      <c r="R3141" t="str">
        <f t="shared" si="297"/>
        <v>plays</v>
      </c>
      <c r="S3141" s="10">
        <f t="shared" si="298"/>
        <v>42785.270370370374</v>
      </c>
      <c r="T3141" s="10">
        <f t="shared" si="299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294"/>
        <v>0.96</v>
      </c>
      <c r="P3142">
        <f t="shared" si="295"/>
        <v>24</v>
      </c>
      <c r="Q3142" t="str">
        <f t="shared" si="296"/>
        <v>theater</v>
      </c>
      <c r="R3142" t="str">
        <f t="shared" si="297"/>
        <v>plays</v>
      </c>
      <c r="S3142" s="10">
        <f t="shared" si="298"/>
        <v>42802.718784722223</v>
      </c>
      <c r="T3142" s="10">
        <f t="shared" si="299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294"/>
        <v>51.6</v>
      </c>
      <c r="P3143">
        <f t="shared" si="295"/>
        <v>32.25</v>
      </c>
      <c r="Q3143" t="str">
        <f t="shared" si="296"/>
        <v>theater</v>
      </c>
      <c r="R3143" t="str">
        <f t="shared" si="297"/>
        <v>plays</v>
      </c>
      <c r="S3143" s="10">
        <f t="shared" si="298"/>
        <v>42800.753333333334</v>
      </c>
      <c r="T3143" s="10">
        <f t="shared" si="299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294"/>
        <v>1.6363636363636365</v>
      </c>
      <c r="P3144">
        <f t="shared" si="295"/>
        <v>15</v>
      </c>
      <c r="Q3144" t="str">
        <f t="shared" si="296"/>
        <v>theater</v>
      </c>
      <c r="R3144" t="str">
        <f t="shared" si="297"/>
        <v>plays</v>
      </c>
      <c r="S3144" s="10">
        <f t="shared" si="298"/>
        <v>42783.513182870374</v>
      </c>
      <c r="T3144" s="10">
        <f t="shared" si="299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294"/>
        <v>0</v>
      </c>
      <c r="P3145" t="e">
        <f t="shared" si="295"/>
        <v>#DIV/0!</v>
      </c>
      <c r="Q3145" t="str">
        <f t="shared" si="296"/>
        <v>theater</v>
      </c>
      <c r="R3145" t="str">
        <f t="shared" si="297"/>
        <v>plays</v>
      </c>
      <c r="S3145" s="10">
        <f t="shared" si="298"/>
        <v>42808.358287037037</v>
      </c>
      <c r="T3145" s="10">
        <f t="shared" si="299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294"/>
        <v>75.400000000000006</v>
      </c>
      <c r="P3146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10">
        <f t="shared" si="298"/>
        <v>42796.538275462968</v>
      </c>
      <c r="T3146" s="10">
        <f t="shared" si="299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294"/>
        <v>0</v>
      </c>
      <c r="P3147" t="e">
        <f t="shared" si="295"/>
        <v>#DIV/0!</v>
      </c>
      <c r="Q3147" t="str">
        <f t="shared" si="296"/>
        <v>theater</v>
      </c>
      <c r="R3147" t="str">
        <f t="shared" si="297"/>
        <v>plays</v>
      </c>
      <c r="S3147" s="10">
        <f t="shared" si="298"/>
        <v>42762.040902777779</v>
      </c>
      <c r="T3147" s="10">
        <f t="shared" si="299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294"/>
        <v>10.5</v>
      </c>
      <c r="P3148">
        <f t="shared" si="295"/>
        <v>437.5</v>
      </c>
      <c r="Q3148" t="str">
        <f t="shared" si="296"/>
        <v>theater</v>
      </c>
      <c r="R3148" t="str">
        <f t="shared" si="297"/>
        <v>plays</v>
      </c>
      <c r="S3148" s="10">
        <f t="shared" si="298"/>
        <v>42796.682476851856</v>
      </c>
      <c r="T3148" s="10">
        <f t="shared" si="299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294"/>
        <v>117.52499999999999</v>
      </c>
      <c r="P3149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10">
        <f t="shared" si="298"/>
        <v>41909.969386574077</v>
      </c>
      <c r="T3149" s="10">
        <f t="shared" si="299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294"/>
        <v>131.16666666666669</v>
      </c>
      <c r="P3150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10">
        <f t="shared" si="298"/>
        <v>41891.665324074071</v>
      </c>
      <c r="T3150" s="10">
        <f t="shared" si="299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294"/>
        <v>104</v>
      </c>
      <c r="P3151">
        <f t="shared" si="295"/>
        <v>52</v>
      </c>
      <c r="Q3151" t="str">
        <f t="shared" si="296"/>
        <v>theater</v>
      </c>
      <c r="R3151" t="str">
        <f t="shared" si="297"/>
        <v>plays</v>
      </c>
      <c r="S3151" s="10">
        <f t="shared" si="298"/>
        <v>41226.017361111109</v>
      </c>
      <c r="T3151" s="10">
        <f t="shared" si="299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294"/>
        <v>101</v>
      </c>
      <c r="P3152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10">
        <f t="shared" si="298"/>
        <v>40478.263923611114</v>
      </c>
      <c r="T3152" s="10">
        <f t="shared" si="299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294"/>
        <v>100.4</v>
      </c>
      <c r="P3153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10">
        <f t="shared" si="298"/>
        <v>41862.83997685185</v>
      </c>
      <c r="T3153" s="10">
        <f t="shared" si="299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294"/>
        <v>105.95454545454545</v>
      </c>
      <c r="P3154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10">
        <f t="shared" si="298"/>
        <v>41550.867673611108</v>
      </c>
      <c r="T3154" s="10">
        <f t="shared" si="299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294"/>
        <v>335.58333333333337</v>
      </c>
      <c r="P3155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10">
        <f t="shared" si="298"/>
        <v>40633.154363425929</v>
      </c>
      <c r="T3155" s="10">
        <f t="shared" si="299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294"/>
        <v>112.92857142857142</v>
      </c>
      <c r="P3156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10">
        <f t="shared" si="298"/>
        <v>40970.875671296293</v>
      </c>
      <c r="T3156" s="10">
        <f t="shared" si="299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294"/>
        <v>188.50460000000001</v>
      </c>
      <c r="P3157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10">
        <f t="shared" si="298"/>
        <v>41233.499131944445</v>
      </c>
      <c r="T3157" s="10">
        <f t="shared" si="299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294"/>
        <v>101.81818181818181</v>
      </c>
      <c r="P3158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10">
        <f t="shared" si="298"/>
        <v>41026.953055555554</v>
      </c>
      <c r="T3158" s="10">
        <f t="shared" si="299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294"/>
        <v>101</v>
      </c>
      <c r="P3159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10">
        <f t="shared" si="298"/>
        <v>41829.788252314815</v>
      </c>
      <c r="T3159" s="10">
        <f t="shared" si="299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294"/>
        <v>113.99999999999999</v>
      </c>
      <c r="P3160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10">
        <f t="shared" si="298"/>
        <v>41447.839722222219</v>
      </c>
      <c r="T3160" s="10">
        <f t="shared" si="299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294"/>
        <v>133.48133333333334</v>
      </c>
      <c r="P3161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10">
        <f t="shared" si="298"/>
        <v>40884.066678240742</v>
      </c>
      <c r="T3161" s="10">
        <f t="shared" si="299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294"/>
        <v>101.53333333333335</v>
      </c>
      <c r="P3162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10">
        <f t="shared" si="298"/>
        <v>41841.26489583333</v>
      </c>
      <c r="T3162" s="10">
        <f t="shared" si="299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294"/>
        <v>105.1</v>
      </c>
      <c r="P3163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10">
        <f t="shared" si="298"/>
        <v>41897.536134259259</v>
      </c>
      <c r="T3163" s="10">
        <f t="shared" si="299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294"/>
        <v>127.15</v>
      </c>
      <c r="P3164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10">
        <f t="shared" si="298"/>
        <v>41799.685902777775</v>
      </c>
      <c r="T3164" s="10">
        <f t="shared" si="299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294"/>
        <v>111.15384615384616</v>
      </c>
      <c r="P3165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10">
        <f t="shared" si="298"/>
        <v>41775.753761574073</v>
      </c>
      <c r="T3165" s="10">
        <f t="shared" si="299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294"/>
        <v>106.76</v>
      </c>
      <c r="P3166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10">
        <f t="shared" si="298"/>
        <v>41766.80572916667</v>
      </c>
      <c r="T3166" s="10">
        <f t="shared" si="299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294"/>
        <v>162.66666666666666</v>
      </c>
      <c r="P3167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10">
        <f t="shared" si="298"/>
        <v>40644.159259259257</v>
      </c>
      <c r="T3167" s="10">
        <f t="shared" si="299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294"/>
        <v>160.22808571428573</v>
      </c>
      <c r="P3168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10">
        <f t="shared" si="298"/>
        <v>41940.69158564815</v>
      </c>
      <c r="T3168" s="10">
        <f t="shared" si="299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294"/>
        <v>116.16666666666666</v>
      </c>
      <c r="P3169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10">
        <f t="shared" si="298"/>
        <v>41839.175706018519</v>
      </c>
      <c r="T3169" s="10">
        <f t="shared" si="299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294"/>
        <v>124.2</v>
      </c>
      <c r="P3170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10">
        <f t="shared" si="298"/>
        <v>41772.105937500004</v>
      </c>
      <c r="T3170" s="10">
        <f t="shared" si="299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294"/>
        <v>103.01249999999999</v>
      </c>
      <c r="P3171">
        <f t="shared" si="295"/>
        <v>100.5</v>
      </c>
      <c r="Q3171" t="str">
        <f t="shared" si="296"/>
        <v>theater</v>
      </c>
      <c r="R3171" t="str">
        <f t="shared" si="297"/>
        <v>plays</v>
      </c>
      <c r="S3171" s="10">
        <f t="shared" si="298"/>
        <v>41591.737974537034</v>
      </c>
      <c r="T3171" s="10">
        <f t="shared" si="299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294"/>
        <v>112.25</v>
      </c>
      <c r="P3172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10">
        <f t="shared" si="298"/>
        <v>41789.080370370371</v>
      </c>
      <c r="T3172" s="10">
        <f t="shared" si="299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294"/>
        <v>108.8142857142857</v>
      </c>
      <c r="P3173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10">
        <f t="shared" si="298"/>
        <v>42466.608310185184</v>
      </c>
      <c r="T3173" s="10">
        <f t="shared" si="299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294"/>
        <v>114.99999999999999</v>
      </c>
      <c r="P3174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10">
        <f t="shared" si="298"/>
        <v>40923.729953703703</v>
      </c>
      <c r="T3174" s="10">
        <f t="shared" si="299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294"/>
        <v>103</v>
      </c>
      <c r="P3175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10">
        <f t="shared" si="298"/>
        <v>41878.878379629627</v>
      </c>
      <c r="T3175" s="10">
        <f t="shared" si="299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294"/>
        <v>101.13333333333334</v>
      </c>
      <c r="P3176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10">
        <f t="shared" si="298"/>
        <v>41862.864675925928</v>
      </c>
      <c r="T3176" s="10">
        <f t="shared" si="299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294"/>
        <v>109.55999999999999</v>
      </c>
      <c r="P3177">
        <f t="shared" si="295"/>
        <v>91.3</v>
      </c>
      <c r="Q3177" t="str">
        <f t="shared" si="296"/>
        <v>theater</v>
      </c>
      <c r="R3177" t="str">
        <f t="shared" si="297"/>
        <v>plays</v>
      </c>
      <c r="S3177" s="10">
        <f t="shared" si="298"/>
        <v>40531.886886574073</v>
      </c>
      <c r="T3177" s="10">
        <f t="shared" si="299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294"/>
        <v>114.8421052631579</v>
      </c>
      <c r="P3178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10">
        <f t="shared" si="298"/>
        <v>41477.930914351848</v>
      </c>
      <c r="T3178" s="10">
        <f t="shared" si="299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294"/>
        <v>117.39999999999999</v>
      </c>
      <c r="P3179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10">
        <f t="shared" si="298"/>
        <v>41781.666770833333</v>
      </c>
      <c r="T3179" s="10">
        <f t="shared" si="299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294"/>
        <v>171.73333333333335</v>
      </c>
      <c r="P3180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10">
        <f t="shared" si="298"/>
        <v>41806.605034722219</v>
      </c>
      <c r="T3180" s="10">
        <f t="shared" si="299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294"/>
        <v>114.16238095238094</v>
      </c>
      <c r="P3181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10">
        <f t="shared" si="298"/>
        <v>41375.702210648145</v>
      </c>
      <c r="T3181" s="10">
        <f t="shared" si="299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294"/>
        <v>119.75</v>
      </c>
      <c r="P3182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10">
        <f t="shared" si="298"/>
        <v>41780.412604166668</v>
      </c>
      <c r="T3182" s="10">
        <f t="shared" si="299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294"/>
        <v>109.00000000000001</v>
      </c>
      <c r="P3183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10">
        <f t="shared" si="298"/>
        <v>41779.310034722221</v>
      </c>
      <c r="T3183" s="10">
        <f t="shared" si="299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294"/>
        <v>100.88571428571429</v>
      </c>
      <c r="P3184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10">
        <f t="shared" si="298"/>
        <v>40883.949317129627</v>
      </c>
      <c r="T3184" s="10">
        <f t="shared" si="299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294"/>
        <v>109.00000000000001</v>
      </c>
      <c r="P3185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10">
        <f t="shared" si="298"/>
        <v>41491.79478009259</v>
      </c>
      <c r="T3185" s="10">
        <f t="shared" si="299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294"/>
        <v>107.20930232558139</v>
      </c>
      <c r="P3186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10">
        <f t="shared" si="298"/>
        <v>41791.993414351848</v>
      </c>
      <c r="T3186" s="10">
        <f t="shared" si="299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294"/>
        <v>100</v>
      </c>
      <c r="P3187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10">
        <f t="shared" si="298"/>
        <v>41829.977326388893</v>
      </c>
      <c r="T3187" s="10">
        <f t="shared" si="299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294"/>
        <v>102.18750000000001</v>
      </c>
      <c r="P3188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10">
        <f t="shared" si="298"/>
        <v>41868.924050925925</v>
      </c>
      <c r="T3188" s="10">
        <f t="shared" si="299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294"/>
        <v>116.29333333333334</v>
      </c>
      <c r="P3189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10">
        <f t="shared" si="298"/>
        <v>41835.666354166664</v>
      </c>
      <c r="T3189" s="10">
        <f t="shared" si="299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294"/>
        <v>65</v>
      </c>
      <c r="P3190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10">
        <f t="shared" si="298"/>
        <v>42144.415532407409</v>
      </c>
      <c r="T3190" s="10">
        <f t="shared" si="299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294"/>
        <v>12.327272727272726</v>
      </c>
      <c r="P3191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10">
        <f t="shared" si="298"/>
        <v>42118.346435185187</v>
      </c>
      <c r="T3191" s="10">
        <f t="shared" si="299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294"/>
        <v>0</v>
      </c>
      <c r="P3192" t="e">
        <f t="shared" si="295"/>
        <v>#DIV/0!</v>
      </c>
      <c r="Q3192" t="str">
        <f t="shared" si="296"/>
        <v>theater</v>
      </c>
      <c r="R3192" t="str">
        <f t="shared" si="297"/>
        <v>musical</v>
      </c>
      <c r="S3192" s="10">
        <f t="shared" si="298"/>
        <v>42683.151331018518</v>
      </c>
      <c r="T3192" s="10">
        <f t="shared" si="299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294"/>
        <v>4.0266666666666664</v>
      </c>
      <c r="P3193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10">
        <f t="shared" si="298"/>
        <v>42538.755428240736</v>
      </c>
      <c r="T3193" s="10">
        <f t="shared" si="299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294"/>
        <v>1.02</v>
      </c>
      <c r="P3194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10">
        <f t="shared" si="298"/>
        <v>42018.94049768518</v>
      </c>
      <c r="T3194" s="10">
        <f t="shared" si="299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294"/>
        <v>11.74</v>
      </c>
      <c r="P3195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10">
        <f t="shared" si="298"/>
        <v>42010.968240740738</v>
      </c>
      <c r="T3195" s="10">
        <f t="shared" si="299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294"/>
        <v>0</v>
      </c>
      <c r="P3196" t="e">
        <f t="shared" si="295"/>
        <v>#DIV/0!</v>
      </c>
      <c r="Q3196" t="str">
        <f t="shared" si="296"/>
        <v>theater</v>
      </c>
      <c r="R3196" t="str">
        <f t="shared" si="297"/>
        <v>musical</v>
      </c>
      <c r="S3196" s="10">
        <f t="shared" si="298"/>
        <v>42182.062476851846</v>
      </c>
      <c r="T3196" s="10">
        <f t="shared" si="299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294"/>
        <v>59.142857142857139</v>
      </c>
      <c r="P3197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10">
        <f t="shared" si="298"/>
        <v>42017.594236111108</v>
      </c>
      <c r="T3197" s="10">
        <f t="shared" si="299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294"/>
        <v>0.06</v>
      </c>
      <c r="P3198">
        <f t="shared" si="295"/>
        <v>300</v>
      </c>
      <c r="Q3198" t="str">
        <f t="shared" si="296"/>
        <v>theater</v>
      </c>
      <c r="R3198" t="str">
        <f t="shared" si="297"/>
        <v>musical</v>
      </c>
      <c r="S3198" s="10">
        <f t="shared" si="298"/>
        <v>42157.598090277781</v>
      </c>
      <c r="T3198" s="10">
        <f t="shared" si="299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294"/>
        <v>11.450000000000001</v>
      </c>
      <c r="P3199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10">
        <f t="shared" si="298"/>
        <v>42009.493263888886</v>
      </c>
      <c r="T3199" s="10">
        <f t="shared" si="299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294"/>
        <v>0.36666666666666664</v>
      </c>
      <c r="P3200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10">
        <f t="shared" si="298"/>
        <v>42013.424502314811</v>
      </c>
      <c r="T3200" s="10">
        <f t="shared" si="299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294"/>
        <v>52.16</v>
      </c>
      <c r="P3201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10">
        <f t="shared" si="298"/>
        <v>41858.761782407404</v>
      </c>
      <c r="T3201" s="10">
        <f t="shared" si="299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294"/>
        <v>2E-3</v>
      </c>
      <c r="P3202">
        <f t="shared" si="295"/>
        <v>1</v>
      </c>
      <c r="Q3202" t="str">
        <f t="shared" si="296"/>
        <v>theater</v>
      </c>
      <c r="R3202" t="str">
        <f t="shared" si="297"/>
        <v>musical</v>
      </c>
      <c r="S3202" s="10">
        <f t="shared" si="298"/>
        <v>42460.320613425924</v>
      </c>
      <c r="T3202" s="10">
        <f t="shared" si="299"/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300">E3203/D3203*100</f>
        <v>1.25</v>
      </c>
      <c r="P3203">
        <f t="shared" ref="P3203:P3266" si="301">E3203/L3203</f>
        <v>12.5</v>
      </c>
      <c r="Q3203" t="str">
        <f t="shared" ref="Q3203:Q3266" si="302">LEFT(N3203,FIND("/",N3203)-1)</f>
        <v>theater</v>
      </c>
      <c r="R3203" t="str">
        <f t="shared" ref="R3203:R3266" si="303">RIGHT(N3203,LEN(N3203)-FIND("/",N3203))</f>
        <v>musical</v>
      </c>
      <c r="S3203" s="10">
        <f t="shared" ref="S3203:S3266" si="304">(((J3203/60)/60)/24)+DATE(1970,1,1)</f>
        <v>41861.767094907409</v>
      </c>
      <c r="T3203" s="10">
        <f t="shared" ref="T3203:T3266" si="305">(((I3203/60)/60)/24)+DATE(1970,1,1)</f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300"/>
        <v>54.52</v>
      </c>
      <c r="P3204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10">
        <f t="shared" si="304"/>
        <v>42293.853541666671</v>
      </c>
      <c r="T3204" s="10">
        <f t="shared" si="305"/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300"/>
        <v>25</v>
      </c>
      <c r="P3205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10">
        <f t="shared" si="304"/>
        <v>42242.988680555558</v>
      </c>
      <c r="T3205" s="10">
        <f t="shared" si="305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300"/>
        <v>0</v>
      </c>
      <c r="P3206" t="e">
        <f t="shared" si="301"/>
        <v>#DIV/0!</v>
      </c>
      <c r="Q3206" t="str">
        <f t="shared" si="302"/>
        <v>theater</v>
      </c>
      <c r="R3206" t="str">
        <f t="shared" si="303"/>
        <v>musical</v>
      </c>
      <c r="S3206" s="10">
        <f t="shared" si="304"/>
        <v>42172.686099537037</v>
      </c>
      <c r="T3206" s="10">
        <f t="shared" si="305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300"/>
        <v>3.4125000000000001</v>
      </c>
      <c r="P3207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10">
        <f t="shared" si="304"/>
        <v>42095.374675925923</v>
      </c>
      <c r="T3207" s="10">
        <f t="shared" si="305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300"/>
        <v>0</v>
      </c>
      <c r="P3208" t="e">
        <f t="shared" si="301"/>
        <v>#DIV/0!</v>
      </c>
      <c r="Q3208" t="str">
        <f t="shared" si="302"/>
        <v>theater</v>
      </c>
      <c r="R3208" t="str">
        <f t="shared" si="303"/>
        <v>musical</v>
      </c>
      <c r="S3208" s="10">
        <f t="shared" si="304"/>
        <v>42236.276053240741</v>
      </c>
      <c r="T3208" s="10">
        <f t="shared" si="305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300"/>
        <v>46.36363636363636</v>
      </c>
      <c r="P3209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10">
        <f t="shared" si="304"/>
        <v>42057.277858796297</v>
      </c>
      <c r="T3209" s="10">
        <f t="shared" si="305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300"/>
        <v>103.49999999999999</v>
      </c>
      <c r="P3210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10">
        <f t="shared" si="304"/>
        <v>41827.605057870373</v>
      </c>
      <c r="T3210" s="10">
        <f t="shared" si="305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300"/>
        <v>119.32315789473684</v>
      </c>
      <c r="P3211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10">
        <f t="shared" si="304"/>
        <v>41778.637245370373</v>
      </c>
      <c r="T3211" s="10">
        <f t="shared" si="305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300"/>
        <v>125.76666666666667</v>
      </c>
      <c r="P3212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10">
        <f t="shared" si="304"/>
        <v>41013.936562499999</v>
      </c>
      <c r="T3212" s="10">
        <f t="shared" si="305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300"/>
        <v>119.74347826086958</v>
      </c>
      <c r="P3213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10">
        <f t="shared" si="304"/>
        <v>41834.586574074077</v>
      </c>
      <c r="T3213" s="10">
        <f t="shared" si="305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300"/>
        <v>126.25</v>
      </c>
      <c r="P3214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10">
        <f t="shared" si="304"/>
        <v>41829.795729166668</v>
      </c>
      <c r="T3214" s="10">
        <f t="shared" si="305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300"/>
        <v>100.11666666666667</v>
      </c>
      <c r="P3215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10">
        <f t="shared" si="304"/>
        <v>42171.763414351852</v>
      </c>
      <c r="T3215" s="10">
        <f t="shared" si="305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300"/>
        <v>102.13333333333334</v>
      </c>
      <c r="P3216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10">
        <f t="shared" si="304"/>
        <v>42337.792511574073</v>
      </c>
      <c r="T3216" s="10">
        <f t="shared" si="305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300"/>
        <v>100.35142857142858</v>
      </c>
      <c r="P3217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10">
        <f t="shared" si="304"/>
        <v>42219.665173611109</v>
      </c>
      <c r="T3217" s="10">
        <f t="shared" si="305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300"/>
        <v>100.05</v>
      </c>
      <c r="P3218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10">
        <f t="shared" si="304"/>
        <v>42165.462627314817</v>
      </c>
      <c r="T3218" s="10">
        <f t="shared" si="305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300"/>
        <v>116.02222222222223</v>
      </c>
      <c r="P3219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10">
        <f t="shared" si="304"/>
        <v>42648.546111111107</v>
      </c>
      <c r="T3219" s="10">
        <f t="shared" si="305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300"/>
        <v>102.1</v>
      </c>
      <c r="P3220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10">
        <f t="shared" si="304"/>
        <v>41971.002152777779</v>
      </c>
      <c r="T3220" s="10">
        <f t="shared" si="305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300"/>
        <v>100.11000000000001</v>
      </c>
      <c r="P3221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10">
        <f t="shared" si="304"/>
        <v>42050.983182870375</v>
      </c>
      <c r="T3221" s="10">
        <f t="shared" si="305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300"/>
        <v>100.84</v>
      </c>
      <c r="P3222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10">
        <f t="shared" si="304"/>
        <v>42772.833379629628</v>
      </c>
      <c r="T3222" s="10">
        <f t="shared" si="305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300"/>
        <v>103.42499999999998</v>
      </c>
      <c r="P3223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10">
        <f t="shared" si="304"/>
        <v>42155.696793981479</v>
      </c>
      <c r="T3223" s="10">
        <f t="shared" si="305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300"/>
        <v>124.8</v>
      </c>
      <c r="P3224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10">
        <f t="shared" si="304"/>
        <v>42270.582141203704</v>
      </c>
      <c r="T3224" s="10">
        <f t="shared" si="305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300"/>
        <v>109.51612903225806</v>
      </c>
      <c r="P3225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10">
        <f t="shared" si="304"/>
        <v>42206.835370370376</v>
      </c>
      <c r="T3225" s="10">
        <f t="shared" si="305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300"/>
        <v>102.03333333333333</v>
      </c>
      <c r="P3226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10">
        <f t="shared" si="304"/>
        <v>42697.850844907407</v>
      </c>
      <c r="T3226" s="10">
        <f t="shared" si="305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300"/>
        <v>102.35000000000001</v>
      </c>
      <c r="P3227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10">
        <f t="shared" si="304"/>
        <v>42503.559467592597</v>
      </c>
      <c r="T3227" s="10">
        <f t="shared" si="305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300"/>
        <v>104.16666666666667</v>
      </c>
      <c r="P3228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10">
        <f t="shared" si="304"/>
        <v>42277.583472222221</v>
      </c>
      <c r="T3228" s="10">
        <f t="shared" si="305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300"/>
        <v>125</v>
      </c>
      <c r="P3229">
        <f t="shared" si="301"/>
        <v>50</v>
      </c>
      <c r="Q3229" t="str">
        <f t="shared" si="302"/>
        <v>theater</v>
      </c>
      <c r="R3229" t="str">
        <f t="shared" si="303"/>
        <v>plays</v>
      </c>
      <c r="S3229" s="10">
        <f t="shared" si="304"/>
        <v>42722.882361111115</v>
      </c>
      <c r="T3229" s="10">
        <f t="shared" si="305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300"/>
        <v>102.34285714285714</v>
      </c>
      <c r="P3230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10">
        <f t="shared" si="304"/>
        <v>42323.70930555556</v>
      </c>
      <c r="T3230" s="10">
        <f t="shared" si="305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300"/>
        <v>107.86500000000001</v>
      </c>
      <c r="P3231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10">
        <f t="shared" si="304"/>
        <v>41933.291643518518</v>
      </c>
      <c r="T3231" s="10">
        <f t="shared" si="305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300"/>
        <v>109.88461538461539</v>
      </c>
      <c r="P3232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10">
        <f t="shared" si="304"/>
        <v>41898.168125000004</v>
      </c>
      <c r="T3232" s="10">
        <f t="shared" si="305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300"/>
        <v>161</v>
      </c>
      <c r="P3233">
        <f t="shared" si="301"/>
        <v>57.5</v>
      </c>
      <c r="Q3233" t="str">
        <f t="shared" si="302"/>
        <v>theater</v>
      </c>
      <c r="R3233" t="str">
        <f t="shared" si="303"/>
        <v>plays</v>
      </c>
      <c r="S3233" s="10">
        <f t="shared" si="304"/>
        <v>42446.943831018521</v>
      </c>
      <c r="T3233" s="10">
        <f t="shared" si="305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300"/>
        <v>131.20000000000002</v>
      </c>
      <c r="P3234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10">
        <f t="shared" si="304"/>
        <v>42463.81385416667</v>
      </c>
      <c r="T3234" s="10">
        <f t="shared" si="305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300"/>
        <v>118.8</v>
      </c>
      <c r="P3235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10">
        <f t="shared" si="304"/>
        <v>42766.805034722223</v>
      </c>
      <c r="T3235" s="10">
        <f t="shared" si="305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300"/>
        <v>100.39275000000001</v>
      </c>
      <c r="P3236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10">
        <f t="shared" si="304"/>
        <v>42734.789444444439</v>
      </c>
      <c r="T3236" s="10">
        <f t="shared" si="305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300"/>
        <v>103.20666666666666</v>
      </c>
      <c r="P3237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10">
        <f t="shared" si="304"/>
        <v>42522.347812499997</v>
      </c>
      <c r="T3237" s="10">
        <f t="shared" si="305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300"/>
        <v>100.6</v>
      </c>
      <c r="P3238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10">
        <f t="shared" si="304"/>
        <v>42702.917048611111</v>
      </c>
      <c r="T3238" s="10">
        <f t="shared" si="305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300"/>
        <v>100.78754285714287</v>
      </c>
      <c r="P3239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10">
        <f t="shared" si="304"/>
        <v>42252.474351851852</v>
      </c>
      <c r="T3239" s="10">
        <f t="shared" si="305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300"/>
        <v>112.32142857142857</v>
      </c>
      <c r="P3240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10">
        <f t="shared" si="304"/>
        <v>42156.510393518518</v>
      </c>
      <c r="T3240" s="10">
        <f t="shared" si="305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300"/>
        <v>105.91914022517912</v>
      </c>
      <c r="P3241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10">
        <f t="shared" si="304"/>
        <v>42278.089039351849</v>
      </c>
      <c r="T3241" s="10">
        <f t="shared" si="305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300"/>
        <v>100.56666666666668</v>
      </c>
      <c r="P3242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10">
        <f t="shared" si="304"/>
        <v>42754.693842592591</v>
      </c>
      <c r="T3242" s="10">
        <f t="shared" si="305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300"/>
        <v>115.30588235294117</v>
      </c>
      <c r="P3243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10">
        <f t="shared" si="304"/>
        <v>41893.324884259258</v>
      </c>
      <c r="T3243" s="10">
        <f t="shared" si="305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300"/>
        <v>127.30419999999999</v>
      </c>
      <c r="P3244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10">
        <f t="shared" si="304"/>
        <v>41871.755694444444</v>
      </c>
      <c r="T3244" s="10">
        <f t="shared" si="305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300"/>
        <v>102.83750000000001</v>
      </c>
      <c r="P3245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10">
        <f t="shared" si="304"/>
        <v>42262.096782407403</v>
      </c>
      <c r="T3245" s="10">
        <f t="shared" si="305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300"/>
        <v>102.9375</v>
      </c>
      <c r="P3246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10">
        <f t="shared" si="304"/>
        <v>42675.694236111114</v>
      </c>
      <c r="T3246" s="10">
        <f t="shared" si="305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300"/>
        <v>104.3047619047619</v>
      </c>
      <c r="P3247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10">
        <f t="shared" si="304"/>
        <v>42135.60020833333</v>
      </c>
      <c r="T3247" s="10">
        <f t="shared" si="305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300"/>
        <v>111.22000000000001</v>
      </c>
      <c r="P3248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10">
        <f t="shared" si="304"/>
        <v>42230.472222222219</v>
      </c>
      <c r="T3248" s="10">
        <f t="shared" si="305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300"/>
        <v>105.86</v>
      </c>
      <c r="P3249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10">
        <f t="shared" si="304"/>
        <v>42167.434166666666</v>
      </c>
      <c r="T3249" s="10">
        <f t="shared" si="305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300"/>
        <v>100.79166666666666</v>
      </c>
      <c r="P3250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10">
        <f t="shared" si="304"/>
        <v>42068.888391203705</v>
      </c>
      <c r="T3250" s="10">
        <f t="shared" si="305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300"/>
        <v>104.92727272727274</v>
      </c>
      <c r="P3251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10">
        <f t="shared" si="304"/>
        <v>42145.746689814812</v>
      </c>
      <c r="T3251" s="10">
        <f t="shared" si="305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300"/>
        <v>101.55199999999999</v>
      </c>
      <c r="P3252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10">
        <f t="shared" si="304"/>
        <v>41918.742175925923</v>
      </c>
      <c r="T3252" s="10">
        <f t="shared" si="305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300"/>
        <v>110.73333333333333</v>
      </c>
      <c r="P3253">
        <f t="shared" si="301"/>
        <v>83.05</v>
      </c>
      <c r="Q3253" t="str">
        <f t="shared" si="302"/>
        <v>theater</v>
      </c>
      <c r="R3253" t="str">
        <f t="shared" si="303"/>
        <v>plays</v>
      </c>
      <c r="S3253" s="10">
        <f t="shared" si="304"/>
        <v>42146.731087962966</v>
      </c>
      <c r="T3253" s="10">
        <f t="shared" si="305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300"/>
        <v>127.82222222222221</v>
      </c>
      <c r="P3254">
        <f t="shared" si="301"/>
        <v>57.52</v>
      </c>
      <c r="Q3254" t="str">
        <f t="shared" si="302"/>
        <v>theater</v>
      </c>
      <c r="R3254" t="str">
        <f t="shared" si="303"/>
        <v>plays</v>
      </c>
      <c r="S3254" s="10">
        <f t="shared" si="304"/>
        <v>42590.472685185188</v>
      </c>
      <c r="T3254" s="10">
        <f t="shared" si="305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300"/>
        <v>101.82500000000002</v>
      </c>
      <c r="P3255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10">
        <f t="shared" si="304"/>
        <v>42602.576712962968</v>
      </c>
      <c r="T3255" s="10">
        <f t="shared" si="305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300"/>
        <v>101.25769230769231</v>
      </c>
      <c r="P3256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10">
        <f t="shared" si="304"/>
        <v>42059.085752314815</v>
      </c>
      <c r="T3256" s="10">
        <f t="shared" si="305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300"/>
        <v>175</v>
      </c>
      <c r="P3257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10">
        <f t="shared" si="304"/>
        <v>41889.768229166664</v>
      </c>
      <c r="T3257" s="10">
        <f t="shared" si="305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300"/>
        <v>128.06</v>
      </c>
      <c r="P3258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10">
        <f t="shared" si="304"/>
        <v>42144.573807870373</v>
      </c>
      <c r="T3258" s="10">
        <f t="shared" si="305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300"/>
        <v>106.29949999999999</v>
      </c>
      <c r="P3259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10">
        <f t="shared" si="304"/>
        <v>42758.559629629628</v>
      </c>
      <c r="T3259" s="10">
        <f t="shared" si="305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300"/>
        <v>105.21428571428571</v>
      </c>
      <c r="P3260">
        <f t="shared" si="301"/>
        <v>98.2</v>
      </c>
      <c r="Q3260" t="str">
        <f t="shared" si="302"/>
        <v>theater</v>
      </c>
      <c r="R3260" t="str">
        <f t="shared" si="303"/>
        <v>plays</v>
      </c>
      <c r="S3260" s="10">
        <f t="shared" si="304"/>
        <v>41982.887280092589</v>
      </c>
      <c r="T3260" s="10">
        <f t="shared" si="305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300"/>
        <v>106.16782608695652</v>
      </c>
      <c r="P3261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10">
        <f t="shared" si="304"/>
        <v>42614.760937500003</v>
      </c>
      <c r="T3261" s="10">
        <f t="shared" si="305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300"/>
        <v>109.24000000000001</v>
      </c>
      <c r="P3262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10">
        <f t="shared" si="304"/>
        <v>42303.672662037032</v>
      </c>
      <c r="T3262" s="10">
        <f t="shared" si="305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300"/>
        <v>100.45454545454547</v>
      </c>
      <c r="P3263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10">
        <f t="shared" si="304"/>
        <v>42171.725416666668</v>
      </c>
      <c r="T3263" s="10">
        <f t="shared" si="305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300"/>
        <v>103.04098360655738</v>
      </c>
      <c r="P3264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10">
        <f t="shared" si="304"/>
        <v>41964.315532407403</v>
      </c>
      <c r="T3264" s="10">
        <f t="shared" si="305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300"/>
        <v>112.1664</v>
      </c>
      <c r="P3265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10">
        <f t="shared" si="304"/>
        <v>42284.516064814816</v>
      </c>
      <c r="T3265" s="10">
        <f t="shared" si="305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300"/>
        <v>103</v>
      </c>
      <c r="P3266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10">
        <f t="shared" si="304"/>
        <v>42016.800208333334</v>
      </c>
      <c r="T3266" s="10">
        <f t="shared" si="305"/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306">E3267/D3267*100</f>
        <v>164</v>
      </c>
      <c r="P3267">
        <f t="shared" ref="P3267:P3330" si="307">E3267/L3267</f>
        <v>70.285714285714292</v>
      </c>
      <c r="Q3267" t="str">
        <f t="shared" ref="Q3267:Q3330" si="308">LEFT(N3267,FIND("/",N3267)-1)</f>
        <v>theater</v>
      </c>
      <c r="R3267" t="str">
        <f t="shared" ref="R3267:R3330" si="309">RIGHT(N3267,LEN(N3267)-FIND("/",N3267))</f>
        <v>plays</v>
      </c>
      <c r="S3267" s="10">
        <f t="shared" ref="S3267:S3330" si="310">(((J3267/60)/60)/24)+DATE(1970,1,1)</f>
        <v>42311.711979166663</v>
      </c>
      <c r="T3267" s="10">
        <f t="shared" ref="T3267:T3330" si="311">(((I3267/60)/60)/24)+DATE(1970,1,1)</f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306"/>
        <v>131.28333333333333</v>
      </c>
      <c r="P3268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10">
        <f t="shared" si="310"/>
        <v>42136.536134259266</v>
      </c>
      <c r="T3268" s="10">
        <f t="shared" si="311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306"/>
        <v>102.1</v>
      </c>
      <c r="P3269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10">
        <f t="shared" si="310"/>
        <v>42172.757638888885</v>
      </c>
      <c r="T3269" s="10">
        <f t="shared" si="311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306"/>
        <v>128</v>
      </c>
      <c r="P3270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10">
        <f t="shared" si="310"/>
        <v>42590.90425925926</v>
      </c>
      <c r="T3270" s="10">
        <f t="shared" si="311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306"/>
        <v>101.49999999999999</v>
      </c>
      <c r="P3271">
        <f t="shared" si="307"/>
        <v>116</v>
      </c>
      <c r="Q3271" t="str">
        <f t="shared" si="308"/>
        <v>theater</v>
      </c>
      <c r="R3271" t="str">
        <f t="shared" si="309"/>
        <v>plays</v>
      </c>
      <c r="S3271" s="10">
        <f t="shared" si="310"/>
        <v>42137.395798611105</v>
      </c>
      <c r="T3271" s="10">
        <f t="shared" si="311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306"/>
        <v>101.66666666666666</v>
      </c>
      <c r="P3272">
        <f t="shared" si="307"/>
        <v>61</v>
      </c>
      <c r="Q3272" t="str">
        <f t="shared" si="308"/>
        <v>theater</v>
      </c>
      <c r="R3272" t="str">
        <f t="shared" si="309"/>
        <v>plays</v>
      </c>
      <c r="S3272" s="10">
        <f t="shared" si="310"/>
        <v>42167.533159722225</v>
      </c>
      <c r="T3272" s="10">
        <f t="shared" si="311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306"/>
        <v>130</v>
      </c>
      <c r="P3273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10">
        <f t="shared" si="310"/>
        <v>41915.437210648146</v>
      </c>
      <c r="T3273" s="10">
        <f t="shared" si="311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306"/>
        <v>154.43</v>
      </c>
      <c r="P3274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10">
        <f t="shared" si="310"/>
        <v>42284.500104166669</v>
      </c>
      <c r="T3274" s="10">
        <f t="shared" si="311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306"/>
        <v>107.4</v>
      </c>
      <c r="P3275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10">
        <f t="shared" si="310"/>
        <v>42611.801412037035</v>
      </c>
      <c r="T3275" s="10">
        <f t="shared" si="311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306"/>
        <v>101.32258064516128</v>
      </c>
      <c r="P3276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10">
        <f t="shared" si="310"/>
        <v>42400.704537037032</v>
      </c>
      <c r="T3276" s="10">
        <f t="shared" si="311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306"/>
        <v>100.27777777777777</v>
      </c>
      <c r="P3277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10">
        <f t="shared" si="310"/>
        <v>42017.88045138889</v>
      </c>
      <c r="T3277" s="10">
        <f t="shared" si="311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306"/>
        <v>116.84444444444443</v>
      </c>
      <c r="P3278">
        <f t="shared" si="307"/>
        <v>52.58</v>
      </c>
      <c r="Q3278" t="str">
        <f t="shared" si="308"/>
        <v>theater</v>
      </c>
      <c r="R3278" t="str">
        <f t="shared" si="309"/>
        <v>plays</v>
      </c>
      <c r="S3278" s="10">
        <f t="shared" si="310"/>
        <v>42426.949988425928</v>
      </c>
      <c r="T3278" s="10">
        <f t="shared" si="311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306"/>
        <v>108.60000000000001</v>
      </c>
      <c r="P3279">
        <f t="shared" si="307"/>
        <v>54.3</v>
      </c>
      <c r="Q3279" t="str">
        <f t="shared" si="308"/>
        <v>theater</v>
      </c>
      <c r="R3279" t="str">
        <f t="shared" si="309"/>
        <v>plays</v>
      </c>
      <c r="S3279" s="10">
        <f t="shared" si="310"/>
        <v>41931.682939814818</v>
      </c>
      <c r="T3279" s="10">
        <f t="shared" si="311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306"/>
        <v>103.4</v>
      </c>
      <c r="P3280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10">
        <f t="shared" si="310"/>
        <v>42124.848414351851</v>
      </c>
      <c r="T3280" s="10">
        <f t="shared" si="311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306"/>
        <v>114.27586206896552</v>
      </c>
      <c r="P3281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10">
        <f t="shared" si="310"/>
        <v>42431.102534722217</v>
      </c>
      <c r="T3281" s="10">
        <f t="shared" si="311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306"/>
        <v>103</v>
      </c>
      <c r="P3282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10">
        <f t="shared" si="310"/>
        <v>42121.756921296299</v>
      </c>
      <c r="T3282" s="10">
        <f t="shared" si="311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306"/>
        <v>121.6</v>
      </c>
      <c r="P3283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10">
        <f t="shared" si="310"/>
        <v>42219.019733796296</v>
      </c>
      <c r="T3283" s="10">
        <f t="shared" si="311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306"/>
        <v>102.6467741935484</v>
      </c>
      <c r="P3284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10">
        <f t="shared" si="310"/>
        <v>42445.19430555556</v>
      </c>
      <c r="T3284" s="10">
        <f t="shared" si="311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306"/>
        <v>104.75000000000001</v>
      </c>
      <c r="P3285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10">
        <f t="shared" si="310"/>
        <v>42379.74418981481</v>
      </c>
      <c r="T3285" s="10">
        <f t="shared" si="311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306"/>
        <v>101.6</v>
      </c>
      <c r="P3286">
        <f t="shared" si="307"/>
        <v>203.2</v>
      </c>
      <c r="Q3286" t="str">
        <f t="shared" si="308"/>
        <v>theater</v>
      </c>
      <c r="R3286" t="str">
        <f t="shared" si="309"/>
        <v>plays</v>
      </c>
      <c r="S3286" s="10">
        <f t="shared" si="310"/>
        <v>42380.884872685187</v>
      </c>
      <c r="T3286" s="10">
        <f t="shared" si="311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306"/>
        <v>112.10242048409683</v>
      </c>
      <c r="P3287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10">
        <f t="shared" si="310"/>
        <v>42762.942430555559</v>
      </c>
      <c r="T3287" s="10">
        <f t="shared" si="311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306"/>
        <v>101.76666666666667</v>
      </c>
      <c r="P3288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10">
        <f t="shared" si="310"/>
        <v>42567.840069444443</v>
      </c>
      <c r="T3288" s="10">
        <f t="shared" si="311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306"/>
        <v>100</v>
      </c>
      <c r="P3289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10">
        <f t="shared" si="310"/>
        <v>42311.750324074077</v>
      </c>
      <c r="T3289" s="10">
        <f t="shared" si="311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306"/>
        <v>100.26489999999998</v>
      </c>
      <c r="P3290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10">
        <f t="shared" si="310"/>
        <v>42505.774479166663</v>
      </c>
      <c r="T3290" s="10">
        <f t="shared" si="311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306"/>
        <v>133.04200000000003</v>
      </c>
      <c r="P3291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10">
        <f t="shared" si="310"/>
        <v>42758.368078703701</v>
      </c>
      <c r="T3291" s="10">
        <f t="shared" si="311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306"/>
        <v>121.2</v>
      </c>
      <c r="P3292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10">
        <f t="shared" si="310"/>
        <v>42775.51494212963</v>
      </c>
      <c r="T3292" s="10">
        <f t="shared" si="311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306"/>
        <v>113.99999999999999</v>
      </c>
      <c r="P3293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10">
        <f t="shared" si="310"/>
        <v>42232.702546296292</v>
      </c>
      <c r="T3293" s="10">
        <f t="shared" si="311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306"/>
        <v>286.13861386138615</v>
      </c>
      <c r="P3294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10">
        <f t="shared" si="310"/>
        <v>42282.770231481481</v>
      </c>
      <c r="T3294" s="10">
        <f t="shared" si="311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306"/>
        <v>170.44444444444446</v>
      </c>
      <c r="P3295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10">
        <f t="shared" si="310"/>
        <v>42768.425370370373</v>
      </c>
      <c r="T3295" s="10">
        <f t="shared" si="311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306"/>
        <v>118.33333333333333</v>
      </c>
      <c r="P3296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10">
        <f t="shared" si="310"/>
        <v>42141.541134259256</v>
      </c>
      <c r="T3296" s="10">
        <f t="shared" si="311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306"/>
        <v>102.85857142857142</v>
      </c>
      <c r="P3297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10">
        <f t="shared" si="310"/>
        <v>42609.442465277782</v>
      </c>
      <c r="T3297" s="10">
        <f t="shared" si="311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306"/>
        <v>144.06666666666666</v>
      </c>
      <c r="P3298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10">
        <f t="shared" si="310"/>
        <v>42309.756620370375</v>
      </c>
      <c r="T3298" s="10">
        <f t="shared" si="311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306"/>
        <v>100.07272727272726</v>
      </c>
      <c r="P3299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10">
        <f t="shared" si="310"/>
        <v>42193.771481481483</v>
      </c>
      <c r="T3299" s="10">
        <f t="shared" si="311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306"/>
        <v>101.73</v>
      </c>
      <c r="P3300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10">
        <f t="shared" si="310"/>
        <v>42239.957962962959</v>
      </c>
      <c r="T3300" s="10">
        <f t="shared" si="311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306"/>
        <v>116.19999999999999</v>
      </c>
      <c r="P3301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10">
        <f t="shared" si="310"/>
        <v>42261.917395833334</v>
      </c>
      <c r="T3301" s="10">
        <f t="shared" si="311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306"/>
        <v>136.16666666666666</v>
      </c>
      <c r="P3302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10">
        <f t="shared" si="310"/>
        <v>42102.743773148148</v>
      </c>
      <c r="T3302" s="10">
        <f t="shared" si="311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306"/>
        <v>133.46666666666667</v>
      </c>
      <c r="P3303">
        <f t="shared" si="307"/>
        <v>57.2</v>
      </c>
      <c r="Q3303" t="str">
        <f t="shared" si="308"/>
        <v>theater</v>
      </c>
      <c r="R3303" t="str">
        <f t="shared" si="309"/>
        <v>plays</v>
      </c>
      <c r="S3303" s="10">
        <f t="shared" si="310"/>
        <v>42538.73583333334</v>
      </c>
      <c r="T3303" s="10">
        <f t="shared" si="311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306"/>
        <v>103.39285714285715</v>
      </c>
      <c r="P3304">
        <f t="shared" si="307"/>
        <v>173.7</v>
      </c>
      <c r="Q3304" t="str">
        <f t="shared" si="308"/>
        <v>theater</v>
      </c>
      <c r="R3304" t="str">
        <f t="shared" si="309"/>
        <v>plays</v>
      </c>
      <c r="S3304" s="10">
        <f t="shared" si="310"/>
        <v>42681.35157407407</v>
      </c>
      <c r="T3304" s="10">
        <f t="shared" si="311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306"/>
        <v>115.88888888888889</v>
      </c>
      <c r="P3305">
        <f t="shared" si="307"/>
        <v>59.6</v>
      </c>
      <c r="Q3305" t="str">
        <f t="shared" si="308"/>
        <v>theater</v>
      </c>
      <c r="R3305" t="str">
        <f t="shared" si="309"/>
        <v>plays</v>
      </c>
      <c r="S3305" s="10">
        <f t="shared" si="310"/>
        <v>42056.65143518518</v>
      </c>
      <c r="T3305" s="10">
        <f t="shared" si="311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306"/>
        <v>104.51666666666665</v>
      </c>
      <c r="P3306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10">
        <f t="shared" si="310"/>
        <v>42696.624444444446</v>
      </c>
      <c r="T3306" s="10">
        <f t="shared" si="311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306"/>
        <v>102.02500000000001</v>
      </c>
      <c r="P3307">
        <f t="shared" si="307"/>
        <v>204.05</v>
      </c>
      <c r="Q3307" t="str">
        <f t="shared" si="308"/>
        <v>theater</v>
      </c>
      <c r="R3307" t="str">
        <f t="shared" si="309"/>
        <v>plays</v>
      </c>
      <c r="S3307" s="10">
        <f t="shared" si="310"/>
        <v>42186.855879629627</v>
      </c>
      <c r="T3307" s="10">
        <f t="shared" si="311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306"/>
        <v>175.33333333333334</v>
      </c>
      <c r="P3308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10">
        <f t="shared" si="310"/>
        <v>42493.219236111108</v>
      </c>
      <c r="T3308" s="10">
        <f t="shared" si="311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306"/>
        <v>106.67999999999999</v>
      </c>
      <c r="P3309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10">
        <f t="shared" si="310"/>
        <v>42475.057164351849</v>
      </c>
      <c r="T3309" s="10">
        <f t="shared" si="311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306"/>
        <v>122.28571428571429</v>
      </c>
      <c r="P3310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10">
        <f t="shared" si="310"/>
        <v>42452.876909722225</v>
      </c>
      <c r="T3310" s="10">
        <f t="shared" si="311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306"/>
        <v>159.42857142857144</v>
      </c>
      <c r="P3311">
        <f t="shared" si="307"/>
        <v>18</v>
      </c>
      <c r="Q3311" t="str">
        <f t="shared" si="308"/>
        <v>theater</v>
      </c>
      <c r="R3311" t="str">
        <f t="shared" si="309"/>
        <v>plays</v>
      </c>
      <c r="S3311" s="10">
        <f t="shared" si="310"/>
        <v>42628.650208333333</v>
      </c>
      <c r="T3311" s="10">
        <f t="shared" si="311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306"/>
        <v>100.07692307692308</v>
      </c>
      <c r="P3312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10">
        <f t="shared" si="310"/>
        <v>42253.928530092591</v>
      </c>
      <c r="T3312" s="10">
        <f t="shared" si="311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306"/>
        <v>109.84</v>
      </c>
      <c r="P3313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10">
        <f t="shared" si="310"/>
        <v>42264.29178240741</v>
      </c>
      <c r="T3313" s="10">
        <f t="shared" si="311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306"/>
        <v>100.03999999999999</v>
      </c>
      <c r="P3314">
        <f t="shared" si="307"/>
        <v>61</v>
      </c>
      <c r="Q3314" t="str">
        <f t="shared" si="308"/>
        <v>theater</v>
      </c>
      <c r="R3314" t="str">
        <f t="shared" si="309"/>
        <v>plays</v>
      </c>
      <c r="S3314" s="10">
        <f t="shared" si="310"/>
        <v>42664.809560185182</v>
      </c>
      <c r="T3314" s="10">
        <f t="shared" si="311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306"/>
        <v>116.05000000000001</v>
      </c>
      <c r="P3315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10">
        <f t="shared" si="310"/>
        <v>42382.244409722218</v>
      </c>
      <c r="T3315" s="10">
        <f t="shared" si="311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306"/>
        <v>210.75</v>
      </c>
      <c r="P3316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10">
        <f t="shared" si="310"/>
        <v>42105.267488425925</v>
      </c>
      <c r="T3316" s="10">
        <f t="shared" si="311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306"/>
        <v>110.00000000000001</v>
      </c>
      <c r="P3317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10">
        <f t="shared" si="310"/>
        <v>42466.303715277783</v>
      </c>
      <c r="T3317" s="10">
        <f t="shared" si="311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306"/>
        <v>100.08673425918037</v>
      </c>
      <c r="P3318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10">
        <f t="shared" si="310"/>
        <v>41826.871238425927</v>
      </c>
      <c r="T3318" s="10">
        <f t="shared" si="311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306"/>
        <v>106.19047619047619</v>
      </c>
      <c r="P3319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10">
        <f t="shared" si="310"/>
        <v>42499.039629629624</v>
      </c>
      <c r="T3319" s="10">
        <f t="shared" si="311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306"/>
        <v>125.6</v>
      </c>
      <c r="P3320">
        <f t="shared" si="307"/>
        <v>78.5</v>
      </c>
      <c r="Q3320" t="str">
        <f t="shared" si="308"/>
        <v>theater</v>
      </c>
      <c r="R3320" t="str">
        <f t="shared" si="309"/>
        <v>plays</v>
      </c>
      <c r="S3320" s="10">
        <f t="shared" si="310"/>
        <v>42431.302002314813</v>
      </c>
      <c r="T3320" s="10">
        <f t="shared" si="311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306"/>
        <v>108</v>
      </c>
      <c r="P3321">
        <f t="shared" si="307"/>
        <v>33.75</v>
      </c>
      <c r="Q3321" t="str">
        <f t="shared" si="308"/>
        <v>theater</v>
      </c>
      <c r="R3321" t="str">
        <f t="shared" si="309"/>
        <v>plays</v>
      </c>
      <c r="S3321" s="10">
        <f t="shared" si="310"/>
        <v>41990.585486111115</v>
      </c>
      <c r="T3321" s="10">
        <f t="shared" si="311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306"/>
        <v>101</v>
      </c>
      <c r="P3322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10">
        <f t="shared" si="310"/>
        <v>42513.045798611114</v>
      </c>
      <c r="T3322" s="10">
        <f t="shared" si="311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306"/>
        <v>107.4</v>
      </c>
      <c r="P3323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10">
        <f t="shared" si="310"/>
        <v>41914.100289351853</v>
      </c>
      <c r="T3323" s="10">
        <f t="shared" si="311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306"/>
        <v>101.51515151515152</v>
      </c>
      <c r="P3324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10">
        <f t="shared" si="310"/>
        <v>42521.010370370372</v>
      </c>
      <c r="T3324" s="10">
        <f t="shared" si="311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306"/>
        <v>125.89999999999999</v>
      </c>
      <c r="P3325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10">
        <f t="shared" si="310"/>
        <v>42608.36583333333</v>
      </c>
      <c r="T3325" s="10">
        <f t="shared" si="311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306"/>
        <v>101.66666666666666</v>
      </c>
      <c r="P3326">
        <f t="shared" si="307"/>
        <v>152.5</v>
      </c>
      <c r="Q3326" t="str">
        <f t="shared" si="308"/>
        <v>theater</v>
      </c>
      <c r="R3326" t="str">
        <f t="shared" si="309"/>
        <v>plays</v>
      </c>
      <c r="S3326" s="10">
        <f t="shared" si="310"/>
        <v>42512.58321759259</v>
      </c>
      <c r="T3326" s="10">
        <f t="shared" si="311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306"/>
        <v>112.5</v>
      </c>
      <c r="P3327">
        <f t="shared" si="307"/>
        <v>30</v>
      </c>
      <c r="Q3327" t="str">
        <f t="shared" si="308"/>
        <v>theater</v>
      </c>
      <c r="R3327" t="str">
        <f t="shared" si="309"/>
        <v>plays</v>
      </c>
      <c r="S3327" s="10">
        <f t="shared" si="310"/>
        <v>42064.785613425927</v>
      </c>
      <c r="T3327" s="10">
        <f t="shared" si="311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306"/>
        <v>101.375</v>
      </c>
      <c r="P3328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10">
        <f t="shared" si="310"/>
        <v>42041.714178240742</v>
      </c>
      <c r="T3328" s="10">
        <f t="shared" si="311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306"/>
        <v>101.25</v>
      </c>
      <c r="P3329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10">
        <f t="shared" si="310"/>
        <v>42468.374606481477</v>
      </c>
      <c r="T3329" s="10">
        <f t="shared" si="311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306"/>
        <v>146.38888888888889</v>
      </c>
      <c r="P3330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10">
        <f t="shared" si="310"/>
        <v>41822.57503472222</v>
      </c>
      <c r="T3330" s="10">
        <f t="shared" si="311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312">E3331/D3331*100</f>
        <v>116.8</v>
      </c>
      <c r="P3331">
        <f t="shared" ref="P3331:P3394" si="313">E3331/L3331</f>
        <v>44.92307692307692</v>
      </c>
      <c r="Q3331" t="str">
        <f t="shared" ref="Q3331:Q3394" si="314">LEFT(N3331,FIND("/",N3331)-1)</f>
        <v>theater</v>
      </c>
      <c r="R3331" t="str">
        <f t="shared" ref="R3331:R3394" si="315">RIGHT(N3331,LEN(N3331)-FIND("/",N3331))</f>
        <v>plays</v>
      </c>
      <c r="S3331" s="10">
        <f t="shared" ref="S3331:S3394" si="316">(((J3331/60)/60)/24)+DATE(1970,1,1)</f>
        <v>41837.323009259257</v>
      </c>
      <c r="T3331" s="10">
        <f t="shared" ref="T3331:T3394" si="317">(((I3331/60)/60)/24)+DATE(1970,1,1)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312"/>
        <v>106.26666666666667</v>
      </c>
      <c r="P3332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10">
        <f t="shared" si="316"/>
        <v>42065.887361111112</v>
      </c>
      <c r="T3332" s="10">
        <f t="shared" si="317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312"/>
        <v>104.52</v>
      </c>
      <c r="P3333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10">
        <f t="shared" si="316"/>
        <v>42248.697754629626</v>
      </c>
      <c r="T3333" s="10">
        <f t="shared" si="317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312"/>
        <v>100</v>
      </c>
      <c r="P3334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10">
        <f t="shared" si="316"/>
        <v>41809.860300925924</v>
      </c>
      <c r="T3334" s="10">
        <f t="shared" si="317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312"/>
        <v>104.57142857142858</v>
      </c>
      <c r="P3335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10">
        <f t="shared" si="316"/>
        <v>42148.676851851851</v>
      </c>
      <c r="T3335" s="10">
        <f t="shared" si="317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312"/>
        <v>138.62051149573753</v>
      </c>
      <c r="P3336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10">
        <f t="shared" si="316"/>
        <v>42185.521087962959</v>
      </c>
      <c r="T3336" s="10">
        <f t="shared" si="317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312"/>
        <v>100.32000000000001</v>
      </c>
      <c r="P3337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10">
        <f t="shared" si="316"/>
        <v>41827.674143518518</v>
      </c>
      <c r="T3337" s="10">
        <f t="shared" si="317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312"/>
        <v>100</v>
      </c>
      <c r="P3338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10">
        <f t="shared" si="316"/>
        <v>42437.398680555561</v>
      </c>
      <c r="T3338" s="10">
        <f t="shared" si="317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312"/>
        <v>110.2</v>
      </c>
      <c r="P3339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10">
        <f t="shared" si="316"/>
        <v>41901.282025462962</v>
      </c>
      <c r="T3339" s="10">
        <f t="shared" si="317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312"/>
        <v>102.18</v>
      </c>
      <c r="P3340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10">
        <f t="shared" si="316"/>
        <v>42769.574999999997</v>
      </c>
      <c r="T3340" s="10">
        <f t="shared" si="317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312"/>
        <v>104.35000000000001</v>
      </c>
      <c r="P3341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10">
        <f t="shared" si="316"/>
        <v>42549.665717592594</v>
      </c>
      <c r="T3341" s="10">
        <f t="shared" si="317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312"/>
        <v>138.16666666666666</v>
      </c>
      <c r="P3342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10">
        <f t="shared" si="316"/>
        <v>42685.974004629628</v>
      </c>
      <c r="T3342" s="10">
        <f t="shared" si="317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312"/>
        <v>100</v>
      </c>
      <c r="P3343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10">
        <f t="shared" si="316"/>
        <v>42510.798854166671</v>
      </c>
      <c r="T3343" s="10">
        <f t="shared" si="317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312"/>
        <v>101.66666666666666</v>
      </c>
      <c r="P3344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10">
        <f t="shared" si="316"/>
        <v>42062.296412037031</v>
      </c>
      <c r="T3344" s="10">
        <f t="shared" si="317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312"/>
        <v>171.42857142857142</v>
      </c>
      <c r="P3345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10">
        <f t="shared" si="316"/>
        <v>42452.916481481487</v>
      </c>
      <c r="T3345" s="10">
        <f t="shared" si="317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312"/>
        <v>101.44444444444444</v>
      </c>
      <c r="P3346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10">
        <f t="shared" si="316"/>
        <v>41851.200150462959</v>
      </c>
      <c r="T3346" s="10">
        <f t="shared" si="317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312"/>
        <v>130</v>
      </c>
      <c r="P3347">
        <f t="shared" si="313"/>
        <v>50</v>
      </c>
      <c r="Q3347" t="str">
        <f t="shared" si="314"/>
        <v>theater</v>
      </c>
      <c r="R3347" t="str">
        <f t="shared" si="315"/>
        <v>plays</v>
      </c>
      <c r="S3347" s="10">
        <f t="shared" si="316"/>
        <v>42053.106111111112</v>
      </c>
      <c r="T3347" s="10">
        <f t="shared" si="317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312"/>
        <v>110.00000000000001</v>
      </c>
      <c r="P3348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10">
        <f t="shared" si="316"/>
        <v>42054.024421296301</v>
      </c>
      <c r="T3348" s="10">
        <f t="shared" si="317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312"/>
        <v>119.44999999999999</v>
      </c>
      <c r="P3349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10">
        <f t="shared" si="316"/>
        <v>42484.551550925928</v>
      </c>
      <c r="T3349" s="10">
        <f t="shared" si="317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312"/>
        <v>100.2909090909091</v>
      </c>
      <c r="P3350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10">
        <f t="shared" si="316"/>
        <v>42466.558796296296</v>
      </c>
      <c r="T3350" s="10">
        <f t="shared" si="317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312"/>
        <v>153.4</v>
      </c>
      <c r="P3351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10">
        <f t="shared" si="316"/>
        <v>42513.110787037032</v>
      </c>
      <c r="T3351" s="10">
        <f t="shared" si="317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312"/>
        <v>104.42857142857143</v>
      </c>
      <c r="P3352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10">
        <f t="shared" si="316"/>
        <v>42302.701516203699</v>
      </c>
      <c r="T3352" s="10">
        <f t="shared" si="317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312"/>
        <v>101.1</v>
      </c>
      <c r="P3353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10">
        <f t="shared" si="316"/>
        <v>41806.395428240743</v>
      </c>
      <c r="T3353" s="10">
        <f t="shared" si="317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312"/>
        <v>107.52</v>
      </c>
      <c r="P3354">
        <f t="shared" si="313"/>
        <v>76.8</v>
      </c>
      <c r="Q3354" t="str">
        <f t="shared" si="314"/>
        <v>theater</v>
      </c>
      <c r="R3354" t="str">
        <f t="shared" si="315"/>
        <v>plays</v>
      </c>
      <c r="S3354" s="10">
        <f t="shared" si="316"/>
        <v>42495.992800925931</v>
      </c>
      <c r="T3354" s="10">
        <f t="shared" si="317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312"/>
        <v>315</v>
      </c>
      <c r="P3355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10">
        <f t="shared" si="316"/>
        <v>42479.432291666672</v>
      </c>
      <c r="T3355" s="10">
        <f t="shared" si="317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312"/>
        <v>101.93333333333334</v>
      </c>
      <c r="P3356">
        <f t="shared" si="313"/>
        <v>55.6</v>
      </c>
      <c r="Q3356" t="str">
        <f t="shared" si="314"/>
        <v>theater</v>
      </c>
      <c r="R3356" t="str">
        <f t="shared" si="315"/>
        <v>plays</v>
      </c>
      <c r="S3356" s="10">
        <f t="shared" si="316"/>
        <v>42270.7269212963</v>
      </c>
      <c r="T3356" s="10">
        <f t="shared" si="317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312"/>
        <v>126.28571428571429</v>
      </c>
      <c r="P3357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10">
        <f t="shared" si="316"/>
        <v>42489.619525462964</v>
      </c>
      <c r="T3357" s="10">
        <f t="shared" si="317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312"/>
        <v>101.4</v>
      </c>
      <c r="P3358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10">
        <f t="shared" si="316"/>
        <v>42536.815648148149</v>
      </c>
      <c r="T3358" s="10">
        <f t="shared" si="317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312"/>
        <v>101</v>
      </c>
      <c r="P3359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10">
        <f t="shared" si="316"/>
        <v>41822.417939814812</v>
      </c>
      <c r="T3359" s="10">
        <f t="shared" si="317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312"/>
        <v>102.99000000000001</v>
      </c>
      <c r="P3360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10">
        <f t="shared" si="316"/>
        <v>41932.311099537037</v>
      </c>
      <c r="T3360" s="10">
        <f t="shared" si="317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312"/>
        <v>106.25</v>
      </c>
      <c r="P3361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10">
        <f t="shared" si="316"/>
        <v>42746.057106481487</v>
      </c>
      <c r="T3361" s="10">
        <f t="shared" si="317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312"/>
        <v>101.37777777777779</v>
      </c>
      <c r="P3362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10">
        <f t="shared" si="316"/>
        <v>42697.082673611112</v>
      </c>
      <c r="T3362" s="10">
        <f t="shared" si="317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312"/>
        <v>113.46000000000001</v>
      </c>
      <c r="P3363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10">
        <f t="shared" si="316"/>
        <v>41866.025347222225</v>
      </c>
      <c r="T3363" s="10">
        <f t="shared" si="317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312"/>
        <v>218.00000000000003</v>
      </c>
      <c r="P3364">
        <f t="shared" si="313"/>
        <v>54.5</v>
      </c>
      <c r="Q3364" t="str">
        <f t="shared" si="314"/>
        <v>theater</v>
      </c>
      <c r="R3364" t="str">
        <f t="shared" si="315"/>
        <v>plays</v>
      </c>
      <c r="S3364" s="10">
        <f t="shared" si="316"/>
        <v>42056.091631944444</v>
      </c>
      <c r="T3364" s="10">
        <f t="shared" si="317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312"/>
        <v>101.41935483870968</v>
      </c>
      <c r="P3365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10">
        <f t="shared" si="316"/>
        <v>41851.771354166667</v>
      </c>
      <c r="T3365" s="10">
        <f t="shared" si="317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312"/>
        <v>105.93333333333332</v>
      </c>
      <c r="P3366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10">
        <f t="shared" si="316"/>
        <v>42422.977418981478</v>
      </c>
      <c r="T3366" s="10">
        <f t="shared" si="317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312"/>
        <v>104</v>
      </c>
      <c r="P3367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10">
        <f t="shared" si="316"/>
        <v>42321.101759259262</v>
      </c>
      <c r="T3367" s="10">
        <f t="shared" si="317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312"/>
        <v>221</v>
      </c>
      <c r="P3368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10">
        <f t="shared" si="316"/>
        <v>42107.067557870367</v>
      </c>
      <c r="T3368" s="10">
        <f t="shared" si="317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312"/>
        <v>118.66666666666667</v>
      </c>
      <c r="P3369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10">
        <f t="shared" si="316"/>
        <v>42192.933958333335</v>
      </c>
      <c r="T3369" s="10">
        <f t="shared" si="317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312"/>
        <v>104.60000000000001</v>
      </c>
      <c r="P3370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10">
        <f t="shared" si="316"/>
        <v>41969.199756944443</v>
      </c>
      <c r="T3370" s="10">
        <f t="shared" si="317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312"/>
        <v>103.89999999999999</v>
      </c>
      <c r="P3371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10">
        <f t="shared" si="316"/>
        <v>42690.041435185187</v>
      </c>
      <c r="T3371" s="10">
        <f t="shared" si="317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312"/>
        <v>117.73333333333333</v>
      </c>
      <c r="P3372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10">
        <f t="shared" si="316"/>
        <v>42690.334317129629</v>
      </c>
      <c r="T3372" s="10">
        <f t="shared" si="317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312"/>
        <v>138.5</v>
      </c>
      <c r="P3373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10">
        <f t="shared" si="316"/>
        <v>42312.874594907407</v>
      </c>
      <c r="T3373" s="10">
        <f t="shared" si="317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312"/>
        <v>103.49999999999999</v>
      </c>
      <c r="P3374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10">
        <f t="shared" si="316"/>
        <v>41855.548101851848</v>
      </c>
      <c r="T3374" s="10">
        <f t="shared" si="317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312"/>
        <v>100.25</v>
      </c>
      <c r="P3375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10">
        <f t="shared" si="316"/>
        <v>42179.854629629626</v>
      </c>
      <c r="T3375" s="10">
        <f t="shared" si="317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312"/>
        <v>106.57142857142856</v>
      </c>
      <c r="P3376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10">
        <f t="shared" si="316"/>
        <v>42275.731666666667</v>
      </c>
      <c r="T3376" s="10">
        <f t="shared" si="317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312"/>
        <v>100</v>
      </c>
      <c r="P3377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10">
        <f t="shared" si="316"/>
        <v>41765.610798611109</v>
      </c>
      <c r="T3377" s="10">
        <f t="shared" si="317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312"/>
        <v>100.01249999999999</v>
      </c>
      <c r="P3378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10">
        <f t="shared" si="316"/>
        <v>42059.701319444444</v>
      </c>
      <c r="T3378" s="10">
        <f t="shared" si="317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312"/>
        <v>101.05</v>
      </c>
      <c r="P3379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10">
        <f t="shared" si="316"/>
        <v>42053.732627314821</v>
      </c>
      <c r="T3379" s="10">
        <f t="shared" si="317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312"/>
        <v>107.63636363636364</v>
      </c>
      <c r="P3380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10">
        <f t="shared" si="316"/>
        <v>41858.355393518519</v>
      </c>
      <c r="T3380" s="10">
        <f t="shared" si="317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312"/>
        <v>103.64999999999999</v>
      </c>
      <c r="P3381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10">
        <f t="shared" si="316"/>
        <v>42225.513888888891</v>
      </c>
      <c r="T3381" s="10">
        <f t="shared" si="317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312"/>
        <v>104.43333333333334</v>
      </c>
      <c r="P3382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10">
        <f t="shared" si="316"/>
        <v>41937.95344907407</v>
      </c>
      <c r="T3382" s="10">
        <f t="shared" si="317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312"/>
        <v>102.25</v>
      </c>
      <c r="P3383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10">
        <f t="shared" si="316"/>
        <v>42044.184988425928</v>
      </c>
      <c r="T3383" s="10">
        <f t="shared" si="317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312"/>
        <v>100.74285714285713</v>
      </c>
      <c r="P3384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10">
        <f t="shared" si="316"/>
        <v>42559.431203703702</v>
      </c>
      <c r="T3384" s="10">
        <f t="shared" si="317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312"/>
        <v>111.71428571428572</v>
      </c>
      <c r="P3385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10">
        <f t="shared" si="316"/>
        <v>42524.782638888893</v>
      </c>
      <c r="T3385" s="10">
        <f t="shared" si="317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312"/>
        <v>100.01100000000001</v>
      </c>
      <c r="P3386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10">
        <f t="shared" si="316"/>
        <v>42292.087592592594</v>
      </c>
      <c r="T3386" s="10">
        <f t="shared" si="317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312"/>
        <v>100</v>
      </c>
      <c r="P3387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10">
        <f t="shared" si="316"/>
        <v>41953.8675</v>
      </c>
      <c r="T3387" s="10">
        <f t="shared" si="317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312"/>
        <v>105</v>
      </c>
      <c r="P3388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10">
        <f t="shared" si="316"/>
        <v>41946.644745370373</v>
      </c>
      <c r="T3388" s="10">
        <f t="shared" si="317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312"/>
        <v>116.86666666666667</v>
      </c>
      <c r="P3389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10">
        <f t="shared" si="316"/>
        <v>41947.762592592589</v>
      </c>
      <c r="T3389" s="10">
        <f t="shared" si="317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312"/>
        <v>103.8</v>
      </c>
      <c r="P3390">
        <f t="shared" si="313"/>
        <v>34.6</v>
      </c>
      <c r="Q3390" t="str">
        <f t="shared" si="314"/>
        <v>theater</v>
      </c>
      <c r="R3390" t="str">
        <f t="shared" si="315"/>
        <v>plays</v>
      </c>
      <c r="S3390" s="10">
        <f t="shared" si="316"/>
        <v>42143.461122685185</v>
      </c>
      <c r="T3390" s="10">
        <f t="shared" si="317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312"/>
        <v>114.5</v>
      </c>
      <c r="P3391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10">
        <f t="shared" si="316"/>
        <v>42494.563449074078</v>
      </c>
      <c r="T3391" s="10">
        <f t="shared" si="317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312"/>
        <v>102.4</v>
      </c>
      <c r="P3392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10">
        <f t="shared" si="316"/>
        <v>41815.774826388886</v>
      </c>
      <c r="T3392" s="10">
        <f t="shared" si="317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312"/>
        <v>223</v>
      </c>
      <c r="P3393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10">
        <f t="shared" si="316"/>
        <v>41830.545694444445</v>
      </c>
      <c r="T3393" s="10">
        <f t="shared" si="317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312"/>
        <v>100</v>
      </c>
      <c r="P3394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10">
        <f t="shared" si="316"/>
        <v>42446.845543981486</v>
      </c>
      <c r="T3394" s="10">
        <f t="shared" si="317"/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318">E3395/D3395*100</f>
        <v>105.80000000000001</v>
      </c>
      <c r="P3395">
        <f t="shared" ref="P3395:P3458" si="319">E3395/L3395</f>
        <v>36.06818181818182</v>
      </c>
      <c r="Q3395" t="str">
        <f t="shared" ref="Q3395:Q3458" si="320">LEFT(N3395,FIND("/",N3395)-1)</f>
        <v>theater</v>
      </c>
      <c r="R3395" t="str">
        <f t="shared" ref="R3395:R3458" si="321">RIGHT(N3395,LEN(N3395)-FIND("/",N3395))</f>
        <v>plays</v>
      </c>
      <c r="S3395" s="10">
        <f t="shared" ref="S3395:S3458" si="322">(((J3395/60)/60)/24)+DATE(1970,1,1)</f>
        <v>41923.921643518523</v>
      </c>
      <c r="T3395" s="10">
        <f t="shared" ref="T3395:T3458" si="323">(((I3395/60)/60)/24)+DATE(1970,1,1)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318"/>
        <v>142.36363636363635</v>
      </c>
      <c r="P3396">
        <f t="shared" si="319"/>
        <v>29</v>
      </c>
      <c r="Q3396" t="str">
        <f t="shared" si="320"/>
        <v>theater</v>
      </c>
      <c r="R3396" t="str">
        <f t="shared" si="321"/>
        <v>plays</v>
      </c>
      <c r="S3396" s="10">
        <f t="shared" si="322"/>
        <v>41817.59542824074</v>
      </c>
      <c r="T3396" s="10">
        <f t="shared" si="323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318"/>
        <v>184</v>
      </c>
      <c r="P3397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10">
        <f t="shared" si="322"/>
        <v>42140.712314814817</v>
      </c>
      <c r="T3397" s="10">
        <f t="shared" si="323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318"/>
        <v>104.33333333333333</v>
      </c>
      <c r="P3398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10">
        <f t="shared" si="322"/>
        <v>41764.44663194444</v>
      </c>
      <c r="T3398" s="10">
        <f t="shared" si="323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318"/>
        <v>112.00000000000001</v>
      </c>
      <c r="P3399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10">
        <f t="shared" si="322"/>
        <v>42378.478344907402</v>
      </c>
      <c r="T3399" s="10">
        <f t="shared" si="323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318"/>
        <v>111.07499999999999</v>
      </c>
      <c r="P3400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10">
        <f t="shared" si="322"/>
        <v>41941.75203703704</v>
      </c>
      <c r="T3400" s="10">
        <f t="shared" si="323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318"/>
        <v>103.75000000000001</v>
      </c>
      <c r="P3401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10">
        <f t="shared" si="322"/>
        <v>42026.920428240745</v>
      </c>
      <c r="T3401" s="10">
        <f t="shared" si="323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318"/>
        <v>100.41</v>
      </c>
      <c r="P3402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10">
        <f t="shared" si="322"/>
        <v>41834.953865740739</v>
      </c>
      <c r="T3402" s="10">
        <f t="shared" si="323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318"/>
        <v>101.86206896551724</v>
      </c>
      <c r="P3403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10">
        <f t="shared" si="322"/>
        <v>42193.723912037036</v>
      </c>
      <c r="T3403" s="10">
        <f t="shared" si="323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318"/>
        <v>109.76666666666665</v>
      </c>
      <c r="P3404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10">
        <f t="shared" si="322"/>
        <v>42290.61855324074</v>
      </c>
      <c r="T3404" s="10">
        <f t="shared" si="323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318"/>
        <v>100</v>
      </c>
      <c r="P3405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10">
        <f t="shared" si="322"/>
        <v>42150.462083333332</v>
      </c>
      <c r="T3405" s="10">
        <f t="shared" si="323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318"/>
        <v>122</v>
      </c>
      <c r="P3406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10">
        <f t="shared" si="322"/>
        <v>42152.503495370373</v>
      </c>
      <c r="T3406" s="10">
        <f t="shared" si="323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318"/>
        <v>137.57142857142856</v>
      </c>
      <c r="P3407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10">
        <f t="shared" si="322"/>
        <v>42410.017199074078</v>
      </c>
      <c r="T3407" s="10">
        <f t="shared" si="323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318"/>
        <v>100.31000000000002</v>
      </c>
      <c r="P3408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10">
        <f t="shared" si="322"/>
        <v>41791.492777777778</v>
      </c>
      <c r="T3408" s="10">
        <f t="shared" si="323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318"/>
        <v>107.1</v>
      </c>
      <c r="P3409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10">
        <f t="shared" si="322"/>
        <v>41796.422326388885</v>
      </c>
      <c r="T3409" s="10">
        <f t="shared" si="323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318"/>
        <v>211</v>
      </c>
      <c r="P3410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10">
        <f t="shared" si="322"/>
        <v>41808.991944444446</v>
      </c>
      <c r="T3410" s="10">
        <f t="shared" si="323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318"/>
        <v>123.6</v>
      </c>
      <c r="P3411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10">
        <f t="shared" si="322"/>
        <v>42544.814328703709</v>
      </c>
      <c r="T3411" s="10">
        <f t="shared" si="323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318"/>
        <v>108.5</v>
      </c>
      <c r="P3412">
        <f t="shared" si="319"/>
        <v>81.375</v>
      </c>
      <c r="Q3412" t="str">
        <f t="shared" si="320"/>
        <v>theater</v>
      </c>
      <c r="R3412" t="str">
        <f t="shared" si="321"/>
        <v>plays</v>
      </c>
      <c r="S3412" s="10">
        <f t="shared" si="322"/>
        <v>42500.041550925926</v>
      </c>
      <c r="T3412" s="10">
        <f t="shared" si="323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318"/>
        <v>103.56666666666668</v>
      </c>
      <c r="P3413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10">
        <f t="shared" si="322"/>
        <v>42265.022824074069</v>
      </c>
      <c r="T3413" s="10">
        <f t="shared" si="323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318"/>
        <v>100</v>
      </c>
      <c r="P3414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10">
        <f t="shared" si="322"/>
        <v>41879.959050925929</v>
      </c>
      <c r="T3414" s="10">
        <f t="shared" si="323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318"/>
        <v>130</v>
      </c>
      <c r="P3415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10">
        <f t="shared" si="322"/>
        <v>42053.733078703706</v>
      </c>
      <c r="T3415" s="10">
        <f t="shared" si="323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318"/>
        <v>103.49999999999999</v>
      </c>
      <c r="P3416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10">
        <f t="shared" si="322"/>
        <v>42675.832465277781</v>
      </c>
      <c r="T3416" s="10">
        <f t="shared" si="323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318"/>
        <v>100</v>
      </c>
      <c r="P3417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10">
        <f t="shared" si="322"/>
        <v>42467.144166666665</v>
      </c>
      <c r="T3417" s="10">
        <f t="shared" si="323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318"/>
        <v>119.6</v>
      </c>
      <c r="P3418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10">
        <f t="shared" si="322"/>
        <v>42089.412557870368</v>
      </c>
      <c r="T3418" s="10">
        <f t="shared" si="323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318"/>
        <v>100.00058823529412</v>
      </c>
      <c r="P3419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10">
        <f t="shared" si="322"/>
        <v>41894.91375</v>
      </c>
      <c r="T3419" s="10">
        <f t="shared" si="323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318"/>
        <v>100.875</v>
      </c>
      <c r="P3420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10">
        <f t="shared" si="322"/>
        <v>41752.83457175926</v>
      </c>
      <c r="T3420" s="10">
        <f t="shared" si="323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318"/>
        <v>106.54545454545455</v>
      </c>
      <c r="P3421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10">
        <f t="shared" si="322"/>
        <v>42448.821585648147</v>
      </c>
      <c r="T3421" s="10">
        <f t="shared" si="323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318"/>
        <v>138</v>
      </c>
      <c r="P3422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10">
        <f t="shared" si="322"/>
        <v>42405.090300925927</v>
      </c>
      <c r="T3422" s="10">
        <f t="shared" si="323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318"/>
        <v>101.15</v>
      </c>
      <c r="P3423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10">
        <f t="shared" si="322"/>
        <v>42037.791238425925</v>
      </c>
      <c r="T3423" s="10">
        <f t="shared" si="323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318"/>
        <v>109.1</v>
      </c>
      <c r="P3424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10">
        <f t="shared" si="322"/>
        <v>42323.562222222223</v>
      </c>
      <c r="T3424" s="10">
        <f t="shared" si="323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318"/>
        <v>140</v>
      </c>
      <c r="P3425">
        <f t="shared" si="319"/>
        <v>35</v>
      </c>
      <c r="Q3425" t="str">
        <f t="shared" si="320"/>
        <v>theater</v>
      </c>
      <c r="R3425" t="str">
        <f t="shared" si="321"/>
        <v>plays</v>
      </c>
      <c r="S3425" s="10">
        <f t="shared" si="322"/>
        <v>42088.911354166667</v>
      </c>
      <c r="T3425" s="10">
        <f t="shared" si="323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318"/>
        <v>103.58333333333334</v>
      </c>
      <c r="P3426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10">
        <f t="shared" si="322"/>
        <v>42018.676898148144</v>
      </c>
      <c r="T3426" s="10">
        <f t="shared" si="323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318"/>
        <v>102.97033333333331</v>
      </c>
      <c r="P3427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10">
        <f t="shared" si="322"/>
        <v>41884.617314814815</v>
      </c>
      <c r="T3427" s="10">
        <f t="shared" si="323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318"/>
        <v>108.13333333333333</v>
      </c>
      <c r="P3428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10">
        <f t="shared" si="322"/>
        <v>41884.056747685187</v>
      </c>
      <c r="T3428" s="10">
        <f t="shared" si="323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318"/>
        <v>100</v>
      </c>
      <c r="P3429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10">
        <f t="shared" si="322"/>
        <v>41792.645277777774</v>
      </c>
      <c r="T3429" s="10">
        <f t="shared" si="323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318"/>
        <v>102.75000000000001</v>
      </c>
      <c r="P3430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10">
        <f t="shared" si="322"/>
        <v>42038.720451388886</v>
      </c>
      <c r="T3430" s="10">
        <f t="shared" si="323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318"/>
        <v>130</v>
      </c>
      <c r="P3431">
        <f t="shared" si="319"/>
        <v>16.25</v>
      </c>
      <c r="Q3431" t="str">
        <f t="shared" si="320"/>
        <v>theater</v>
      </c>
      <c r="R3431" t="str">
        <f t="shared" si="321"/>
        <v>plays</v>
      </c>
      <c r="S3431" s="10">
        <f t="shared" si="322"/>
        <v>42662.021539351852</v>
      </c>
      <c r="T3431" s="10">
        <f t="shared" si="323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318"/>
        <v>108.54949999999999</v>
      </c>
      <c r="P3432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10">
        <f t="shared" si="322"/>
        <v>41820.945613425924</v>
      </c>
      <c r="T3432" s="10">
        <f t="shared" si="323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318"/>
        <v>100</v>
      </c>
      <c r="P3433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10">
        <f t="shared" si="322"/>
        <v>41839.730937500004</v>
      </c>
      <c r="T3433" s="10">
        <f t="shared" si="323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318"/>
        <v>109.65</v>
      </c>
      <c r="P3434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10">
        <f t="shared" si="322"/>
        <v>42380.581180555557</v>
      </c>
      <c r="T3434" s="10">
        <f t="shared" si="323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318"/>
        <v>100.26315789473684</v>
      </c>
      <c r="P3435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10">
        <f t="shared" si="322"/>
        <v>41776.063136574077</v>
      </c>
      <c r="T3435" s="10">
        <f t="shared" si="323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318"/>
        <v>105.55000000000001</v>
      </c>
      <c r="P3436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10">
        <f t="shared" si="322"/>
        <v>41800.380428240744</v>
      </c>
      <c r="T3436" s="10">
        <f t="shared" si="323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318"/>
        <v>112.00000000000001</v>
      </c>
      <c r="P3437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10">
        <f t="shared" si="322"/>
        <v>42572.61681712963</v>
      </c>
      <c r="T3437" s="10">
        <f t="shared" si="323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318"/>
        <v>105.89999999999999</v>
      </c>
      <c r="P3438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10">
        <f t="shared" si="322"/>
        <v>41851.541585648149</v>
      </c>
      <c r="T3438" s="10">
        <f t="shared" si="323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318"/>
        <v>101</v>
      </c>
      <c r="P3439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10">
        <f t="shared" si="322"/>
        <v>42205.710879629631</v>
      </c>
      <c r="T3439" s="10">
        <f t="shared" si="323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318"/>
        <v>104.2</v>
      </c>
      <c r="P3440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10">
        <f t="shared" si="322"/>
        <v>42100.927858796291</v>
      </c>
      <c r="T3440" s="10">
        <f t="shared" si="323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318"/>
        <v>134.67833333333334</v>
      </c>
      <c r="P3441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10">
        <f t="shared" si="322"/>
        <v>42374.911226851851</v>
      </c>
      <c r="T3441" s="10">
        <f t="shared" si="323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318"/>
        <v>105.2184</v>
      </c>
      <c r="P3442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10">
        <f t="shared" si="322"/>
        <v>41809.12300925926</v>
      </c>
      <c r="T3442" s="10">
        <f t="shared" si="323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318"/>
        <v>102.60000000000001</v>
      </c>
      <c r="P3443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10">
        <f t="shared" si="322"/>
        <v>42294.429641203707</v>
      </c>
      <c r="T3443" s="10">
        <f t="shared" si="323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318"/>
        <v>100</v>
      </c>
      <c r="P3444">
        <f t="shared" si="319"/>
        <v>31.25</v>
      </c>
      <c r="Q3444" t="str">
        <f t="shared" si="320"/>
        <v>theater</v>
      </c>
      <c r="R3444" t="str">
        <f t="shared" si="321"/>
        <v>plays</v>
      </c>
      <c r="S3444" s="10">
        <f t="shared" si="322"/>
        <v>42124.841111111105</v>
      </c>
      <c r="T3444" s="10">
        <f t="shared" si="323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318"/>
        <v>185.5</v>
      </c>
      <c r="P3445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10">
        <f t="shared" si="322"/>
        <v>41861.524837962963</v>
      </c>
      <c r="T3445" s="10">
        <f t="shared" si="323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318"/>
        <v>289</v>
      </c>
      <c r="P3446">
        <f t="shared" si="319"/>
        <v>43.35</v>
      </c>
      <c r="Q3446" t="str">
        <f t="shared" si="320"/>
        <v>theater</v>
      </c>
      <c r="R3446" t="str">
        <f t="shared" si="321"/>
        <v>plays</v>
      </c>
      <c r="S3446" s="10">
        <f t="shared" si="322"/>
        <v>42521.291504629626</v>
      </c>
      <c r="T3446" s="10">
        <f t="shared" si="323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318"/>
        <v>100</v>
      </c>
      <c r="P3447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10">
        <f t="shared" si="322"/>
        <v>42272.530509259261</v>
      </c>
      <c r="T3447" s="10">
        <f t="shared" si="323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318"/>
        <v>108.2</v>
      </c>
      <c r="P3448">
        <f t="shared" si="319"/>
        <v>43.28</v>
      </c>
      <c r="Q3448" t="str">
        <f t="shared" si="320"/>
        <v>theater</v>
      </c>
      <c r="R3448" t="str">
        <f t="shared" si="321"/>
        <v>plays</v>
      </c>
      <c r="S3448" s="10">
        <f t="shared" si="322"/>
        <v>42016.832465277781</v>
      </c>
      <c r="T3448" s="10">
        <f t="shared" si="323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318"/>
        <v>107.80000000000001</v>
      </c>
      <c r="P3449">
        <f t="shared" si="319"/>
        <v>77</v>
      </c>
      <c r="Q3449" t="str">
        <f t="shared" si="320"/>
        <v>theater</v>
      </c>
      <c r="R3449" t="str">
        <f t="shared" si="321"/>
        <v>plays</v>
      </c>
      <c r="S3449" s="10">
        <f t="shared" si="322"/>
        <v>42402.889027777783</v>
      </c>
      <c r="T3449" s="10">
        <f t="shared" si="323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318"/>
        <v>109.76190476190477</v>
      </c>
      <c r="P3450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10">
        <f t="shared" si="322"/>
        <v>41960.119085648148</v>
      </c>
      <c r="T3450" s="10">
        <f t="shared" si="323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318"/>
        <v>170.625</v>
      </c>
      <c r="P3451">
        <f t="shared" si="319"/>
        <v>68.25</v>
      </c>
      <c r="Q3451" t="str">
        <f t="shared" si="320"/>
        <v>theater</v>
      </c>
      <c r="R3451" t="str">
        <f t="shared" si="321"/>
        <v>plays</v>
      </c>
      <c r="S3451" s="10">
        <f t="shared" si="322"/>
        <v>42532.052523148144</v>
      </c>
      <c r="T3451" s="10">
        <f t="shared" si="323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318"/>
        <v>152</v>
      </c>
      <c r="P3452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10">
        <f t="shared" si="322"/>
        <v>42036.704525462963</v>
      </c>
      <c r="T3452" s="10">
        <f t="shared" si="323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318"/>
        <v>101.23076923076924</v>
      </c>
      <c r="P3453">
        <f t="shared" si="319"/>
        <v>41.125</v>
      </c>
      <c r="Q3453" t="str">
        <f t="shared" si="320"/>
        <v>theater</v>
      </c>
      <c r="R3453" t="str">
        <f t="shared" si="321"/>
        <v>plays</v>
      </c>
      <c r="S3453" s="10">
        <f t="shared" si="322"/>
        <v>42088.723692129628</v>
      </c>
      <c r="T3453" s="10">
        <f t="shared" si="323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318"/>
        <v>153.19999999999999</v>
      </c>
      <c r="P3454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10">
        <f t="shared" si="322"/>
        <v>41820.639189814814</v>
      </c>
      <c r="T3454" s="10">
        <f t="shared" si="323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318"/>
        <v>128.33333333333334</v>
      </c>
      <c r="P3455">
        <f t="shared" si="319"/>
        <v>27.5</v>
      </c>
      <c r="Q3455" t="str">
        <f t="shared" si="320"/>
        <v>theater</v>
      </c>
      <c r="R3455" t="str">
        <f t="shared" si="321"/>
        <v>plays</v>
      </c>
      <c r="S3455" s="10">
        <f t="shared" si="322"/>
        <v>42535.97865740741</v>
      </c>
      <c r="T3455" s="10">
        <f t="shared" si="323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318"/>
        <v>100.71428571428571</v>
      </c>
      <c r="P3456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10">
        <f t="shared" si="322"/>
        <v>41821.698599537034</v>
      </c>
      <c r="T3456" s="10">
        <f t="shared" si="323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318"/>
        <v>100.64999999999999</v>
      </c>
      <c r="P3457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10">
        <f t="shared" si="322"/>
        <v>42626.7503125</v>
      </c>
      <c r="T3457" s="10">
        <f t="shared" si="323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318"/>
        <v>191.3</v>
      </c>
      <c r="P3458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10">
        <f t="shared" si="322"/>
        <v>41821.205636574072</v>
      </c>
      <c r="T3458" s="10">
        <f t="shared" si="323"/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324">E3459/D3459*100</f>
        <v>140.19999999999999</v>
      </c>
      <c r="P3459">
        <f t="shared" ref="P3459:P3522" si="325">E3459/L3459</f>
        <v>50.981818181818184</v>
      </c>
      <c r="Q3459" t="str">
        <f t="shared" ref="Q3459:Q3522" si="326">LEFT(N3459,FIND("/",N3459)-1)</f>
        <v>theater</v>
      </c>
      <c r="R3459" t="str">
        <f t="shared" ref="R3459:R3522" si="327">RIGHT(N3459,LEN(N3459)-FIND("/",N3459))</f>
        <v>plays</v>
      </c>
      <c r="S3459" s="10">
        <f t="shared" ref="S3459:S3522" si="328">(((J3459/60)/60)/24)+DATE(1970,1,1)</f>
        <v>42016.706678240742</v>
      </c>
      <c r="T3459" s="10">
        <f t="shared" ref="T3459:T3522" si="329">(((I3459/60)/60)/24)+DATE(1970,1,1)</f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324"/>
        <v>124.33537832310839</v>
      </c>
      <c r="P3460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10">
        <f t="shared" si="328"/>
        <v>42011.202581018515</v>
      </c>
      <c r="T3460" s="10">
        <f t="shared" si="329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324"/>
        <v>126.2</v>
      </c>
      <c r="P3461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10">
        <f t="shared" si="328"/>
        <v>42480.479861111111</v>
      </c>
      <c r="T3461" s="10">
        <f t="shared" si="329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324"/>
        <v>190</v>
      </c>
      <c r="P3462">
        <f t="shared" si="325"/>
        <v>50</v>
      </c>
      <c r="Q3462" t="str">
        <f t="shared" si="326"/>
        <v>theater</v>
      </c>
      <c r="R3462" t="str">
        <f t="shared" si="327"/>
        <v>plays</v>
      </c>
      <c r="S3462" s="10">
        <f t="shared" si="328"/>
        <v>41852.527222222219</v>
      </c>
      <c r="T3462" s="10">
        <f t="shared" si="329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324"/>
        <v>139</v>
      </c>
      <c r="P3463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10">
        <f t="shared" si="328"/>
        <v>42643.632858796293</v>
      </c>
      <c r="T3463" s="10">
        <f t="shared" si="329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324"/>
        <v>202</v>
      </c>
      <c r="P3464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10">
        <f t="shared" si="328"/>
        <v>42179.898472222223</v>
      </c>
      <c r="T3464" s="10">
        <f t="shared" si="329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324"/>
        <v>103.38000000000001</v>
      </c>
      <c r="P3465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10">
        <f t="shared" si="328"/>
        <v>42612.918807870374</v>
      </c>
      <c r="T3465" s="10">
        <f t="shared" si="329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324"/>
        <v>102.3236</v>
      </c>
      <c r="P3466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10">
        <f t="shared" si="328"/>
        <v>42575.130057870367</v>
      </c>
      <c r="T3466" s="10">
        <f t="shared" si="329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324"/>
        <v>103</v>
      </c>
      <c r="P3467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10">
        <f t="shared" si="328"/>
        <v>42200.625833333332</v>
      </c>
      <c r="T3467" s="10">
        <f t="shared" si="329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324"/>
        <v>127.14285714285714</v>
      </c>
      <c r="P3468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10">
        <f t="shared" si="328"/>
        <v>42420.019097222219</v>
      </c>
      <c r="T3468" s="10">
        <f t="shared" si="329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324"/>
        <v>101</v>
      </c>
      <c r="P3469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10">
        <f t="shared" si="328"/>
        <v>42053.671666666662</v>
      </c>
      <c r="T3469" s="10">
        <f t="shared" si="329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324"/>
        <v>121.78</v>
      </c>
      <c r="P3470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10">
        <f t="shared" si="328"/>
        <v>42605.765381944439</v>
      </c>
      <c r="T3470" s="10">
        <f t="shared" si="329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324"/>
        <v>113.39285714285714</v>
      </c>
      <c r="P3471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10">
        <f t="shared" si="328"/>
        <v>42458.641724537039</v>
      </c>
      <c r="T3471" s="10">
        <f t="shared" si="329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324"/>
        <v>150</v>
      </c>
      <c r="P3472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10">
        <f t="shared" si="328"/>
        <v>42529.022013888884</v>
      </c>
      <c r="T3472" s="10">
        <f t="shared" si="329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324"/>
        <v>214.6</v>
      </c>
      <c r="P3473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10">
        <f t="shared" si="328"/>
        <v>41841.820486111108</v>
      </c>
      <c r="T3473" s="10">
        <f t="shared" si="329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324"/>
        <v>102.05</v>
      </c>
      <c r="P3474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10">
        <f t="shared" si="328"/>
        <v>41928.170497685183</v>
      </c>
      <c r="T3474" s="10">
        <f t="shared" si="329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324"/>
        <v>100</v>
      </c>
      <c r="P3475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10">
        <f t="shared" si="328"/>
        <v>42062.834444444445</v>
      </c>
      <c r="T3475" s="10">
        <f t="shared" si="329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324"/>
        <v>101</v>
      </c>
      <c r="P3476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10">
        <f t="shared" si="328"/>
        <v>42541.501516203702</v>
      </c>
      <c r="T3476" s="10">
        <f t="shared" si="329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324"/>
        <v>113.33333333333333</v>
      </c>
      <c r="P3477">
        <f t="shared" si="325"/>
        <v>20</v>
      </c>
      <c r="Q3477" t="str">
        <f t="shared" si="326"/>
        <v>theater</v>
      </c>
      <c r="R3477" t="str">
        <f t="shared" si="327"/>
        <v>plays</v>
      </c>
      <c r="S3477" s="10">
        <f t="shared" si="328"/>
        <v>41918.880833333329</v>
      </c>
      <c r="T3477" s="10">
        <f t="shared" si="329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324"/>
        <v>104</v>
      </c>
      <c r="P3478">
        <f t="shared" si="325"/>
        <v>52</v>
      </c>
      <c r="Q3478" t="str">
        <f t="shared" si="326"/>
        <v>theater</v>
      </c>
      <c r="R3478" t="str">
        <f t="shared" si="327"/>
        <v>plays</v>
      </c>
      <c r="S3478" s="10">
        <f t="shared" si="328"/>
        <v>41921.279976851853</v>
      </c>
      <c r="T3478" s="10">
        <f t="shared" si="329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324"/>
        <v>115.33333333333333</v>
      </c>
      <c r="P3479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10">
        <f t="shared" si="328"/>
        <v>42128.736608796295</v>
      </c>
      <c r="T3479" s="10">
        <f t="shared" si="329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324"/>
        <v>112.85000000000001</v>
      </c>
      <c r="P3480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10">
        <f t="shared" si="328"/>
        <v>42053.916921296302</v>
      </c>
      <c r="T3480" s="10">
        <f t="shared" si="329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324"/>
        <v>127.86666666666666</v>
      </c>
      <c r="P3481">
        <f t="shared" si="325"/>
        <v>34.25</v>
      </c>
      <c r="Q3481" t="str">
        <f t="shared" si="326"/>
        <v>theater</v>
      </c>
      <c r="R3481" t="str">
        <f t="shared" si="327"/>
        <v>plays</v>
      </c>
      <c r="S3481" s="10">
        <f t="shared" si="328"/>
        <v>41781.855092592588</v>
      </c>
      <c r="T3481" s="10">
        <f t="shared" si="329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324"/>
        <v>142.66666666666669</v>
      </c>
      <c r="P3482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10">
        <f t="shared" si="328"/>
        <v>42171.317442129628</v>
      </c>
      <c r="T3482" s="10">
        <f t="shared" si="329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324"/>
        <v>118.8</v>
      </c>
      <c r="P3483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10">
        <f t="shared" si="328"/>
        <v>41989.24754629629</v>
      </c>
      <c r="T3483" s="10">
        <f t="shared" si="329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324"/>
        <v>138.33333333333334</v>
      </c>
      <c r="P3484">
        <f t="shared" si="325"/>
        <v>51.875</v>
      </c>
      <c r="Q3484" t="str">
        <f t="shared" si="326"/>
        <v>theater</v>
      </c>
      <c r="R3484" t="str">
        <f t="shared" si="327"/>
        <v>plays</v>
      </c>
      <c r="S3484" s="10">
        <f t="shared" si="328"/>
        <v>41796.771597222221</v>
      </c>
      <c r="T3484" s="10">
        <f t="shared" si="329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324"/>
        <v>159.9402985074627</v>
      </c>
      <c r="P3485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10">
        <f t="shared" si="328"/>
        <v>41793.668761574074</v>
      </c>
      <c r="T3485" s="10">
        <f t="shared" si="329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324"/>
        <v>114.24000000000001</v>
      </c>
      <c r="P3486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10">
        <f t="shared" si="328"/>
        <v>42506.760405092587</v>
      </c>
      <c r="T3486" s="10">
        <f t="shared" si="329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324"/>
        <v>100.60606060606061</v>
      </c>
      <c r="P3487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10">
        <f t="shared" si="328"/>
        <v>42372.693055555559</v>
      </c>
      <c r="T3487" s="10">
        <f t="shared" si="329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324"/>
        <v>155.20000000000002</v>
      </c>
      <c r="P3488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10">
        <f t="shared" si="328"/>
        <v>42126.87501157407</v>
      </c>
      <c r="T3488" s="10">
        <f t="shared" si="329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324"/>
        <v>127.75000000000001</v>
      </c>
      <c r="P3489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10">
        <f t="shared" si="328"/>
        <v>42149.940416666665</v>
      </c>
      <c r="T3489" s="10">
        <f t="shared" si="329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324"/>
        <v>121.2</v>
      </c>
      <c r="P3490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10">
        <f t="shared" si="328"/>
        <v>42087.768055555556</v>
      </c>
      <c r="T3490" s="10">
        <f t="shared" si="329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324"/>
        <v>112.7</v>
      </c>
      <c r="P3491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10">
        <f t="shared" si="328"/>
        <v>41753.635775462964</v>
      </c>
      <c r="T3491" s="10">
        <f t="shared" si="329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324"/>
        <v>127.49999999999999</v>
      </c>
      <c r="P3492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10">
        <f t="shared" si="328"/>
        <v>42443.802361111113</v>
      </c>
      <c r="T3492" s="10">
        <f t="shared" si="329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324"/>
        <v>158.20000000000002</v>
      </c>
      <c r="P3493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10">
        <f t="shared" si="328"/>
        <v>42121.249814814815</v>
      </c>
      <c r="T3493" s="10">
        <f t="shared" si="329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324"/>
        <v>105.26894736842105</v>
      </c>
      <c r="P3494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10">
        <f t="shared" si="328"/>
        <v>42268.009224537032</v>
      </c>
      <c r="T3494" s="10">
        <f t="shared" si="329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324"/>
        <v>100</v>
      </c>
      <c r="P3495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10">
        <f t="shared" si="328"/>
        <v>41848.866157407407</v>
      </c>
      <c r="T3495" s="10">
        <f t="shared" si="329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324"/>
        <v>100</v>
      </c>
      <c r="P3496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10">
        <f t="shared" si="328"/>
        <v>42689.214988425927</v>
      </c>
      <c r="T3496" s="10">
        <f t="shared" si="329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324"/>
        <v>106.86</v>
      </c>
      <c r="P3497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10">
        <f t="shared" si="328"/>
        <v>41915.762835648151</v>
      </c>
      <c r="T3497" s="10">
        <f t="shared" si="329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324"/>
        <v>124.4</v>
      </c>
      <c r="P3498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10">
        <f t="shared" si="328"/>
        <v>42584.846828703703</v>
      </c>
      <c r="T3498" s="10">
        <f t="shared" si="329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324"/>
        <v>108.70406189555126</v>
      </c>
      <c r="P3499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10">
        <f t="shared" si="328"/>
        <v>42511.741944444439</v>
      </c>
      <c r="T3499" s="10">
        <f t="shared" si="329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324"/>
        <v>102.42424242424242</v>
      </c>
      <c r="P3500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10">
        <f t="shared" si="328"/>
        <v>42459.15861111111</v>
      </c>
      <c r="T3500" s="10">
        <f t="shared" si="329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324"/>
        <v>105.5</v>
      </c>
      <c r="P3501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10">
        <f t="shared" si="328"/>
        <v>42132.036168981482</v>
      </c>
      <c r="T3501" s="10">
        <f t="shared" si="329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324"/>
        <v>106.3</v>
      </c>
      <c r="P3502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10">
        <f t="shared" si="328"/>
        <v>42419.91942129629</v>
      </c>
      <c r="T3502" s="10">
        <f t="shared" si="329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324"/>
        <v>100.66666666666666</v>
      </c>
      <c r="P3503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10">
        <f t="shared" si="328"/>
        <v>42233.763831018514</v>
      </c>
      <c r="T3503" s="10">
        <f t="shared" si="329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324"/>
        <v>105.4</v>
      </c>
      <c r="P3504">
        <f t="shared" si="325"/>
        <v>136</v>
      </c>
      <c r="Q3504" t="str">
        <f t="shared" si="326"/>
        <v>theater</v>
      </c>
      <c r="R3504" t="str">
        <f t="shared" si="327"/>
        <v>plays</v>
      </c>
      <c r="S3504" s="10">
        <f t="shared" si="328"/>
        <v>42430.839398148149</v>
      </c>
      <c r="T3504" s="10">
        <f t="shared" si="329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324"/>
        <v>107.55999999999999</v>
      </c>
      <c r="P3505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10">
        <f t="shared" si="328"/>
        <v>42545.478333333333</v>
      </c>
      <c r="T3505" s="10">
        <f t="shared" si="329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324"/>
        <v>100</v>
      </c>
      <c r="P3506">
        <f t="shared" si="325"/>
        <v>125</v>
      </c>
      <c r="Q3506" t="str">
        <f t="shared" si="326"/>
        <v>theater</v>
      </c>
      <c r="R3506" t="str">
        <f t="shared" si="327"/>
        <v>plays</v>
      </c>
      <c r="S3506" s="10">
        <f t="shared" si="328"/>
        <v>42297.748738425929</v>
      </c>
      <c r="T3506" s="10">
        <f t="shared" si="329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324"/>
        <v>103.76</v>
      </c>
      <c r="P3507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10">
        <f t="shared" si="328"/>
        <v>41760.935706018521</v>
      </c>
      <c r="T3507" s="10">
        <f t="shared" si="329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324"/>
        <v>101.49999999999999</v>
      </c>
      <c r="P3508">
        <f t="shared" si="325"/>
        <v>105</v>
      </c>
      <c r="Q3508" t="str">
        <f t="shared" si="326"/>
        <v>theater</v>
      </c>
      <c r="R3508" t="str">
        <f t="shared" si="327"/>
        <v>plays</v>
      </c>
      <c r="S3508" s="10">
        <f t="shared" si="328"/>
        <v>41829.734259259261</v>
      </c>
      <c r="T3508" s="10">
        <f t="shared" si="329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324"/>
        <v>104.4</v>
      </c>
      <c r="P3509">
        <f t="shared" si="325"/>
        <v>145</v>
      </c>
      <c r="Q3509" t="str">
        <f t="shared" si="326"/>
        <v>theater</v>
      </c>
      <c r="R3509" t="str">
        <f t="shared" si="327"/>
        <v>plays</v>
      </c>
      <c r="S3509" s="10">
        <f t="shared" si="328"/>
        <v>42491.92288194444</v>
      </c>
      <c r="T3509" s="10">
        <f t="shared" si="329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324"/>
        <v>180</v>
      </c>
      <c r="P3510">
        <f t="shared" si="325"/>
        <v>12</v>
      </c>
      <c r="Q3510" t="str">
        <f t="shared" si="326"/>
        <v>theater</v>
      </c>
      <c r="R3510" t="str">
        <f t="shared" si="327"/>
        <v>plays</v>
      </c>
      <c r="S3510" s="10">
        <f t="shared" si="328"/>
        <v>42477.729780092588</v>
      </c>
      <c r="T3510" s="10">
        <f t="shared" si="329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324"/>
        <v>106.33333333333333</v>
      </c>
      <c r="P3511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10">
        <f t="shared" si="328"/>
        <v>41950.859560185185</v>
      </c>
      <c r="T3511" s="10">
        <f t="shared" si="329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324"/>
        <v>100.55555555555556</v>
      </c>
      <c r="P3512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10">
        <f t="shared" si="328"/>
        <v>41802.62090277778</v>
      </c>
      <c r="T3512" s="10">
        <f t="shared" si="329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324"/>
        <v>101.2</v>
      </c>
      <c r="P3513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10">
        <f t="shared" si="328"/>
        <v>41927.873784722222</v>
      </c>
      <c r="T3513" s="10">
        <f t="shared" si="329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324"/>
        <v>100</v>
      </c>
      <c r="P3514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10">
        <f t="shared" si="328"/>
        <v>42057.536944444444</v>
      </c>
      <c r="T3514" s="10">
        <f t="shared" si="329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324"/>
        <v>118.39285714285714</v>
      </c>
      <c r="P3515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10">
        <f t="shared" si="328"/>
        <v>41781.096203703702</v>
      </c>
      <c r="T3515" s="10">
        <f t="shared" si="329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324"/>
        <v>110.00000000000001</v>
      </c>
      <c r="P3516">
        <f t="shared" si="325"/>
        <v>55</v>
      </c>
      <c r="Q3516" t="str">
        <f t="shared" si="326"/>
        <v>theater</v>
      </c>
      <c r="R3516" t="str">
        <f t="shared" si="327"/>
        <v>plays</v>
      </c>
      <c r="S3516" s="10">
        <f t="shared" si="328"/>
        <v>42020.846666666665</v>
      </c>
      <c r="T3516" s="10">
        <f t="shared" si="329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324"/>
        <v>102.66666666666666</v>
      </c>
      <c r="P3517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10">
        <f t="shared" si="328"/>
        <v>42125.772812499999</v>
      </c>
      <c r="T3517" s="10">
        <f t="shared" si="329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324"/>
        <v>100</v>
      </c>
      <c r="P3518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10">
        <f t="shared" si="328"/>
        <v>41856.010069444441</v>
      </c>
      <c r="T3518" s="10">
        <f t="shared" si="329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324"/>
        <v>100</v>
      </c>
      <c r="P3519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10">
        <f t="shared" si="328"/>
        <v>41794.817523148151</v>
      </c>
      <c r="T3519" s="10">
        <f t="shared" si="329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324"/>
        <v>110.04599999999999</v>
      </c>
      <c r="P3520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10">
        <f t="shared" si="328"/>
        <v>41893.783553240741</v>
      </c>
      <c r="T3520" s="10">
        <f t="shared" si="329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324"/>
        <v>101.35000000000001</v>
      </c>
      <c r="P3521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10">
        <f t="shared" si="328"/>
        <v>42037.598958333328</v>
      </c>
      <c r="T3521" s="10">
        <f t="shared" si="329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324"/>
        <v>100.75</v>
      </c>
      <c r="P3522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10">
        <f t="shared" si="328"/>
        <v>42227.824212962965</v>
      </c>
      <c r="T3522" s="10">
        <f t="shared" si="329"/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330">E3523/D3523*100</f>
        <v>169.42857142857144</v>
      </c>
      <c r="P3523">
        <f t="shared" ref="P3523:P3586" si="331">E3523/L3523</f>
        <v>45.615384615384613</v>
      </c>
      <c r="Q3523" t="str">
        <f t="shared" ref="Q3523:Q3586" si="332">LEFT(N3523,FIND("/",N3523)-1)</f>
        <v>theater</v>
      </c>
      <c r="R3523" t="str">
        <f t="shared" ref="R3523:R3586" si="333">RIGHT(N3523,LEN(N3523)-FIND("/",N3523))</f>
        <v>plays</v>
      </c>
      <c r="S3523" s="10">
        <f t="shared" ref="S3523:S3586" si="334">(((J3523/60)/60)/24)+DATE(1970,1,1)</f>
        <v>41881.361342592594</v>
      </c>
      <c r="T3523" s="10">
        <f t="shared" ref="T3523:T3586" si="335">(((I3523/60)/60)/24)+DATE(1970,1,1)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330"/>
        <v>100</v>
      </c>
      <c r="P3524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10">
        <f t="shared" si="334"/>
        <v>42234.789884259255</v>
      </c>
      <c r="T3524" s="10">
        <f t="shared" si="335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330"/>
        <v>113.65</v>
      </c>
      <c r="P3525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10">
        <f t="shared" si="334"/>
        <v>42581.397546296299</v>
      </c>
      <c r="T3525" s="10">
        <f t="shared" si="335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330"/>
        <v>101.56</v>
      </c>
      <c r="P3526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10">
        <f t="shared" si="334"/>
        <v>41880.76357638889</v>
      </c>
      <c r="T3526" s="10">
        <f t="shared" si="335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330"/>
        <v>106</v>
      </c>
      <c r="P3527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10">
        <f t="shared" si="334"/>
        <v>42214.6956712963</v>
      </c>
      <c r="T3527" s="10">
        <f t="shared" si="335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330"/>
        <v>102</v>
      </c>
      <c r="P3528">
        <f t="shared" si="331"/>
        <v>99</v>
      </c>
      <c r="Q3528" t="str">
        <f t="shared" si="332"/>
        <v>theater</v>
      </c>
      <c r="R3528" t="str">
        <f t="shared" si="333"/>
        <v>plays</v>
      </c>
      <c r="S3528" s="10">
        <f t="shared" si="334"/>
        <v>42460.335312499999</v>
      </c>
      <c r="T3528" s="10">
        <f t="shared" si="335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330"/>
        <v>116.91666666666667</v>
      </c>
      <c r="P3529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10">
        <f t="shared" si="334"/>
        <v>42167.023206018523</v>
      </c>
      <c r="T3529" s="10">
        <f t="shared" si="335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330"/>
        <v>101.15151515151514</v>
      </c>
      <c r="P3530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10">
        <f t="shared" si="334"/>
        <v>42733.50136574074</v>
      </c>
      <c r="T3530" s="10">
        <f t="shared" si="335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330"/>
        <v>132</v>
      </c>
      <c r="P3531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10">
        <f t="shared" si="334"/>
        <v>42177.761782407411</v>
      </c>
      <c r="T3531" s="10">
        <f t="shared" si="335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330"/>
        <v>100</v>
      </c>
      <c r="P3532">
        <f t="shared" si="331"/>
        <v>125</v>
      </c>
      <c r="Q3532" t="str">
        <f t="shared" si="332"/>
        <v>theater</v>
      </c>
      <c r="R3532" t="str">
        <f t="shared" si="333"/>
        <v>plays</v>
      </c>
      <c r="S3532" s="10">
        <f t="shared" si="334"/>
        <v>42442.623344907406</v>
      </c>
      <c r="T3532" s="10">
        <f t="shared" si="335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330"/>
        <v>128</v>
      </c>
      <c r="P3533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10">
        <f t="shared" si="334"/>
        <v>42521.654328703706</v>
      </c>
      <c r="T3533" s="10">
        <f t="shared" si="335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330"/>
        <v>118.95833333333334</v>
      </c>
      <c r="P3534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10">
        <f t="shared" si="334"/>
        <v>41884.599849537037</v>
      </c>
      <c r="T3534" s="10">
        <f t="shared" si="335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330"/>
        <v>126.2</v>
      </c>
      <c r="P3535">
        <f t="shared" si="331"/>
        <v>78.875</v>
      </c>
      <c r="Q3535" t="str">
        <f t="shared" si="332"/>
        <v>theater</v>
      </c>
      <c r="R3535" t="str">
        <f t="shared" si="333"/>
        <v>plays</v>
      </c>
      <c r="S3535" s="10">
        <f t="shared" si="334"/>
        <v>42289.761192129634</v>
      </c>
      <c r="T3535" s="10">
        <f t="shared" si="335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330"/>
        <v>156.20000000000002</v>
      </c>
      <c r="P3536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10">
        <f t="shared" si="334"/>
        <v>42243.6252662037</v>
      </c>
      <c r="T3536" s="10">
        <f t="shared" si="335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330"/>
        <v>103.15</v>
      </c>
      <c r="P3537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10">
        <f t="shared" si="334"/>
        <v>42248.640162037031</v>
      </c>
      <c r="T3537" s="10">
        <f t="shared" si="335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330"/>
        <v>153.33333333333334</v>
      </c>
      <c r="P3538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10">
        <f t="shared" si="334"/>
        <v>42328.727141203708</v>
      </c>
      <c r="T3538" s="10">
        <f t="shared" si="335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330"/>
        <v>180.44444444444446</v>
      </c>
      <c r="P3539">
        <f t="shared" si="331"/>
        <v>43.5</v>
      </c>
      <c r="Q3539" t="str">
        <f t="shared" si="332"/>
        <v>theater</v>
      </c>
      <c r="R3539" t="str">
        <f t="shared" si="333"/>
        <v>plays</v>
      </c>
      <c r="S3539" s="10">
        <f t="shared" si="334"/>
        <v>41923.354351851849</v>
      </c>
      <c r="T3539" s="10">
        <f t="shared" si="335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330"/>
        <v>128.44999999999999</v>
      </c>
      <c r="P3540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10">
        <f t="shared" si="334"/>
        <v>42571.420601851853</v>
      </c>
      <c r="T3540" s="10">
        <f t="shared" si="335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330"/>
        <v>119.66666666666667</v>
      </c>
      <c r="P3541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10">
        <f t="shared" si="334"/>
        <v>42600.756041666667</v>
      </c>
      <c r="T3541" s="10">
        <f t="shared" si="335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330"/>
        <v>123</v>
      </c>
      <c r="P3542">
        <f t="shared" si="331"/>
        <v>46.125</v>
      </c>
      <c r="Q3542" t="str">
        <f t="shared" si="332"/>
        <v>theater</v>
      </c>
      <c r="R3542" t="str">
        <f t="shared" si="333"/>
        <v>plays</v>
      </c>
      <c r="S3542" s="10">
        <f t="shared" si="334"/>
        <v>42517.003368055557</v>
      </c>
      <c r="T3542" s="10">
        <f t="shared" si="335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330"/>
        <v>105</v>
      </c>
      <c r="P3543">
        <f t="shared" si="331"/>
        <v>39.375</v>
      </c>
      <c r="Q3543" t="str">
        <f t="shared" si="332"/>
        <v>theater</v>
      </c>
      <c r="R3543" t="str">
        <f t="shared" si="333"/>
        <v>plays</v>
      </c>
      <c r="S3543" s="10">
        <f t="shared" si="334"/>
        <v>42222.730034722219</v>
      </c>
      <c r="T3543" s="10">
        <f t="shared" si="335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330"/>
        <v>102.23636363636363</v>
      </c>
      <c r="P3544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10">
        <f t="shared" si="334"/>
        <v>41829.599791666667</v>
      </c>
      <c r="T3544" s="10">
        <f t="shared" si="335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330"/>
        <v>104.66666666666666</v>
      </c>
      <c r="P3545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10">
        <f t="shared" si="334"/>
        <v>42150.755312499998</v>
      </c>
      <c r="T3545" s="10">
        <f t="shared" si="335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330"/>
        <v>100</v>
      </c>
      <c r="P3546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10">
        <f t="shared" si="334"/>
        <v>42040.831678240742</v>
      </c>
      <c r="T3546" s="10">
        <f t="shared" si="335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330"/>
        <v>100.4</v>
      </c>
      <c r="P3547">
        <f t="shared" si="331"/>
        <v>31.375</v>
      </c>
      <c r="Q3547" t="str">
        <f t="shared" si="332"/>
        <v>theater</v>
      </c>
      <c r="R3547" t="str">
        <f t="shared" si="333"/>
        <v>plays</v>
      </c>
      <c r="S3547" s="10">
        <f t="shared" si="334"/>
        <v>42075.807395833333</v>
      </c>
      <c r="T3547" s="10">
        <f t="shared" si="335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330"/>
        <v>102.27272727272727</v>
      </c>
      <c r="P3548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10">
        <f t="shared" si="334"/>
        <v>42073.660694444443</v>
      </c>
      <c r="T3548" s="10">
        <f t="shared" si="335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330"/>
        <v>114.40928571428573</v>
      </c>
      <c r="P3549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10">
        <f t="shared" si="334"/>
        <v>42480.078715277778</v>
      </c>
      <c r="T3549" s="10">
        <f t="shared" si="335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330"/>
        <v>101.9047619047619</v>
      </c>
      <c r="P3550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10">
        <f t="shared" si="334"/>
        <v>42411.942291666666</v>
      </c>
      <c r="T3550" s="10">
        <f t="shared" si="335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330"/>
        <v>102</v>
      </c>
      <c r="P3551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10">
        <f t="shared" si="334"/>
        <v>42223.394363425927</v>
      </c>
      <c r="T3551" s="10">
        <f t="shared" si="335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330"/>
        <v>104.80000000000001</v>
      </c>
      <c r="P3552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10">
        <f t="shared" si="334"/>
        <v>42462.893495370372</v>
      </c>
      <c r="T3552" s="10">
        <f t="shared" si="335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330"/>
        <v>101.83333333333333</v>
      </c>
      <c r="P3553">
        <f t="shared" si="331"/>
        <v>61.1</v>
      </c>
      <c r="Q3553" t="str">
        <f t="shared" si="332"/>
        <v>theater</v>
      </c>
      <c r="R3553" t="str">
        <f t="shared" si="333"/>
        <v>plays</v>
      </c>
      <c r="S3553" s="10">
        <f t="shared" si="334"/>
        <v>41753.515856481477</v>
      </c>
      <c r="T3553" s="10">
        <f t="shared" si="335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330"/>
        <v>100</v>
      </c>
      <c r="P3554">
        <f t="shared" si="331"/>
        <v>38.65</v>
      </c>
      <c r="Q3554" t="str">
        <f t="shared" si="332"/>
        <v>theater</v>
      </c>
      <c r="R3554" t="str">
        <f t="shared" si="333"/>
        <v>plays</v>
      </c>
      <c r="S3554" s="10">
        <f t="shared" si="334"/>
        <v>41788.587083333332</v>
      </c>
      <c r="T3554" s="10">
        <f t="shared" si="335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330"/>
        <v>106.27272727272728</v>
      </c>
      <c r="P3555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10">
        <f t="shared" si="334"/>
        <v>42196.028703703705</v>
      </c>
      <c r="T3555" s="10">
        <f t="shared" si="335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330"/>
        <v>113.42219999999999</v>
      </c>
      <c r="P3556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10">
        <f t="shared" si="334"/>
        <v>42016.050451388888</v>
      </c>
      <c r="T3556" s="10">
        <f t="shared" si="335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330"/>
        <v>100</v>
      </c>
      <c r="P3557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10">
        <f t="shared" si="334"/>
        <v>42661.442060185189</v>
      </c>
      <c r="T3557" s="10">
        <f t="shared" si="335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330"/>
        <v>100.45454545454547</v>
      </c>
      <c r="P3558">
        <f t="shared" si="331"/>
        <v>110.5</v>
      </c>
      <c r="Q3558" t="str">
        <f t="shared" si="332"/>
        <v>theater</v>
      </c>
      <c r="R3558" t="str">
        <f t="shared" si="333"/>
        <v>plays</v>
      </c>
      <c r="S3558" s="10">
        <f t="shared" si="334"/>
        <v>41808.649583333332</v>
      </c>
      <c r="T3558" s="10">
        <f t="shared" si="335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330"/>
        <v>100.03599999999999</v>
      </c>
      <c r="P3559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10">
        <f t="shared" si="334"/>
        <v>41730.276747685188</v>
      </c>
      <c r="T3559" s="10">
        <f t="shared" si="335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330"/>
        <v>144</v>
      </c>
      <c r="P3560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10">
        <f t="shared" si="334"/>
        <v>42139.816840277781</v>
      </c>
      <c r="T3560" s="10">
        <f t="shared" si="335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330"/>
        <v>103.49999999999999</v>
      </c>
      <c r="P3561">
        <f t="shared" si="331"/>
        <v>43.125</v>
      </c>
      <c r="Q3561" t="str">
        <f t="shared" si="332"/>
        <v>theater</v>
      </c>
      <c r="R3561" t="str">
        <f t="shared" si="333"/>
        <v>plays</v>
      </c>
      <c r="S3561" s="10">
        <f t="shared" si="334"/>
        <v>42194.096157407403</v>
      </c>
      <c r="T3561" s="10">
        <f t="shared" si="335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330"/>
        <v>108.43750000000001</v>
      </c>
      <c r="P3562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10">
        <f t="shared" si="334"/>
        <v>42115.889652777783</v>
      </c>
      <c r="T3562" s="10">
        <f t="shared" si="335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330"/>
        <v>102.4</v>
      </c>
      <c r="P3563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10">
        <f t="shared" si="334"/>
        <v>42203.680300925931</v>
      </c>
      <c r="T3563" s="10">
        <f t="shared" si="335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330"/>
        <v>148.88888888888889</v>
      </c>
      <c r="P3564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10">
        <f t="shared" si="334"/>
        <v>42433.761886574073</v>
      </c>
      <c r="T3564" s="10">
        <f t="shared" si="335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330"/>
        <v>105.49000000000002</v>
      </c>
      <c r="P3565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10">
        <f t="shared" si="334"/>
        <v>42555.671944444446</v>
      </c>
      <c r="T3565" s="10">
        <f t="shared" si="335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330"/>
        <v>100.49999999999999</v>
      </c>
      <c r="P3566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10">
        <f t="shared" si="334"/>
        <v>42236.623252314821</v>
      </c>
      <c r="T3566" s="10">
        <f t="shared" si="335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330"/>
        <v>130.55555555555557</v>
      </c>
      <c r="P3567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10">
        <f t="shared" si="334"/>
        <v>41974.743148148147</v>
      </c>
      <c r="T3567" s="10">
        <f t="shared" si="335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330"/>
        <v>104.75000000000001</v>
      </c>
      <c r="P3568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10">
        <f t="shared" si="334"/>
        <v>41997.507905092592</v>
      </c>
      <c r="T3568" s="10">
        <f t="shared" si="335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330"/>
        <v>108.80000000000001</v>
      </c>
      <c r="P3569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10">
        <f t="shared" si="334"/>
        <v>42135.810694444444</v>
      </c>
      <c r="T3569" s="10">
        <f t="shared" si="335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330"/>
        <v>111.00000000000001</v>
      </c>
      <c r="P3570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10">
        <f t="shared" si="334"/>
        <v>41869.740671296298</v>
      </c>
      <c r="T3570" s="10">
        <f t="shared" si="335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330"/>
        <v>100.47999999999999</v>
      </c>
      <c r="P3571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10">
        <f t="shared" si="334"/>
        <v>41982.688611111109</v>
      </c>
      <c r="T3571" s="10">
        <f t="shared" si="335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330"/>
        <v>114.35</v>
      </c>
      <c r="P3572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10">
        <f t="shared" si="334"/>
        <v>41976.331979166673</v>
      </c>
      <c r="T3572" s="10">
        <f t="shared" si="335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330"/>
        <v>122.06666666666666</v>
      </c>
      <c r="P3573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10">
        <f t="shared" si="334"/>
        <v>41912.858946759261</v>
      </c>
      <c r="T3573" s="10">
        <f t="shared" si="335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330"/>
        <v>100</v>
      </c>
      <c r="P3574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10">
        <f t="shared" si="334"/>
        <v>42146.570393518516</v>
      </c>
      <c r="T3574" s="10">
        <f t="shared" si="335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330"/>
        <v>102.8</v>
      </c>
      <c r="P3575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10">
        <f t="shared" si="334"/>
        <v>41921.375532407408</v>
      </c>
      <c r="T3575" s="10">
        <f t="shared" si="335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330"/>
        <v>106.12068965517241</v>
      </c>
      <c r="P3576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10">
        <f t="shared" si="334"/>
        <v>41926.942685185182</v>
      </c>
      <c r="T3576" s="10">
        <f t="shared" si="335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330"/>
        <v>101.33000000000001</v>
      </c>
      <c r="P3577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10">
        <f t="shared" si="334"/>
        <v>42561.783877314811</v>
      </c>
      <c r="T3577" s="10">
        <f t="shared" si="335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330"/>
        <v>100</v>
      </c>
      <c r="P3578">
        <f t="shared" si="331"/>
        <v>20</v>
      </c>
      <c r="Q3578" t="str">
        <f t="shared" si="332"/>
        <v>theater</v>
      </c>
      <c r="R3578" t="str">
        <f t="shared" si="333"/>
        <v>plays</v>
      </c>
      <c r="S3578" s="10">
        <f t="shared" si="334"/>
        <v>42649.54923611111</v>
      </c>
      <c r="T3578" s="10">
        <f t="shared" si="335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330"/>
        <v>130</v>
      </c>
      <c r="P3579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10">
        <f t="shared" si="334"/>
        <v>42093.786840277782</v>
      </c>
      <c r="T3579" s="10">
        <f t="shared" si="335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330"/>
        <v>100.01333333333334</v>
      </c>
      <c r="P3580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10">
        <f t="shared" si="334"/>
        <v>42460.733530092592</v>
      </c>
      <c r="T3580" s="10">
        <f t="shared" si="335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330"/>
        <v>100</v>
      </c>
      <c r="P3581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10">
        <f t="shared" si="334"/>
        <v>42430.762222222227</v>
      </c>
      <c r="T3581" s="10">
        <f t="shared" si="335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330"/>
        <v>113.88888888888889</v>
      </c>
      <c r="P3582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10">
        <f t="shared" si="334"/>
        <v>42026.176180555558</v>
      </c>
      <c r="T3582" s="10">
        <f t="shared" si="335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330"/>
        <v>100</v>
      </c>
      <c r="P3583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10">
        <f t="shared" si="334"/>
        <v>41836.471180555556</v>
      </c>
      <c r="T3583" s="10">
        <f t="shared" si="335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330"/>
        <v>287</v>
      </c>
      <c r="P3584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10">
        <f t="shared" si="334"/>
        <v>42451.095856481479</v>
      </c>
      <c r="T3584" s="10">
        <f t="shared" si="335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330"/>
        <v>108.5</v>
      </c>
      <c r="P3585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10">
        <f t="shared" si="334"/>
        <v>42418.425983796296</v>
      </c>
      <c r="T3585" s="10">
        <f t="shared" si="335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330"/>
        <v>115.5</v>
      </c>
      <c r="P3586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10">
        <f t="shared" si="334"/>
        <v>42168.316481481481</v>
      </c>
      <c r="T3586" s="10">
        <f t="shared" si="335"/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336">E3587/D3587*100</f>
        <v>119.11764705882352</v>
      </c>
      <c r="P3587">
        <f t="shared" ref="P3587:P3650" si="337">E3587/L3587</f>
        <v>176.08695652173913</v>
      </c>
      <c r="Q3587" t="str">
        <f t="shared" ref="Q3587:Q3650" si="338">LEFT(N3587,FIND("/",N3587)-1)</f>
        <v>theater</v>
      </c>
      <c r="R3587" t="str">
        <f t="shared" ref="R3587:R3650" si="339">RIGHT(N3587,LEN(N3587)-FIND("/",N3587))</f>
        <v>plays</v>
      </c>
      <c r="S3587" s="10">
        <f t="shared" ref="S3587:S3650" si="340">(((J3587/60)/60)/24)+DATE(1970,1,1)</f>
        <v>41964.716319444444</v>
      </c>
      <c r="T3587" s="10">
        <f t="shared" ref="T3587:T3650" si="341">(((I3587/60)/60)/24)+DATE(1970,1,1)</f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336"/>
        <v>109.42666666666668</v>
      </c>
      <c r="P3588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10">
        <f t="shared" si="340"/>
        <v>42576.697569444441</v>
      </c>
      <c r="T3588" s="10">
        <f t="shared" si="341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336"/>
        <v>126.6</v>
      </c>
      <c r="P3589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10">
        <f t="shared" si="340"/>
        <v>42503.539976851855</v>
      </c>
      <c r="T3589" s="10">
        <f t="shared" si="341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336"/>
        <v>100.49999999999999</v>
      </c>
      <c r="P3590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10">
        <f t="shared" si="340"/>
        <v>42101.828819444447</v>
      </c>
      <c r="T3590" s="10">
        <f t="shared" si="341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336"/>
        <v>127.49999999999999</v>
      </c>
      <c r="P3591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10">
        <f t="shared" si="340"/>
        <v>42125.647534722222</v>
      </c>
      <c r="T3591" s="10">
        <f t="shared" si="341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336"/>
        <v>100.05999999999999</v>
      </c>
      <c r="P3592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10">
        <f t="shared" si="340"/>
        <v>41902.333726851852</v>
      </c>
      <c r="T3592" s="10">
        <f t="shared" si="341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336"/>
        <v>175</v>
      </c>
      <c r="P3593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10">
        <f t="shared" si="340"/>
        <v>42003.948425925926</v>
      </c>
      <c r="T3593" s="10">
        <f t="shared" si="341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336"/>
        <v>127.25</v>
      </c>
      <c r="P3594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10">
        <f t="shared" si="340"/>
        <v>41988.829942129625</v>
      </c>
      <c r="T3594" s="10">
        <f t="shared" si="341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336"/>
        <v>110.63333333333334</v>
      </c>
      <c r="P3595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10">
        <f t="shared" si="340"/>
        <v>41974.898599537039</v>
      </c>
      <c r="T3595" s="10">
        <f t="shared" si="341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336"/>
        <v>125.93749999999999</v>
      </c>
      <c r="P3596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10">
        <f t="shared" si="340"/>
        <v>42592.066921296297</v>
      </c>
      <c r="T3596" s="10">
        <f t="shared" si="341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336"/>
        <v>118.5</v>
      </c>
      <c r="P3597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10">
        <f t="shared" si="340"/>
        <v>42050.008368055554</v>
      </c>
      <c r="T3597" s="10">
        <f t="shared" si="341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336"/>
        <v>107.72727272727273</v>
      </c>
      <c r="P3598">
        <f t="shared" si="337"/>
        <v>79</v>
      </c>
      <c r="Q3598" t="str">
        <f t="shared" si="338"/>
        <v>theater</v>
      </c>
      <c r="R3598" t="str">
        <f t="shared" si="339"/>
        <v>plays</v>
      </c>
      <c r="S3598" s="10">
        <f t="shared" si="340"/>
        <v>41856.715069444443</v>
      </c>
      <c r="T3598" s="10">
        <f t="shared" si="341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336"/>
        <v>102.60000000000001</v>
      </c>
      <c r="P3599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10">
        <f t="shared" si="340"/>
        <v>42417.585532407407</v>
      </c>
      <c r="T3599" s="10">
        <f t="shared" si="341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336"/>
        <v>110.1</v>
      </c>
      <c r="P3600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10">
        <f t="shared" si="340"/>
        <v>41866.79886574074</v>
      </c>
      <c r="T3600" s="10">
        <f t="shared" si="341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336"/>
        <v>202</v>
      </c>
      <c r="P3601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10">
        <f t="shared" si="340"/>
        <v>42220.79487268519</v>
      </c>
      <c r="T3601" s="10">
        <f t="shared" si="341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336"/>
        <v>130</v>
      </c>
      <c r="P3602">
        <f t="shared" si="337"/>
        <v>3.25</v>
      </c>
      <c r="Q3602" t="str">
        <f t="shared" si="338"/>
        <v>theater</v>
      </c>
      <c r="R3602" t="str">
        <f t="shared" si="339"/>
        <v>plays</v>
      </c>
      <c r="S3602" s="10">
        <f t="shared" si="340"/>
        <v>42628.849120370374</v>
      </c>
      <c r="T3602" s="10">
        <f t="shared" si="341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336"/>
        <v>104.35000000000001</v>
      </c>
      <c r="P3603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10">
        <f t="shared" si="340"/>
        <v>41990.99863425926</v>
      </c>
      <c r="T3603" s="10">
        <f t="shared" si="341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336"/>
        <v>100.05</v>
      </c>
      <c r="P3604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10">
        <f t="shared" si="340"/>
        <v>42447.894432870366</v>
      </c>
      <c r="T3604" s="10">
        <f t="shared" si="341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336"/>
        <v>170.66666666666669</v>
      </c>
      <c r="P3605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10">
        <f t="shared" si="340"/>
        <v>42283.864351851851</v>
      </c>
      <c r="T3605" s="10">
        <f t="shared" si="341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336"/>
        <v>112.83333333333334</v>
      </c>
      <c r="P3606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10">
        <f t="shared" si="340"/>
        <v>42483.015694444446</v>
      </c>
      <c r="T3606" s="10">
        <f t="shared" si="341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336"/>
        <v>184</v>
      </c>
      <c r="P3607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10">
        <f t="shared" si="340"/>
        <v>42383.793124999997</v>
      </c>
      <c r="T3607" s="10">
        <f t="shared" si="341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336"/>
        <v>130.26666666666665</v>
      </c>
      <c r="P3608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10">
        <f t="shared" si="340"/>
        <v>42566.604826388888</v>
      </c>
      <c r="T3608" s="10">
        <f t="shared" si="341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336"/>
        <v>105.45454545454544</v>
      </c>
      <c r="P3609">
        <f t="shared" si="337"/>
        <v>29</v>
      </c>
      <c r="Q3609" t="str">
        <f t="shared" si="338"/>
        <v>theater</v>
      </c>
      <c r="R3609" t="str">
        <f t="shared" si="339"/>
        <v>plays</v>
      </c>
      <c r="S3609" s="10">
        <f t="shared" si="340"/>
        <v>42338.963912037041</v>
      </c>
      <c r="T3609" s="10">
        <f t="shared" si="341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336"/>
        <v>100</v>
      </c>
      <c r="P3610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10">
        <f t="shared" si="340"/>
        <v>42506.709375000006</v>
      </c>
      <c r="T3610" s="10">
        <f t="shared" si="341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336"/>
        <v>153.31632653061226</v>
      </c>
      <c r="P3611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10">
        <f t="shared" si="340"/>
        <v>42429.991724537031</v>
      </c>
      <c r="T3611" s="10">
        <f t="shared" si="341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336"/>
        <v>162.30000000000001</v>
      </c>
      <c r="P3612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10">
        <f t="shared" si="340"/>
        <v>42203.432129629626</v>
      </c>
      <c r="T3612" s="10">
        <f t="shared" si="341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336"/>
        <v>136</v>
      </c>
      <c r="P3613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10">
        <f t="shared" si="340"/>
        <v>42072.370381944449</v>
      </c>
      <c r="T3613" s="10">
        <f t="shared" si="341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336"/>
        <v>144.4</v>
      </c>
      <c r="P3614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10">
        <f t="shared" si="340"/>
        <v>41789.726979166669</v>
      </c>
      <c r="T3614" s="10">
        <f t="shared" si="341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336"/>
        <v>100</v>
      </c>
      <c r="P3615">
        <f t="shared" si="337"/>
        <v>62.5</v>
      </c>
      <c r="Q3615" t="str">
        <f t="shared" si="338"/>
        <v>theater</v>
      </c>
      <c r="R3615" t="str">
        <f t="shared" si="339"/>
        <v>plays</v>
      </c>
      <c r="S3615" s="10">
        <f t="shared" si="340"/>
        <v>41788.58997685185</v>
      </c>
      <c r="T3615" s="10">
        <f t="shared" si="341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336"/>
        <v>100.8</v>
      </c>
      <c r="P3616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10">
        <f t="shared" si="340"/>
        <v>42144.041851851856</v>
      </c>
      <c r="T3616" s="10">
        <f t="shared" si="341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336"/>
        <v>106.80000000000001</v>
      </c>
      <c r="P3617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10">
        <f t="shared" si="340"/>
        <v>42318.593703703707</v>
      </c>
      <c r="T3617" s="10">
        <f t="shared" si="341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336"/>
        <v>124.8</v>
      </c>
      <c r="P3618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10">
        <f t="shared" si="340"/>
        <v>42052.949814814812</v>
      </c>
      <c r="T3618" s="10">
        <f t="shared" si="341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336"/>
        <v>118.91891891891892</v>
      </c>
      <c r="P3619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10">
        <f t="shared" si="340"/>
        <v>42779.610289351855</v>
      </c>
      <c r="T3619" s="10">
        <f t="shared" si="341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336"/>
        <v>101</v>
      </c>
      <c r="P3620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10">
        <f t="shared" si="340"/>
        <v>42128.627893518518</v>
      </c>
      <c r="T3620" s="10">
        <f t="shared" si="341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336"/>
        <v>112.99999999999999</v>
      </c>
      <c r="P3621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10">
        <f t="shared" si="340"/>
        <v>42661.132245370376</v>
      </c>
      <c r="T3621" s="10">
        <f t="shared" si="341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336"/>
        <v>105.19047619047619</v>
      </c>
      <c r="P3622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10">
        <f t="shared" si="340"/>
        <v>42037.938206018516</v>
      </c>
      <c r="T3622" s="10">
        <f t="shared" si="341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336"/>
        <v>109.73333333333332</v>
      </c>
      <c r="P3623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10">
        <f t="shared" si="340"/>
        <v>42619.935694444444</v>
      </c>
      <c r="T3623" s="10">
        <f t="shared" si="341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336"/>
        <v>100.099</v>
      </c>
      <c r="P3624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10">
        <f t="shared" si="340"/>
        <v>41877.221886574072</v>
      </c>
      <c r="T3624" s="10">
        <f t="shared" si="341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336"/>
        <v>120</v>
      </c>
      <c r="P3625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10">
        <f t="shared" si="340"/>
        <v>41828.736921296295</v>
      </c>
      <c r="T3625" s="10">
        <f t="shared" si="341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336"/>
        <v>104.93333333333332</v>
      </c>
      <c r="P3626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10">
        <f t="shared" si="340"/>
        <v>42545.774189814809</v>
      </c>
      <c r="T3626" s="10">
        <f t="shared" si="341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336"/>
        <v>102.66666666666666</v>
      </c>
      <c r="P3627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10">
        <f t="shared" si="340"/>
        <v>42157.652511574073</v>
      </c>
      <c r="T3627" s="10">
        <f t="shared" si="341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336"/>
        <v>101.82500000000002</v>
      </c>
      <c r="P3628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10">
        <f t="shared" si="340"/>
        <v>41846.667326388888</v>
      </c>
      <c r="T3628" s="10">
        <f t="shared" si="341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336"/>
        <v>100</v>
      </c>
      <c r="P3629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10">
        <f t="shared" si="340"/>
        <v>42460.741747685184</v>
      </c>
      <c r="T3629" s="10">
        <f t="shared" si="341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336"/>
        <v>0</v>
      </c>
      <c r="P3630" t="e">
        <f t="shared" si="337"/>
        <v>#DIV/0!</v>
      </c>
      <c r="Q3630" t="str">
        <f t="shared" si="338"/>
        <v>theater</v>
      </c>
      <c r="R3630" t="str">
        <f t="shared" si="339"/>
        <v>musical</v>
      </c>
      <c r="S3630" s="10">
        <f t="shared" si="340"/>
        <v>42291.833287037036</v>
      </c>
      <c r="T3630" s="10">
        <f t="shared" si="341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336"/>
        <v>1.9999999999999998E-4</v>
      </c>
      <c r="P3631">
        <f t="shared" si="337"/>
        <v>1</v>
      </c>
      <c r="Q3631" t="str">
        <f t="shared" si="338"/>
        <v>theater</v>
      </c>
      <c r="R3631" t="str">
        <f t="shared" si="339"/>
        <v>musical</v>
      </c>
      <c r="S3631" s="10">
        <f t="shared" si="340"/>
        <v>42437.094490740739</v>
      </c>
      <c r="T3631" s="10">
        <f t="shared" si="341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336"/>
        <v>3.3333333333333333E-2</v>
      </c>
      <c r="P3632">
        <f t="shared" si="337"/>
        <v>1</v>
      </c>
      <c r="Q3632" t="str">
        <f t="shared" si="338"/>
        <v>theater</v>
      </c>
      <c r="R3632" t="str">
        <f t="shared" si="339"/>
        <v>musical</v>
      </c>
      <c r="S3632" s="10">
        <f t="shared" si="340"/>
        <v>41942.84710648148</v>
      </c>
      <c r="T3632" s="10">
        <f t="shared" si="341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336"/>
        <v>51.023391812865491</v>
      </c>
      <c r="P3633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10">
        <f t="shared" si="340"/>
        <v>41880.753437499996</v>
      </c>
      <c r="T3633" s="10">
        <f t="shared" si="341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336"/>
        <v>20</v>
      </c>
      <c r="P3634">
        <f t="shared" si="337"/>
        <v>100</v>
      </c>
      <c r="Q3634" t="str">
        <f t="shared" si="338"/>
        <v>theater</v>
      </c>
      <c r="R3634" t="str">
        <f t="shared" si="339"/>
        <v>musical</v>
      </c>
      <c r="S3634" s="10">
        <f t="shared" si="340"/>
        <v>41946.936909722222</v>
      </c>
      <c r="T3634" s="10">
        <f t="shared" si="341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336"/>
        <v>35.24</v>
      </c>
      <c r="P3635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10">
        <f t="shared" si="340"/>
        <v>42649.623460648145</v>
      </c>
      <c r="T3635" s="10">
        <f t="shared" si="341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336"/>
        <v>4.246666666666667</v>
      </c>
      <c r="P3636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10">
        <f t="shared" si="340"/>
        <v>42701.166365740741</v>
      </c>
      <c r="T3636" s="10">
        <f t="shared" si="341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336"/>
        <v>36.457142857142856</v>
      </c>
      <c r="P3637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10">
        <f t="shared" si="340"/>
        <v>42450.88282407407</v>
      </c>
      <c r="T3637" s="10">
        <f t="shared" si="341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336"/>
        <v>0</v>
      </c>
      <c r="P3638" t="e">
        <f t="shared" si="337"/>
        <v>#DIV/0!</v>
      </c>
      <c r="Q3638" t="str">
        <f t="shared" si="338"/>
        <v>theater</v>
      </c>
      <c r="R3638" t="str">
        <f t="shared" si="339"/>
        <v>musical</v>
      </c>
      <c r="S3638" s="10">
        <f t="shared" si="340"/>
        <v>42226.694780092599</v>
      </c>
      <c r="T3638" s="10">
        <f t="shared" si="341"/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336"/>
        <v>30.866666666666664</v>
      </c>
      <c r="P3639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10">
        <f t="shared" si="340"/>
        <v>41975.700636574074</v>
      </c>
      <c r="T3639" s="10">
        <f t="shared" si="341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336"/>
        <v>6.5454545454545459</v>
      </c>
      <c r="P3640">
        <f t="shared" si="337"/>
        <v>108</v>
      </c>
      <c r="Q3640" t="str">
        <f t="shared" si="338"/>
        <v>theater</v>
      </c>
      <c r="R3640" t="str">
        <f t="shared" si="339"/>
        <v>musical</v>
      </c>
      <c r="S3640" s="10">
        <f t="shared" si="340"/>
        <v>42053.672824074078</v>
      </c>
      <c r="T3640" s="10">
        <f t="shared" si="341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336"/>
        <v>4.0000000000000001E-3</v>
      </c>
      <c r="P3641">
        <f t="shared" si="337"/>
        <v>1</v>
      </c>
      <c r="Q3641" t="str">
        <f t="shared" si="338"/>
        <v>theater</v>
      </c>
      <c r="R3641" t="str">
        <f t="shared" si="339"/>
        <v>musical</v>
      </c>
      <c r="S3641" s="10">
        <f t="shared" si="340"/>
        <v>42590.677152777775</v>
      </c>
      <c r="T3641" s="10">
        <f t="shared" si="341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336"/>
        <v>5.5</v>
      </c>
      <c r="P3642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10">
        <f t="shared" si="340"/>
        <v>42104.781597222223</v>
      </c>
      <c r="T3642" s="10">
        <f t="shared" si="341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336"/>
        <v>0</v>
      </c>
      <c r="P3643" t="e">
        <f t="shared" si="337"/>
        <v>#DIV/0!</v>
      </c>
      <c r="Q3643" t="str">
        <f t="shared" si="338"/>
        <v>theater</v>
      </c>
      <c r="R3643" t="str">
        <f t="shared" si="339"/>
        <v>musical</v>
      </c>
      <c r="S3643" s="10">
        <f t="shared" si="340"/>
        <v>41899.627071759263</v>
      </c>
      <c r="T3643" s="10">
        <f t="shared" si="341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336"/>
        <v>2.1428571428571428</v>
      </c>
      <c r="P3644">
        <f t="shared" si="337"/>
        <v>7.5</v>
      </c>
      <c r="Q3644" t="str">
        <f t="shared" si="338"/>
        <v>theater</v>
      </c>
      <c r="R3644" t="str">
        <f t="shared" si="339"/>
        <v>musical</v>
      </c>
      <c r="S3644" s="10">
        <f t="shared" si="340"/>
        <v>42297.816284722227</v>
      </c>
      <c r="T3644" s="10">
        <f t="shared" si="341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336"/>
        <v>0</v>
      </c>
      <c r="P3645" t="e">
        <f t="shared" si="337"/>
        <v>#DIV/0!</v>
      </c>
      <c r="Q3645" t="str">
        <f t="shared" si="338"/>
        <v>theater</v>
      </c>
      <c r="R3645" t="str">
        <f t="shared" si="339"/>
        <v>musical</v>
      </c>
      <c r="S3645" s="10">
        <f t="shared" si="340"/>
        <v>42285.143969907411</v>
      </c>
      <c r="T3645" s="10">
        <f t="shared" si="341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336"/>
        <v>16.420000000000002</v>
      </c>
      <c r="P3646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10">
        <f t="shared" si="340"/>
        <v>42409.241747685184</v>
      </c>
      <c r="T3646" s="10">
        <f t="shared" si="341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336"/>
        <v>0.1</v>
      </c>
      <c r="P3647">
        <f t="shared" si="337"/>
        <v>1</v>
      </c>
      <c r="Q3647" t="str">
        <f t="shared" si="338"/>
        <v>theater</v>
      </c>
      <c r="R3647" t="str">
        <f t="shared" si="339"/>
        <v>musical</v>
      </c>
      <c r="S3647" s="10">
        <f t="shared" si="340"/>
        <v>42665.970347222217</v>
      </c>
      <c r="T3647" s="10">
        <f t="shared" si="341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336"/>
        <v>4.8099999999999996</v>
      </c>
      <c r="P3648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10">
        <f t="shared" si="340"/>
        <v>42140.421319444446</v>
      </c>
      <c r="T3648" s="10">
        <f t="shared" si="341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336"/>
        <v>6</v>
      </c>
      <c r="P3649">
        <f t="shared" si="337"/>
        <v>15</v>
      </c>
      <c r="Q3649" t="str">
        <f t="shared" si="338"/>
        <v>theater</v>
      </c>
      <c r="R3649" t="str">
        <f t="shared" si="339"/>
        <v>musical</v>
      </c>
      <c r="S3649" s="10">
        <f t="shared" si="340"/>
        <v>42598.749155092592</v>
      </c>
      <c r="T3649" s="10">
        <f t="shared" si="341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336"/>
        <v>100.38249999999999</v>
      </c>
      <c r="P3650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10">
        <f t="shared" si="340"/>
        <v>41887.292187500003</v>
      </c>
      <c r="T3650" s="10">
        <f t="shared" si="341"/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342">E3651/D3651*100</f>
        <v>104</v>
      </c>
      <c r="P3651">
        <f t="shared" ref="P3651:P3714" si="343">E3651/L3651</f>
        <v>97.5</v>
      </c>
      <c r="Q3651" t="str">
        <f t="shared" ref="Q3651:Q3714" si="344">LEFT(N3651,FIND("/",N3651)-1)</f>
        <v>theater</v>
      </c>
      <c r="R3651" t="str">
        <f t="shared" ref="R3651:R3714" si="345">RIGHT(N3651,LEN(N3651)-FIND("/",N3651))</f>
        <v>plays</v>
      </c>
      <c r="S3651" s="10">
        <f t="shared" ref="S3651:S3714" si="346">(((J3651/60)/60)/24)+DATE(1970,1,1)</f>
        <v>41780.712893518517</v>
      </c>
      <c r="T3651" s="10">
        <f t="shared" ref="T3651:T3714" si="347">(((I3651/60)/60)/24)+DATE(1970,1,1)</f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342"/>
        <v>100</v>
      </c>
      <c r="P3652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10">
        <f t="shared" si="346"/>
        <v>42381.478981481487</v>
      </c>
      <c r="T3652" s="10">
        <f t="shared" si="347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342"/>
        <v>104</v>
      </c>
      <c r="P3653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10">
        <f t="shared" si="346"/>
        <v>41828.646319444444</v>
      </c>
      <c r="T3653" s="10">
        <f t="shared" si="347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342"/>
        <v>250.66666666666669</v>
      </c>
      <c r="P3654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10">
        <f t="shared" si="346"/>
        <v>42596.644699074073</v>
      </c>
      <c r="T3654" s="10">
        <f t="shared" si="347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342"/>
        <v>100.49999999999999</v>
      </c>
      <c r="P3655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10">
        <f t="shared" si="346"/>
        <v>42191.363506944443</v>
      </c>
      <c r="T3655" s="10">
        <f t="shared" si="347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342"/>
        <v>174.4</v>
      </c>
      <c r="P3656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10">
        <f t="shared" si="346"/>
        <v>42440.416504629626</v>
      </c>
      <c r="T3656" s="10">
        <f t="shared" si="347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342"/>
        <v>116.26</v>
      </c>
      <c r="P3657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10">
        <f t="shared" si="346"/>
        <v>42173.803217592591</v>
      </c>
      <c r="T3657" s="10">
        <f t="shared" si="347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342"/>
        <v>105.82000000000001</v>
      </c>
      <c r="P3658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10">
        <f t="shared" si="346"/>
        <v>42737.910138888896</v>
      </c>
      <c r="T3658" s="10">
        <f t="shared" si="347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342"/>
        <v>110.75</v>
      </c>
      <c r="P3659">
        <f t="shared" si="343"/>
        <v>110.75</v>
      </c>
      <c r="Q3659" t="str">
        <f t="shared" si="344"/>
        <v>theater</v>
      </c>
      <c r="R3659" t="str">
        <f t="shared" si="345"/>
        <v>plays</v>
      </c>
      <c r="S3659" s="10">
        <f t="shared" si="346"/>
        <v>42499.629849537043</v>
      </c>
      <c r="T3659" s="10">
        <f t="shared" si="347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342"/>
        <v>100.66666666666666</v>
      </c>
      <c r="P3660">
        <f t="shared" si="343"/>
        <v>75.5</v>
      </c>
      <c r="Q3660" t="str">
        <f t="shared" si="344"/>
        <v>theater</v>
      </c>
      <c r="R3660" t="str">
        <f t="shared" si="345"/>
        <v>plays</v>
      </c>
      <c r="S3660" s="10">
        <f t="shared" si="346"/>
        <v>41775.858564814815</v>
      </c>
      <c r="T3660" s="10">
        <f t="shared" si="347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342"/>
        <v>102.03333333333333</v>
      </c>
      <c r="P3661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10">
        <f t="shared" si="346"/>
        <v>42055.277199074073</v>
      </c>
      <c r="T3661" s="10">
        <f t="shared" si="347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342"/>
        <v>100</v>
      </c>
      <c r="P3662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10">
        <f t="shared" si="346"/>
        <v>41971.881076388891</v>
      </c>
      <c r="T3662" s="10">
        <f t="shared" si="347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342"/>
        <v>111.00000000000001</v>
      </c>
      <c r="P3663">
        <f t="shared" si="343"/>
        <v>92.5</v>
      </c>
      <c r="Q3663" t="str">
        <f t="shared" si="344"/>
        <v>theater</v>
      </c>
      <c r="R3663" t="str">
        <f t="shared" si="345"/>
        <v>plays</v>
      </c>
      <c r="S3663" s="10">
        <f t="shared" si="346"/>
        <v>42447.896666666667</v>
      </c>
      <c r="T3663" s="10">
        <f t="shared" si="347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342"/>
        <v>101.42500000000001</v>
      </c>
      <c r="P3664">
        <f t="shared" si="343"/>
        <v>202.85</v>
      </c>
      <c r="Q3664" t="str">
        <f t="shared" si="344"/>
        <v>theater</v>
      </c>
      <c r="R3664" t="str">
        <f t="shared" si="345"/>
        <v>plays</v>
      </c>
      <c r="S3664" s="10">
        <f t="shared" si="346"/>
        <v>42064.220069444447</v>
      </c>
      <c r="T3664" s="10">
        <f t="shared" si="347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342"/>
        <v>104</v>
      </c>
      <c r="P3665">
        <f t="shared" si="343"/>
        <v>26</v>
      </c>
      <c r="Q3665" t="str">
        <f t="shared" si="344"/>
        <v>theater</v>
      </c>
      <c r="R3665" t="str">
        <f t="shared" si="345"/>
        <v>plays</v>
      </c>
      <c r="S3665" s="10">
        <f t="shared" si="346"/>
        <v>42665.451736111107</v>
      </c>
      <c r="T3665" s="10">
        <f t="shared" si="347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342"/>
        <v>109.375</v>
      </c>
      <c r="P3666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10">
        <f t="shared" si="346"/>
        <v>42523.248715277776</v>
      </c>
      <c r="T3666" s="10">
        <f t="shared" si="347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342"/>
        <v>115.16129032258064</v>
      </c>
      <c r="P3667">
        <f t="shared" si="343"/>
        <v>51</v>
      </c>
      <c r="Q3667" t="str">
        <f t="shared" si="344"/>
        <v>theater</v>
      </c>
      <c r="R3667" t="str">
        <f t="shared" si="345"/>
        <v>plays</v>
      </c>
      <c r="S3667" s="10">
        <f t="shared" si="346"/>
        <v>42294.808124999996</v>
      </c>
      <c r="T3667" s="10">
        <f t="shared" si="347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342"/>
        <v>100</v>
      </c>
      <c r="P3668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10">
        <f t="shared" si="346"/>
        <v>41822.90488425926</v>
      </c>
      <c r="T3668" s="10">
        <f t="shared" si="347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342"/>
        <v>103.17033333333335</v>
      </c>
      <c r="P3669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10">
        <f t="shared" si="346"/>
        <v>42173.970127314817</v>
      </c>
      <c r="T3669" s="10">
        <f t="shared" si="347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342"/>
        <v>103.49999999999999</v>
      </c>
      <c r="P3670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10">
        <f t="shared" si="346"/>
        <v>42185.556157407409</v>
      </c>
      <c r="T3670" s="10">
        <f t="shared" si="347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342"/>
        <v>138.19999999999999</v>
      </c>
      <c r="P3671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10">
        <f t="shared" si="346"/>
        <v>42136.675196759257</v>
      </c>
      <c r="T3671" s="10">
        <f t="shared" si="347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342"/>
        <v>109.54545454545455</v>
      </c>
      <c r="P3672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10">
        <f t="shared" si="346"/>
        <v>42142.514016203699</v>
      </c>
      <c r="T3672" s="10">
        <f t="shared" si="347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342"/>
        <v>100.85714285714286</v>
      </c>
      <c r="P3673">
        <f t="shared" si="343"/>
        <v>88.25</v>
      </c>
      <c r="Q3673" t="str">
        <f t="shared" si="344"/>
        <v>theater</v>
      </c>
      <c r="R3673" t="str">
        <f t="shared" si="345"/>
        <v>plays</v>
      </c>
      <c r="S3673" s="10">
        <f t="shared" si="346"/>
        <v>41820.62809027778</v>
      </c>
      <c r="T3673" s="10">
        <f t="shared" si="347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342"/>
        <v>101.53333333333335</v>
      </c>
      <c r="P3674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10">
        <f t="shared" si="346"/>
        <v>41878.946574074071</v>
      </c>
      <c r="T3674" s="10">
        <f t="shared" si="347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342"/>
        <v>113.625</v>
      </c>
      <c r="P3675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10">
        <f t="shared" si="346"/>
        <v>41914.295104166667</v>
      </c>
      <c r="T3675" s="10">
        <f t="shared" si="347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342"/>
        <v>100</v>
      </c>
      <c r="P3676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10">
        <f t="shared" si="346"/>
        <v>42556.873020833329</v>
      </c>
      <c r="T3676" s="10">
        <f t="shared" si="347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342"/>
        <v>140</v>
      </c>
      <c r="P3677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10">
        <f t="shared" si="346"/>
        <v>42493.597013888888</v>
      </c>
      <c r="T3677" s="10">
        <f t="shared" si="347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342"/>
        <v>128.75</v>
      </c>
      <c r="P3678">
        <f t="shared" si="343"/>
        <v>64.375</v>
      </c>
      <c r="Q3678" t="str">
        <f t="shared" si="344"/>
        <v>theater</v>
      </c>
      <c r="R3678" t="str">
        <f t="shared" si="345"/>
        <v>plays</v>
      </c>
      <c r="S3678" s="10">
        <f t="shared" si="346"/>
        <v>41876.815787037034</v>
      </c>
      <c r="T3678" s="10">
        <f t="shared" si="347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342"/>
        <v>102.90416666666667</v>
      </c>
      <c r="P3679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10">
        <f t="shared" si="346"/>
        <v>41802.574282407404</v>
      </c>
      <c r="T3679" s="10">
        <f t="shared" si="347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342"/>
        <v>102.49999999999999</v>
      </c>
      <c r="P3680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10">
        <f t="shared" si="346"/>
        <v>42120.531226851846</v>
      </c>
      <c r="T3680" s="10">
        <f t="shared" si="347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342"/>
        <v>110.1</v>
      </c>
      <c r="P3681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10">
        <f t="shared" si="346"/>
        <v>41786.761354166665</v>
      </c>
      <c r="T3681" s="10">
        <f t="shared" si="347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342"/>
        <v>112.76666666666667</v>
      </c>
      <c r="P3682">
        <f t="shared" si="343"/>
        <v>99.5</v>
      </c>
      <c r="Q3682" t="str">
        <f t="shared" si="344"/>
        <v>theater</v>
      </c>
      <c r="R3682" t="str">
        <f t="shared" si="345"/>
        <v>plays</v>
      </c>
      <c r="S3682" s="10">
        <f t="shared" si="346"/>
        <v>42627.454097222217</v>
      </c>
      <c r="T3682" s="10">
        <f t="shared" si="347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342"/>
        <v>111.9</v>
      </c>
      <c r="P3683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10">
        <f t="shared" si="346"/>
        <v>42374.651504629626</v>
      </c>
      <c r="T3683" s="10">
        <f t="shared" si="347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342"/>
        <v>139.19999999999999</v>
      </c>
      <c r="P3684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10">
        <f t="shared" si="346"/>
        <v>41772.685393518521</v>
      </c>
      <c r="T3684" s="10">
        <f t="shared" si="347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342"/>
        <v>110.85714285714286</v>
      </c>
      <c r="P3685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10">
        <f t="shared" si="346"/>
        <v>42633.116851851853</v>
      </c>
      <c r="T3685" s="10">
        <f t="shared" si="347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342"/>
        <v>139.06666666666666</v>
      </c>
      <c r="P3686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10">
        <f t="shared" si="346"/>
        <v>42219.180393518516</v>
      </c>
      <c r="T3686" s="10">
        <f t="shared" si="347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342"/>
        <v>105.69999999999999</v>
      </c>
      <c r="P3687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10">
        <f t="shared" si="346"/>
        <v>41753.593275462961</v>
      </c>
      <c r="T3687" s="10">
        <f t="shared" si="347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342"/>
        <v>101.42857142857142</v>
      </c>
      <c r="P3688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10">
        <f t="shared" si="346"/>
        <v>42230.662731481483</v>
      </c>
      <c r="T3688" s="10">
        <f t="shared" si="347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342"/>
        <v>100.245</v>
      </c>
      <c r="P3689">
        <f t="shared" si="343"/>
        <v>200.49</v>
      </c>
      <c r="Q3689" t="str">
        <f t="shared" si="344"/>
        <v>theater</v>
      </c>
      <c r="R3689" t="str">
        <f t="shared" si="345"/>
        <v>plays</v>
      </c>
      <c r="S3689" s="10">
        <f t="shared" si="346"/>
        <v>41787.218229166669</v>
      </c>
      <c r="T3689" s="10">
        <f t="shared" si="347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342"/>
        <v>109.16666666666666</v>
      </c>
      <c r="P3690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10">
        <f t="shared" si="346"/>
        <v>41829.787083333329</v>
      </c>
      <c r="T3690" s="10">
        <f t="shared" si="347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342"/>
        <v>118.33333333333333</v>
      </c>
      <c r="P3691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10">
        <f t="shared" si="346"/>
        <v>42147.826840277776</v>
      </c>
      <c r="T3691" s="10">
        <f t="shared" si="347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342"/>
        <v>120</v>
      </c>
      <c r="P3692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10">
        <f t="shared" si="346"/>
        <v>41940.598182870373</v>
      </c>
      <c r="T3692" s="10">
        <f t="shared" si="347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342"/>
        <v>127.96000000000001</v>
      </c>
      <c r="P3693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10">
        <f t="shared" si="346"/>
        <v>42020.700567129628</v>
      </c>
      <c r="T3693" s="10">
        <f t="shared" si="347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342"/>
        <v>126</v>
      </c>
      <c r="P3694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10">
        <f t="shared" si="346"/>
        <v>41891.96503472222</v>
      </c>
      <c r="T3694" s="10">
        <f t="shared" si="347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342"/>
        <v>129.12912912912913</v>
      </c>
      <c r="P3695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10">
        <f t="shared" si="346"/>
        <v>42309.191307870366</v>
      </c>
      <c r="T3695" s="10">
        <f t="shared" si="347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342"/>
        <v>107.42857142857143</v>
      </c>
      <c r="P3696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10">
        <f t="shared" si="346"/>
        <v>42490.133877314816</v>
      </c>
      <c r="T3696" s="10">
        <f t="shared" si="347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342"/>
        <v>100.125</v>
      </c>
      <c r="P3697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10">
        <f t="shared" si="346"/>
        <v>41995.870486111111</v>
      </c>
      <c r="T3697" s="10">
        <f t="shared" si="347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342"/>
        <v>155</v>
      </c>
      <c r="P3698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10">
        <f t="shared" si="346"/>
        <v>41988.617083333331</v>
      </c>
      <c r="T3698" s="10">
        <f t="shared" si="347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342"/>
        <v>108</v>
      </c>
      <c r="P3699">
        <f t="shared" si="343"/>
        <v>72</v>
      </c>
      <c r="Q3699" t="str">
        <f t="shared" si="344"/>
        <v>theater</v>
      </c>
      <c r="R3699" t="str">
        <f t="shared" si="345"/>
        <v>plays</v>
      </c>
      <c r="S3699" s="10">
        <f t="shared" si="346"/>
        <v>42479.465833333335</v>
      </c>
      <c r="T3699" s="10">
        <f t="shared" si="347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342"/>
        <v>110.52</v>
      </c>
      <c r="P3700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10">
        <f t="shared" si="346"/>
        <v>42401.806562500002</v>
      </c>
      <c r="T3700" s="10">
        <f t="shared" si="347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342"/>
        <v>100.8</v>
      </c>
      <c r="P3701">
        <f t="shared" si="343"/>
        <v>63</v>
      </c>
      <c r="Q3701" t="str">
        <f t="shared" si="344"/>
        <v>theater</v>
      </c>
      <c r="R3701" t="str">
        <f t="shared" si="345"/>
        <v>plays</v>
      </c>
      <c r="S3701" s="10">
        <f t="shared" si="346"/>
        <v>41897.602037037039</v>
      </c>
      <c r="T3701" s="10">
        <f t="shared" si="347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342"/>
        <v>121.2</v>
      </c>
      <c r="P3702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10">
        <f t="shared" si="346"/>
        <v>41882.585648148146</v>
      </c>
      <c r="T3702" s="10">
        <f t="shared" si="347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342"/>
        <v>100.33333333333334</v>
      </c>
      <c r="P3703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10">
        <f t="shared" si="346"/>
        <v>42129.541585648149</v>
      </c>
      <c r="T3703" s="10">
        <f t="shared" si="347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342"/>
        <v>109.16666666666666</v>
      </c>
      <c r="P3704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10">
        <f t="shared" si="346"/>
        <v>42524.53800925926</v>
      </c>
      <c r="T3704" s="10">
        <f t="shared" si="347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342"/>
        <v>123.42857142857142</v>
      </c>
      <c r="P3705">
        <f t="shared" si="343"/>
        <v>43.2</v>
      </c>
      <c r="Q3705" t="str">
        <f t="shared" si="344"/>
        <v>theater</v>
      </c>
      <c r="R3705" t="str">
        <f t="shared" si="345"/>
        <v>plays</v>
      </c>
      <c r="S3705" s="10">
        <f t="shared" si="346"/>
        <v>42556.504490740743</v>
      </c>
      <c r="T3705" s="10">
        <f t="shared" si="347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342"/>
        <v>136.33666666666667</v>
      </c>
      <c r="P3706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10">
        <f t="shared" si="346"/>
        <v>42461.689745370371</v>
      </c>
      <c r="T3706" s="10">
        <f t="shared" si="347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342"/>
        <v>103.46657233816768</v>
      </c>
      <c r="P3707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10">
        <f t="shared" si="346"/>
        <v>41792.542986111112</v>
      </c>
      <c r="T3707" s="10">
        <f t="shared" si="347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342"/>
        <v>121.33333333333334</v>
      </c>
      <c r="P3708">
        <f t="shared" si="343"/>
        <v>140</v>
      </c>
      <c r="Q3708" t="str">
        <f t="shared" si="344"/>
        <v>theater</v>
      </c>
      <c r="R3708" t="str">
        <f t="shared" si="345"/>
        <v>plays</v>
      </c>
      <c r="S3708" s="10">
        <f t="shared" si="346"/>
        <v>41879.913761574076</v>
      </c>
      <c r="T3708" s="10">
        <f t="shared" si="347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342"/>
        <v>186</v>
      </c>
      <c r="P3709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10">
        <f t="shared" si="346"/>
        <v>42552.048356481479</v>
      </c>
      <c r="T3709" s="10">
        <f t="shared" si="347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342"/>
        <v>300</v>
      </c>
      <c r="P3710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10">
        <f t="shared" si="346"/>
        <v>41810.142199074071</v>
      </c>
      <c r="T3710" s="10">
        <f t="shared" si="347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342"/>
        <v>108.25</v>
      </c>
      <c r="P3711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10">
        <f t="shared" si="346"/>
        <v>41785.707708333335</v>
      </c>
      <c r="T3711" s="10">
        <f t="shared" si="347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342"/>
        <v>141.15384615384616</v>
      </c>
      <c r="P3712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10">
        <f t="shared" si="346"/>
        <v>42072.576249999998</v>
      </c>
      <c r="T3712" s="10">
        <f t="shared" si="347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342"/>
        <v>113.99999999999999</v>
      </c>
      <c r="P3713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10">
        <f t="shared" si="346"/>
        <v>41779.724224537036</v>
      </c>
      <c r="T3713" s="10">
        <f t="shared" si="347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342"/>
        <v>153.73333333333335</v>
      </c>
      <c r="P3714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10">
        <f t="shared" si="346"/>
        <v>42134.172071759262</v>
      </c>
      <c r="T3714" s="10">
        <f t="shared" si="347"/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348">E3715/D3715*100</f>
        <v>101.49999999999999</v>
      </c>
      <c r="P3715">
        <f t="shared" ref="P3715:P3778" si="349">E3715/L3715</f>
        <v>106.84210526315789</v>
      </c>
      <c r="Q3715" t="str">
        <f t="shared" ref="Q3715:Q3778" si="350">LEFT(N3715,FIND("/",N3715)-1)</f>
        <v>theater</v>
      </c>
      <c r="R3715" t="str">
        <f t="shared" ref="R3715:R3778" si="351">RIGHT(N3715,LEN(N3715)-FIND("/",N3715))</f>
        <v>plays</v>
      </c>
      <c r="S3715" s="10">
        <f t="shared" ref="S3715:S3778" si="352">(((J3715/60)/60)/24)+DATE(1970,1,1)</f>
        <v>42505.738032407404</v>
      </c>
      <c r="T3715" s="10">
        <f t="shared" ref="T3715:T3778" si="353">(((I3715/60)/60)/24)+DATE(1970,1,1)</f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348"/>
        <v>102.35000000000001</v>
      </c>
      <c r="P3716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10">
        <f t="shared" si="352"/>
        <v>42118.556331018524</v>
      </c>
      <c r="T3716" s="10">
        <f t="shared" si="353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348"/>
        <v>102.57142857142858</v>
      </c>
      <c r="P3717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10">
        <f t="shared" si="352"/>
        <v>42036.995590277773</v>
      </c>
      <c r="T3717" s="10">
        <f t="shared" si="353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348"/>
        <v>155.75</v>
      </c>
      <c r="P3718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10">
        <f t="shared" si="352"/>
        <v>42360.887835648144</v>
      </c>
      <c r="T3718" s="10">
        <f t="shared" si="353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348"/>
        <v>100.75</v>
      </c>
      <c r="P3719">
        <f t="shared" si="349"/>
        <v>310</v>
      </c>
      <c r="Q3719" t="str">
        <f t="shared" si="350"/>
        <v>theater</v>
      </c>
      <c r="R3719" t="str">
        <f t="shared" si="351"/>
        <v>plays</v>
      </c>
      <c r="S3719" s="10">
        <f t="shared" si="352"/>
        <v>42102.866307870368</v>
      </c>
      <c r="T3719" s="10">
        <f t="shared" si="353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348"/>
        <v>239.4</v>
      </c>
      <c r="P3720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10">
        <f t="shared" si="352"/>
        <v>42032.716145833328</v>
      </c>
      <c r="T3720" s="10">
        <f t="shared" si="353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348"/>
        <v>210</v>
      </c>
      <c r="P3721">
        <f t="shared" si="349"/>
        <v>105</v>
      </c>
      <c r="Q3721" t="str">
        <f t="shared" si="350"/>
        <v>theater</v>
      </c>
      <c r="R3721" t="str">
        <f t="shared" si="351"/>
        <v>plays</v>
      </c>
      <c r="S3721" s="10">
        <f t="shared" si="352"/>
        <v>42147.729930555557</v>
      </c>
      <c r="T3721" s="10">
        <f t="shared" si="353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348"/>
        <v>104.51515151515152</v>
      </c>
      <c r="P3722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10">
        <f t="shared" si="352"/>
        <v>42165.993125000001</v>
      </c>
      <c r="T3722" s="10">
        <f t="shared" si="353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348"/>
        <v>100.8</v>
      </c>
      <c r="P3723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10">
        <f t="shared" si="352"/>
        <v>41927.936157407406</v>
      </c>
      <c r="T3723" s="10">
        <f t="shared" si="353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348"/>
        <v>111.20000000000002</v>
      </c>
      <c r="P3724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10">
        <f t="shared" si="352"/>
        <v>42381.671840277777</v>
      </c>
      <c r="T3724" s="10">
        <f t="shared" si="353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348"/>
        <v>102.04444444444445</v>
      </c>
      <c r="P3725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10">
        <f t="shared" si="352"/>
        <v>41943.753032407411</v>
      </c>
      <c r="T3725" s="10">
        <f t="shared" si="353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348"/>
        <v>102.54767441860466</v>
      </c>
      <c r="P3726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10">
        <f t="shared" si="352"/>
        <v>42465.491435185191</v>
      </c>
      <c r="T3726" s="10">
        <f t="shared" si="353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348"/>
        <v>127</v>
      </c>
      <c r="P3727">
        <f t="shared" si="349"/>
        <v>25.4</v>
      </c>
      <c r="Q3727" t="str">
        <f t="shared" si="350"/>
        <v>theater</v>
      </c>
      <c r="R3727" t="str">
        <f t="shared" si="351"/>
        <v>plays</v>
      </c>
      <c r="S3727" s="10">
        <f t="shared" si="352"/>
        <v>42401.945219907408</v>
      </c>
      <c r="T3727" s="10">
        <f t="shared" si="353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348"/>
        <v>338.70588235294122</v>
      </c>
      <c r="P3728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10">
        <f t="shared" si="352"/>
        <v>42462.140868055561</v>
      </c>
      <c r="T3728" s="10">
        <f t="shared" si="353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348"/>
        <v>100.75</v>
      </c>
      <c r="P3729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10">
        <f t="shared" si="352"/>
        <v>42632.348310185189</v>
      </c>
      <c r="T3729" s="10">
        <f t="shared" si="353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348"/>
        <v>9.31</v>
      </c>
      <c r="P3730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10">
        <f t="shared" si="352"/>
        <v>42205.171018518522</v>
      </c>
      <c r="T3730" s="10">
        <f t="shared" si="353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348"/>
        <v>7.24</v>
      </c>
      <c r="P3731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10">
        <f t="shared" si="352"/>
        <v>42041.205000000002</v>
      </c>
      <c r="T3731" s="10">
        <f t="shared" si="353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348"/>
        <v>10</v>
      </c>
      <c r="P3732">
        <f t="shared" si="349"/>
        <v>100</v>
      </c>
      <c r="Q3732" t="str">
        <f t="shared" si="350"/>
        <v>theater</v>
      </c>
      <c r="R3732" t="str">
        <f t="shared" si="351"/>
        <v>plays</v>
      </c>
      <c r="S3732" s="10">
        <f t="shared" si="352"/>
        <v>42203.677766203706</v>
      </c>
      <c r="T3732" s="10">
        <f t="shared" si="353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348"/>
        <v>11.272727272727273</v>
      </c>
      <c r="P3733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10">
        <f t="shared" si="352"/>
        <v>41983.752847222218</v>
      </c>
      <c r="T3733" s="10">
        <f t="shared" si="353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348"/>
        <v>15.411764705882353</v>
      </c>
      <c r="P3734">
        <f t="shared" si="349"/>
        <v>32.75</v>
      </c>
      <c r="Q3734" t="str">
        <f t="shared" si="350"/>
        <v>theater</v>
      </c>
      <c r="R3734" t="str">
        <f t="shared" si="351"/>
        <v>plays</v>
      </c>
      <c r="S3734" s="10">
        <f t="shared" si="352"/>
        <v>41968.677465277782</v>
      </c>
      <c r="T3734" s="10">
        <f t="shared" si="353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348"/>
        <v>0</v>
      </c>
      <c r="P3735" t="e">
        <f t="shared" si="349"/>
        <v>#DIV/0!</v>
      </c>
      <c r="Q3735" t="str">
        <f t="shared" si="350"/>
        <v>theater</v>
      </c>
      <c r="R3735" t="str">
        <f t="shared" si="351"/>
        <v>plays</v>
      </c>
      <c r="S3735" s="10">
        <f t="shared" si="352"/>
        <v>42103.024398148147</v>
      </c>
      <c r="T3735" s="10">
        <f t="shared" si="353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348"/>
        <v>28.466666666666669</v>
      </c>
      <c r="P3736">
        <f t="shared" si="349"/>
        <v>61</v>
      </c>
      <c r="Q3736" t="str">
        <f t="shared" si="350"/>
        <v>theater</v>
      </c>
      <c r="R3736" t="str">
        <f t="shared" si="351"/>
        <v>plays</v>
      </c>
      <c r="S3736" s="10">
        <f t="shared" si="352"/>
        <v>42089.901574074072</v>
      </c>
      <c r="T3736" s="10">
        <f t="shared" si="353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348"/>
        <v>13.333333333333334</v>
      </c>
      <c r="P3737">
        <f t="shared" si="349"/>
        <v>10</v>
      </c>
      <c r="Q3737" t="str">
        <f t="shared" si="350"/>
        <v>theater</v>
      </c>
      <c r="R3737" t="str">
        <f t="shared" si="351"/>
        <v>plays</v>
      </c>
      <c r="S3737" s="10">
        <f t="shared" si="352"/>
        <v>42122.693159722221</v>
      </c>
      <c r="T3737" s="10">
        <f t="shared" si="353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348"/>
        <v>0.66666666666666674</v>
      </c>
      <c r="P3738">
        <f t="shared" si="349"/>
        <v>10</v>
      </c>
      <c r="Q3738" t="str">
        <f t="shared" si="350"/>
        <v>theater</v>
      </c>
      <c r="R3738" t="str">
        <f t="shared" si="351"/>
        <v>plays</v>
      </c>
      <c r="S3738" s="10">
        <f t="shared" si="352"/>
        <v>42048.711724537032</v>
      </c>
      <c r="T3738" s="10">
        <f t="shared" si="353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348"/>
        <v>21.428571428571427</v>
      </c>
      <c r="P3739">
        <f t="shared" si="349"/>
        <v>37.5</v>
      </c>
      <c r="Q3739" t="str">
        <f t="shared" si="350"/>
        <v>theater</v>
      </c>
      <c r="R3739" t="str">
        <f t="shared" si="351"/>
        <v>plays</v>
      </c>
      <c r="S3739" s="10">
        <f t="shared" si="352"/>
        <v>42297.691006944442</v>
      </c>
      <c r="T3739" s="10">
        <f t="shared" si="353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348"/>
        <v>18</v>
      </c>
      <c r="P3740">
        <f t="shared" si="349"/>
        <v>45</v>
      </c>
      <c r="Q3740" t="str">
        <f t="shared" si="350"/>
        <v>theater</v>
      </c>
      <c r="R3740" t="str">
        <f t="shared" si="351"/>
        <v>plays</v>
      </c>
      <c r="S3740" s="10">
        <f t="shared" si="352"/>
        <v>41813.938715277778</v>
      </c>
      <c r="T3740" s="10">
        <f t="shared" si="353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348"/>
        <v>20.125</v>
      </c>
      <c r="P3741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10">
        <f t="shared" si="352"/>
        <v>42548.449861111112</v>
      </c>
      <c r="T3741" s="10">
        <f t="shared" si="353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348"/>
        <v>17.899999999999999</v>
      </c>
      <c r="P3742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10">
        <f t="shared" si="352"/>
        <v>41833.089756944442</v>
      </c>
      <c r="T3742" s="10">
        <f t="shared" si="353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348"/>
        <v>0</v>
      </c>
      <c r="P3743" t="e">
        <f t="shared" si="349"/>
        <v>#DIV/0!</v>
      </c>
      <c r="Q3743" t="str">
        <f t="shared" si="350"/>
        <v>theater</v>
      </c>
      <c r="R3743" t="str">
        <f t="shared" si="351"/>
        <v>plays</v>
      </c>
      <c r="S3743" s="10">
        <f t="shared" si="352"/>
        <v>42325.920717592591</v>
      </c>
      <c r="T3743" s="10">
        <f t="shared" si="353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348"/>
        <v>2</v>
      </c>
      <c r="P3744">
        <f t="shared" si="349"/>
        <v>25</v>
      </c>
      <c r="Q3744" t="str">
        <f t="shared" si="350"/>
        <v>theater</v>
      </c>
      <c r="R3744" t="str">
        <f t="shared" si="351"/>
        <v>plays</v>
      </c>
      <c r="S3744" s="10">
        <f t="shared" si="352"/>
        <v>41858.214629629627</v>
      </c>
      <c r="T3744" s="10">
        <f t="shared" si="353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348"/>
        <v>0</v>
      </c>
      <c r="P3745" t="e">
        <f t="shared" si="349"/>
        <v>#DIV/0!</v>
      </c>
      <c r="Q3745" t="str">
        <f t="shared" si="350"/>
        <v>theater</v>
      </c>
      <c r="R3745" t="str">
        <f t="shared" si="351"/>
        <v>plays</v>
      </c>
      <c r="S3745" s="10">
        <f t="shared" si="352"/>
        <v>41793.710231481484</v>
      </c>
      <c r="T3745" s="10">
        <f t="shared" si="353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348"/>
        <v>0</v>
      </c>
      <c r="P3746" t="e">
        <f t="shared" si="349"/>
        <v>#DIV/0!</v>
      </c>
      <c r="Q3746" t="str">
        <f t="shared" si="350"/>
        <v>theater</v>
      </c>
      <c r="R3746" t="str">
        <f t="shared" si="351"/>
        <v>plays</v>
      </c>
      <c r="S3746" s="10">
        <f t="shared" si="352"/>
        <v>41793.814259259263</v>
      </c>
      <c r="T3746" s="10">
        <f t="shared" si="353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348"/>
        <v>10</v>
      </c>
      <c r="P3747">
        <f t="shared" si="349"/>
        <v>10</v>
      </c>
      <c r="Q3747" t="str">
        <f t="shared" si="350"/>
        <v>theater</v>
      </c>
      <c r="R3747" t="str">
        <f t="shared" si="351"/>
        <v>plays</v>
      </c>
      <c r="S3747" s="10">
        <f t="shared" si="352"/>
        <v>41831.697939814818</v>
      </c>
      <c r="T3747" s="10">
        <f t="shared" si="353"/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348"/>
        <v>2.3764705882352941</v>
      </c>
      <c r="P3748">
        <f t="shared" si="349"/>
        <v>202</v>
      </c>
      <c r="Q3748" t="str">
        <f t="shared" si="350"/>
        <v>theater</v>
      </c>
      <c r="R3748" t="str">
        <f t="shared" si="351"/>
        <v>plays</v>
      </c>
      <c r="S3748" s="10">
        <f t="shared" si="352"/>
        <v>42621.389340277776</v>
      </c>
      <c r="T3748" s="10">
        <f t="shared" si="353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348"/>
        <v>1</v>
      </c>
      <c r="P3749">
        <f t="shared" si="349"/>
        <v>25</v>
      </c>
      <c r="Q3749" t="str">
        <f t="shared" si="350"/>
        <v>theater</v>
      </c>
      <c r="R3749" t="str">
        <f t="shared" si="351"/>
        <v>plays</v>
      </c>
      <c r="S3749" s="10">
        <f t="shared" si="352"/>
        <v>42164.299722222218</v>
      </c>
      <c r="T3749" s="10">
        <f t="shared" si="353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348"/>
        <v>103.52</v>
      </c>
      <c r="P3750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10">
        <f t="shared" si="352"/>
        <v>42395.706435185188</v>
      </c>
      <c r="T3750" s="10">
        <f t="shared" si="353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348"/>
        <v>105</v>
      </c>
      <c r="P3751">
        <f t="shared" si="349"/>
        <v>75</v>
      </c>
      <c r="Q3751" t="str">
        <f t="shared" si="350"/>
        <v>theater</v>
      </c>
      <c r="R3751" t="str">
        <f t="shared" si="351"/>
        <v>musical</v>
      </c>
      <c r="S3751" s="10">
        <f t="shared" si="352"/>
        <v>42458.127175925925</v>
      </c>
      <c r="T3751" s="10">
        <f t="shared" si="353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348"/>
        <v>100.44999999999999</v>
      </c>
      <c r="P3752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10">
        <f t="shared" si="352"/>
        <v>42016.981574074074</v>
      </c>
      <c r="T3752" s="10">
        <f t="shared" si="353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348"/>
        <v>132.6</v>
      </c>
      <c r="P3753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10">
        <f t="shared" si="352"/>
        <v>42403.035567129627</v>
      </c>
      <c r="T3753" s="10">
        <f t="shared" si="353"/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348"/>
        <v>112.99999999999999</v>
      </c>
      <c r="P3754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10">
        <f t="shared" si="352"/>
        <v>42619.802488425921</v>
      </c>
      <c r="T3754" s="10">
        <f t="shared" si="353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348"/>
        <v>103.34</v>
      </c>
      <c r="P3755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10">
        <f t="shared" si="352"/>
        <v>42128.824074074073</v>
      </c>
      <c r="T3755" s="10">
        <f t="shared" si="353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348"/>
        <v>120</v>
      </c>
      <c r="P3756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10">
        <f t="shared" si="352"/>
        <v>41808.881215277775</v>
      </c>
      <c r="T3756" s="10">
        <f t="shared" si="353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348"/>
        <v>129.63636363636363</v>
      </c>
      <c r="P3757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10">
        <f t="shared" si="352"/>
        <v>42445.866979166662</v>
      </c>
      <c r="T3757" s="10">
        <f t="shared" si="353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348"/>
        <v>101.11111111111111</v>
      </c>
      <c r="P3758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10">
        <f t="shared" si="352"/>
        <v>41771.814791666664</v>
      </c>
      <c r="T3758" s="10">
        <f t="shared" si="353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348"/>
        <v>108.51428571428572</v>
      </c>
      <c r="P3759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10">
        <f t="shared" si="352"/>
        <v>41954.850868055553</v>
      </c>
      <c r="T3759" s="10">
        <f t="shared" si="353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348"/>
        <v>102.33333333333334</v>
      </c>
      <c r="P3760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10">
        <f t="shared" si="352"/>
        <v>41747.471504629626</v>
      </c>
      <c r="T3760" s="10">
        <f t="shared" si="353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348"/>
        <v>110.24425000000002</v>
      </c>
      <c r="P3761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10">
        <f t="shared" si="352"/>
        <v>42182.108252314814</v>
      </c>
      <c r="T3761" s="10">
        <f t="shared" si="353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348"/>
        <v>101.0154</v>
      </c>
      <c r="P3762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10">
        <f t="shared" si="352"/>
        <v>41739.525300925925</v>
      </c>
      <c r="T3762" s="10">
        <f t="shared" si="353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348"/>
        <v>100</v>
      </c>
      <c r="P3763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10">
        <f t="shared" si="352"/>
        <v>42173.466863425929</v>
      </c>
      <c r="T3763" s="10">
        <f t="shared" si="353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348"/>
        <v>106.24</v>
      </c>
      <c r="P3764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10">
        <f t="shared" si="352"/>
        <v>42193.813530092593</v>
      </c>
      <c r="T3764" s="10">
        <f t="shared" si="353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348"/>
        <v>100</v>
      </c>
      <c r="P3765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10">
        <f t="shared" si="352"/>
        <v>42065.750300925924</v>
      </c>
      <c r="T3765" s="10">
        <f t="shared" si="353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348"/>
        <v>100</v>
      </c>
      <c r="P3766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10">
        <f t="shared" si="352"/>
        <v>42499.842962962968</v>
      </c>
      <c r="T3766" s="10">
        <f t="shared" si="353"/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348"/>
        <v>113.45714285714286</v>
      </c>
      <c r="P3767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10">
        <f t="shared" si="352"/>
        <v>41820.776412037041</v>
      </c>
      <c r="T3767" s="10">
        <f t="shared" si="353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348"/>
        <v>102.65010000000001</v>
      </c>
      <c r="P3768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10">
        <f t="shared" si="352"/>
        <v>41788.167187500003</v>
      </c>
      <c r="T3768" s="10">
        <f t="shared" si="353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348"/>
        <v>116.75</v>
      </c>
      <c r="P3769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10">
        <f t="shared" si="352"/>
        <v>42050.019641203704</v>
      </c>
      <c r="T3769" s="10">
        <f t="shared" si="353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348"/>
        <v>107.65274999999998</v>
      </c>
      <c r="P3770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10">
        <f t="shared" si="352"/>
        <v>41772.727893518517</v>
      </c>
      <c r="T3770" s="10">
        <f t="shared" si="353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348"/>
        <v>100</v>
      </c>
      <c r="P3771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10">
        <f t="shared" si="352"/>
        <v>42445.598136574074</v>
      </c>
      <c r="T3771" s="10">
        <f t="shared" si="353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348"/>
        <v>100</v>
      </c>
      <c r="P3772">
        <f t="shared" si="349"/>
        <v>100</v>
      </c>
      <c r="Q3772" t="str">
        <f t="shared" si="350"/>
        <v>theater</v>
      </c>
      <c r="R3772" t="str">
        <f t="shared" si="351"/>
        <v>musical</v>
      </c>
      <c r="S3772" s="10">
        <f t="shared" si="352"/>
        <v>42138.930671296301</v>
      </c>
      <c r="T3772" s="10">
        <f t="shared" si="353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348"/>
        <v>146</v>
      </c>
      <c r="P3773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10">
        <f t="shared" si="352"/>
        <v>42493.857083333336</v>
      </c>
      <c r="T3773" s="10">
        <f t="shared" si="353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348"/>
        <v>110.2</v>
      </c>
      <c r="P3774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10">
        <f t="shared" si="352"/>
        <v>42682.616967592592</v>
      </c>
      <c r="T3774" s="10">
        <f t="shared" si="353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348"/>
        <v>108.2</v>
      </c>
      <c r="P3775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10">
        <f t="shared" si="352"/>
        <v>42656.005173611105</v>
      </c>
      <c r="T3775" s="10">
        <f t="shared" si="353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348"/>
        <v>100</v>
      </c>
      <c r="P3776">
        <f t="shared" si="349"/>
        <v>100</v>
      </c>
      <c r="Q3776" t="str">
        <f t="shared" si="350"/>
        <v>theater</v>
      </c>
      <c r="R3776" t="str">
        <f t="shared" si="351"/>
        <v>musical</v>
      </c>
      <c r="S3776" s="10">
        <f t="shared" si="352"/>
        <v>42087.792303240742</v>
      </c>
      <c r="T3776" s="10">
        <f t="shared" si="353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348"/>
        <v>100.25</v>
      </c>
      <c r="P3777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10">
        <f t="shared" si="352"/>
        <v>42075.942627314813</v>
      </c>
      <c r="T3777" s="10">
        <f t="shared" si="353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348"/>
        <v>106.71250000000001</v>
      </c>
      <c r="P3778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10">
        <f t="shared" si="352"/>
        <v>41814.367800925924</v>
      </c>
      <c r="T3778" s="10">
        <f t="shared" si="353"/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354">E3779/D3779*100</f>
        <v>143.19999999999999</v>
      </c>
      <c r="P3779">
        <f t="shared" ref="P3779:P3842" si="355">E3779/L3779</f>
        <v>48.542372881355931</v>
      </c>
      <c r="Q3779" t="str">
        <f t="shared" ref="Q3779:Q3842" si="356">LEFT(N3779,FIND("/",N3779)-1)</f>
        <v>theater</v>
      </c>
      <c r="R3779" t="str">
        <f t="shared" ref="R3779:R3842" si="357">RIGHT(N3779,LEN(N3779)-FIND("/",N3779))</f>
        <v>musical</v>
      </c>
      <c r="S3779" s="10">
        <f t="shared" ref="S3779:S3842" si="358">(((J3779/60)/60)/24)+DATE(1970,1,1)</f>
        <v>41887.111354166671</v>
      </c>
      <c r="T3779" s="10">
        <f t="shared" ref="T3779:T3842" si="359">(((I3779/60)/60)/24)+DATE(1970,1,1)</f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354"/>
        <v>105.04166666666667</v>
      </c>
      <c r="P3780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10">
        <f t="shared" si="358"/>
        <v>41989.819212962961</v>
      </c>
      <c r="T3780" s="10">
        <f t="shared" si="359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354"/>
        <v>103.98</v>
      </c>
      <c r="P3781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10">
        <f t="shared" si="358"/>
        <v>42425.735416666663</v>
      </c>
      <c r="T3781" s="10">
        <f t="shared" si="359"/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354"/>
        <v>120</v>
      </c>
      <c r="P3782">
        <f t="shared" si="355"/>
        <v>100</v>
      </c>
      <c r="Q3782" t="str">
        <f t="shared" si="356"/>
        <v>theater</v>
      </c>
      <c r="R3782" t="str">
        <f t="shared" si="357"/>
        <v>musical</v>
      </c>
      <c r="S3782" s="10">
        <f t="shared" si="358"/>
        <v>42166.219733796301</v>
      </c>
      <c r="T3782" s="10">
        <f t="shared" si="359"/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354"/>
        <v>109.66666666666667</v>
      </c>
      <c r="P3783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10">
        <f t="shared" si="358"/>
        <v>41865.882928240739</v>
      </c>
      <c r="T3783" s="10">
        <f t="shared" si="359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354"/>
        <v>101.75</v>
      </c>
      <c r="P3784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10">
        <f t="shared" si="358"/>
        <v>42546.862233796302</v>
      </c>
      <c r="T3784" s="10">
        <f t="shared" si="359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354"/>
        <v>128.91666666666666</v>
      </c>
      <c r="P3785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10">
        <f t="shared" si="358"/>
        <v>42420.140277777777</v>
      </c>
      <c r="T3785" s="10">
        <f t="shared" si="359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354"/>
        <v>114.99999999999999</v>
      </c>
      <c r="P3786">
        <f t="shared" si="355"/>
        <v>115</v>
      </c>
      <c r="Q3786" t="str">
        <f t="shared" si="356"/>
        <v>theater</v>
      </c>
      <c r="R3786" t="str">
        <f t="shared" si="357"/>
        <v>musical</v>
      </c>
      <c r="S3786" s="10">
        <f t="shared" si="358"/>
        <v>42531.980694444443</v>
      </c>
      <c r="T3786" s="10">
        <f t="shared" si="359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354"/>
        <v>150.75</v>
      </c>
      <c r="P3787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10">
        <f t="shared" si="358"/>
        <v>42548.63853009259</v>
      </c>
      <c r="T3787" s="10">
        <f t="shared" si="359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354"/>
        <v>110.96666666666665</v>
      </c>
      <c r="P3788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10">
        <f t="shared" si="358"/>
        <v>42487.037905092591</v>
      </c>
      <c r="T3788" s="10">
        <f t="shared" si="359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354"/>
        <v>100.28571428571429</v>
      </c>
      <c r="P3789">
        <f t="shared" si="355"/>
        <v>35.1</v>
      </c>
      <c r="Q3789" t="str">
        <f t="shared" si="356"/>
        <v>theater</v>
      </c>
      <c r="R3789" t="str">
        <f t="shared" si="357"/>
        <v>musical</v>
      </c>
      <c r="S3789" s="10">
        <f t="shared" si="358"/>
        <v>42167.534791666665</v>
      </c>
      <c r="T3789" s="10">
        <f t="shared" si="359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354"/>
        <v>0.66666666666666674</v>
      </c>
      <c r="P3790">
        <f t="shared" si="355"/>
        <v>500</v>
      </c>
      <c r="Q3790" t="str">
        <f t="shared" si="356"/>
        <v>theater</v>
      </c>
      <c r="R3790" t="str">
        <f t="shared" si="357"/>
        <v>musical</v>
      </c>
      <c r="S3790" s="10">
        <f t="shared" si="358"/>
        <v>42333.695821759262</v>
      </c>
      <c r="T3790" s="10">
        <f t="shared" si="359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354"/>
        <v>3.267605633802817</v>
      </c>
      <c r="P3791">
        <f t="shared" si="355"/>
        <v>29</v>
      </c>
      <c r="Q3791" t="str">
        <f t="shared" si="356"/>
        <v>theater</v>
      </c>
      <c r="R3791" t="str">
        <f t="shared" si="357"/>
        <v>musical</v>
      </c>
      <c r="S3791" s="10">
        <f t="shared" si="358"/>
        <v>42138.798819444448</v>
      </c>
      <c r="T3791" s="10">
        <f t="shared" si="359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354"/>
        <v>0</v>
      </c>
      <c r="P3792" t="e">
        <f t="shared" si="355"/>
        <v>#DIV/0!</v>
      </c>
      <c r="Q3792" t="str">
        <f t="shared" si="356"/>
        <v>theater</v>
      </c>
      <c r="R3792" t="str">
        <f t="shared" si="357"/>
        <v>musical</v>
      </c>
      <c r="S3792" s="10">
        <f t="shared" si="358"/>
        <v>42666.666932870372</v>
      </c>
      <c r="T3792" s="10">
        <f t="shared" si="359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354"/>
        <v>0</v>
      </c>
      <c r="P3793" t="e">
        <f t="shared" si="355"/>
        <v>#DIV/0!</v>
      </c>
      <c r="Q3793" t="str">
        <f t="shared" si="356"/>
        <v>theater</v>
      </c>
      <c r="R3793" t="str">
        <f t="shared" si="357"/>
        <v>musical</v>
      </c>
      <c r="S3793" s="10">
        <f t="shared" si="358"/>
        <v>41766.692037037035</v>
      </c>
      <c r="T3793" s="10">
        <f t="shared" si="359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354"/>
        <v>0.27999999999999997</v>
      </c>
      <c r="P3794">
        <f t="shared" si="355"/>
        <v>17.5</v>
      </c>
      <c r="Q3794" t="str">
        <f t="shared" si="356"/>
        <v>theater</v>
      </c>
      <c r="R3794" t="str">
        <f t="shared" si="357"/>
        <v>musical</v>
      </c>
      <c r="S3794" s="10">
        <f t="shared" si="358"/>
        <v>42170.447013888886</v>
      </c>
      <c r="T3794" s="10">
        <f t="shared" si="359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354"/>
        <v>59.657142857142851</v>
      </c>
      <c r="P3795">
        <f t="shared" si="355"/>
        <v>174</v>
      </c>
      <c r="Q3795" t="str">
        <f t="shared" si="356"/>
        <v>theater</v>
      </c>
      <c r="R3795" t="str">
        <f t="shared" si="357"/>
        <v>musical</v>
      </c>
      <c r="S3795" s="10">
        <f t="shared" si="358"/>
        <v>41968.938993055555</v>
      </c>
      <c r="T3795" s="10">
        <f t="shared" si="359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354"/>
        <v>1</v>
      </c>
      <c r="P3796">
        <f t="shared" si="355"/>
        <v>50</v>
      </c>
      <c r="Q3796" t="str">
        <f t="shared" si="356"/>
        <v>theater</v>
      </c>
      <c r="R3796" t="str">
        <f t="shared" si="357"/>
        <v>musical</v>
      </c>
      <c r="S3796" s="10">
        <f t="shared" si="358"/>
        <v>42132.58048611111</v>
      </c>
      <c r="T3796" s="10">
        <f t="shared" si="359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354"/>
        <v>1.6666666666666667</v>
      </c>
      <c r="P3797">
        <f t="shared" si="355"/>
        <v>5</v>
      </c>
      <c r="Q3797" t="str">
        <f t="shared" si="356"/>
        <v>theater</v>
      </c>
      <c r="R3797" t="str">
        <f t="shared" si="357"/>
        <v>musical</v>
      </c>
      <c r="S3797" s="10">
        <f t="shared" si="358"/>
        <v>42201.436226851853</v>
      </c>
      <c r="T3797" s="10">
        <f t="shared" si="359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354"/>
        <v>4.4444444444444444E-3</v>
      </c>
      <c r="P3798">
        <f t="shared" si="355"/>
        <v>1</v>
      </c>
      <c r="Q3798" t="str">
        <f t="shared" si="356"/>
        <v>theater</v>
      </c>
      <c r="R3798" t="str">
        <f t="shared" si="357"/>
        <v>musical</v>
      </c>
      <c r="S3798" s="10">
        <f t="shared" si="358"/>
        <v>42689.029583333337</v>
      </c>
      <c r="T3798" s="10">
        <f t="shared" si="359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354"/>
        <v>89.666666666666657</v>
      </c>
      <c r="P3799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10">
        <f t="shared" si="358"/>
        <v>42084.881539351853</v>
      </c>
      <c r="T3799" s="10">
        <f t="shared" si="359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354"/>
        <v>1.4642857142857144</v>
      </c>
      <c r="P3800">
        <f t="shared" si="355"/>
        <v>205</v>
      </c>
      <c r="Q3800" t="str">
        <f t="shared" si="356"/>
        <v>theater</v>
      </c>
      <c r="R3800" t="str">
        <f t="shared" si="357"/>
        <v>musical</v>
      </c>
      <c r="S3800" s="10">
        <f t="shared" si="358"/>
        <v>41831.722777777781</v>
      </c>
      <c r="T3800" s="10">
        <f t="shared" si="359"/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354"/>
        <v>4.0199999999999996</v>
      </c>
      <c r="P3801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10">
        <f t="shared" si="358"/>
        <v>42410.93105324074</v>
      </c>
      <c r="T3801" s="10">
        <f t="shared" si="359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354"/>
        <v>4.004545454545454</v>
      </c>
      <c r="P3802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10">
        <f t="shared" si="358"/>
        <v>41982.737071759257</v>
      </c>
      <c r="T3802" s="10">
        <f t="shared" si="359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354"/>
        <v>8.52</v>
      </c>
      <c r="P3803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10">
        <f t="shared" si="358"/>
        <v>41975.676111111112</v>
      </c>
      <c r="T3803" s="10">
        <f t="shared" si="359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354"/>
        <v>0</v>
      </c>
      <c r="P3804" t="e">
        <f t="shared" si="355"/>
        <v>#DIV/0!</v>
      </c>
      <c r="Q3804" t="str">
        <f t="shared" si="356"/>
        <v>theater</v>
      </c>
      <c r="R3804" t="str">
        <f t="shared" si="357"/>
        <v>musical</v>
      </c>
      <c r="S3804" s="10">
        <f t="shared" si="358"/>
        <v>42269.126226851848</v>
      </c>
      <c r="T3804" s="10">
        <f t="shared" si="359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354"/>
        <v>19.650000000000002</v>
      </c>
      <c r="P3805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10">
        <f t="shared" si="358"/>
        <v>42403.971851851849</v>
      </c>
      <c r="T3805" s="10">
        <f t="shared" si="359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354"/>
        <v>0</v>
      </c>
      <c r="P3806" t="e">
        <f t="shared" si="355"/>
        <v>#DIV/0!</v>
      </c>
      <c r="Q3806" t="str">
        <f t="shared" si="356"/>
        <v>theater</v>
      </c>
      <c r="R3806" t="str">
        <f t="shared" si="357"/>
        <v>musical</v>
      </c>
      <c r="S3806" s="10">
        <f t="shared" si="358"/>
        <v>42527.00953703704</v>
      </c>
      <c r="T3806" s="10">
        <f t="shared" si="359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354"/>
        <v>2E-3</v>
      </c>
      <c r="P3807">
        <f t="shared" si="355"/>
        <v>1.5</v>
      </c>
      <c r="Q3807" t="str">
        <f t="shared" si="356"/>
        <v>theater</v>
      </c>
      <c r="R3807" t="str">
        <f t="shared" si="357"/>
        <v>musical</v>
      </c>
      <c r="S3807" s="10">
        <f t="shared" si="358"/>
        <v>41849.887037037035</v>
      </c>
      <c r="T3807" s="10">
        <f t="shared" si="359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354"/>
        <v>6.6666666666666666E-2</v>
      </c>
      <c r="P3808">
        <f t="shared" si="355"/>
        <v>5</v>
      </c>
      <c r="Q3808" t="str">
        <f t="shared" si="356"/>
        <v>theater</v>
      </c>
      <c r="R3808" t="str">
        <f t="shared" si="357"/>
        <v>musical</v>
      </c>
      <c r="S3808" s="10">
        <f t="shared" si="358"/>
        <v>41799.259039351848</v>
      </c>
      <c r="T3808" s="10">
        <f t="shared" si="359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354"/>
        <v>30.333333333333336</v>
      </c>
      <c r="P3809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10">
        <f t="shared" si="358"/>
        <v>42090.909016203703</v>
      </c>
      <c r="T3809" s="10">
        <f t="shared" si="359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354"/>
        <v>100</v>
      </c>
      <c r="P3810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10">
        <f t="shared" si="358"/>
        <v>42059.453923611116</v>
      </c>
      <c r="T3810" s="10">
        <f t="shared" si="359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354"/>
        <v>101.25</v>
      </c>
      <c r="P3811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10">
        <f t="shared" si="358"/>
        <v>41800.526701388888</v>
      </c>
      <c r="T3811" s="10">
        <f t="shared" si="359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354"/>
        <v>121.73333333333333</v>
      </c>
      <c r="P3812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10">
        <f t="shared" si="358"/>
        <v>42054.849050925928</v>
      </c>
      <c r="T3812" s="10">
        <f t="shared" si="359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354"/>
        <v>330</v>
      </c>
      <c r="P3813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10">
        <f t="shared" si="358"/>
        <v>42487.62700231481</v>
      </c>
      <c r="T3813" s="10">
        <f t="shared" si="359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354"/>
        <v>109.55</v>
      </c>
      <c r="P3814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10">
        <f t="shared" si="358"/>
        <v>42109.751250000001</v>
      </c>
      <c r="T3814" s="10">
        <f t="shared" si="359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354"/>
        <v>100.95190476190474</v>
      </c>
      <c r="P3815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10">
        <f t="shared" si="358"/>
        <v>42497.275706018518</v>
      </c>
      <c r="T3815" s="10">
        <f t="shared" si="359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354"/>
        <v>140.13333333333333</v>
      </c>
      <c r="P3816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10">
        <f t="shared" si="358"/>
        <v>42058.904074074075</v>
      </c>
      <c r="T3816" s="10">
        <f t="shared" si="359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354"/>
        <v>100.001</v>
      </c>
      <c r="P3817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10">
        <f t="shared" si="358"/>
        <v>42207.259918981479</v>
      </c>
      <c r="T3817" s="10">
        <f t="shared" si="359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354"/>
        <v>119.238</v>
      </c>
      <c r="P3818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10">
        <f t="shared" si="358"/>
        <v>41807.690081018518</v>
      </c>
      <c r="T3818" s="10">
        <f t="shared" si="359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354"/>
        <v>107.25</v>
      </c>
      <c r="P3819">
        <f t="shared" si="355"/>
        <v>107.25</v>
      </c>
      <c r="Q3819" t="str">
        <f t="shared" si="356"/>
        <v>theater</v>
      </c>
      <c r="R3819" t="str">
        <f t="shared" si="357"/>
        <v>plays</v>
      </c>
      <c r="S3819" s="10">
        <f t="shared" si="358"/>
        <v>42284.69694444444</v>
      </c>
      <c r="T3819" s="10">
        <f t="shared" si="359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354"/>
        <v>227.99999999999997</v>
      </c>
      <c r="P3820">
        <f t="shared" si="355"/>
        <v>57</v>
      </c>
      <c r="Q3820" t="str">
        <f t="shared" si="356"/>
        <v>theater</v>
      </c>
      <c r="R3820" t="str">
        <f t="shared" si="357"/>
        <v>plays</v>
      </c>
      <c r="S3820" s="10">
        <f t="shared" si="358"/>
        <v>42045.84238425926</v>
      </c>
      <c r="T3820" s="10">
        <f t="shared" si="359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354"/>
        <v>106.4</v>
      </c>
      <c r="P3821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10">
        <f t="shared" si="358"/>
        <v>42184.209537037037</v>
      </c>
      <c r="T3821" s="10">
        <f t="shared" si="359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354"/>
        <v>143.33333333333334</v>
      </c>
      <c r="P3822">
        <f t="shared" si="355"/>
        <v>21.5</v>
      </c>
      <c r="Q3822" t="str">
        <f t="shared" si="356"/>
        <v>theater</v>
      </c>
      <c r="R3822" t="str">
        <f t="shared" si="357"/>
        <v>plays</v>
      </c>
      <c r="S3822" s="10">
        <f t="shared" si="358"/>
        <v>42160.651817129634</v>
      </c>
      <c r="T3822" s="10">
        <f t="shared" si="359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354"/>
        <v>104.54285714285714</v>
      </c>
      <c r="P3823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10">
        <f t="shared" si="358"/>
        <v>42341.180636574078</v>
      </c>
      <c r="T3823" s="10">
        <f t="shared" si="359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354"/>
        <v>110.02000000000001</v>
      </c>
      <c r="P3824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10">
        <f t="shared" si="358"/>
        <v>42329.838159722218</v>
      </c>
      <c r="T3824" s="10">
        <f t="shared" si="359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354"/>
        <v>106</v>
      </c>
      <c r="P3825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10">
        <f t="shared" si="358"/>
        <v>42170.910231481481</v>
      </c>
      <c r="T3825" s="10">
        <f t="shared" si="359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354"/>
        <v>108</v>
      </c>
      <c r="P3826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10">
        <f t="shared" si="358"/>
        <v>42571.626192129625</v>
      </c>
      <c r="T3826" s="10">
        <f t="shared" si="359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354"/>
        <v>105.42</v>
      </c>
      <c r="P3827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10">
        <f t="shared" si="358"/>
        <v>42151.069606481484</v>
      </c>
      <c r="T3827" s="10">
        <f t="shared" si="359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354"/>
        <v>119.16666666666667</v>
      </c>
      <c r="P3828">
        <f t="shared" si="355"/>
        <v>27.5</v>
      </c>
      <c r="Q3828" t="str">
        <f t="shared" si="356"/>
        <v>theater</v>
      </c>
      <c r="R3828" t="str">
        <f t="shared" si="357"/>
        <v>plays</v>
      </c>
      <c r="S3828" s="10">
        <f t="shared" si="358"/>
        <v>42101.423541666663</v>
      </c>
      <c r="T3828" s="10">
        <f t="shared" si="359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354"/>
        <v>152.66666666666666</v>
      </c>
      <c r="P3829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10">
        <f t="shared" si="358"/>
        <v>42034.928252314814</v>
      </c>
      <c r="T3829" s="10">
        <f t="shared" si="359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354"/>
        <v>100</v>
      </c>
      <c r="P3830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10">
        <f t="shared" si="358"/>
        <v>41944.527627314819</v>
      </c>
      <c r="T3830" s="10">
        <f t="shared" si="359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354"/>
        <v>100.2</v>
      </c>
      <c r="P3831">
        <f t="shared" si="355"/>
        <v>62.625</v>
      </c>
      <c r="Q3831" t="str">
        <f t="shared" si="356"/>
        <v>theater</v>
      </c>
      <c r="R3831" t="str">
        <f t="shared" si="357"/>
        <v>plays</v>
      </c>
      <c r="S3831" s="10">
        <f t="shared" si="358"/>
        <v>42593.865405092598</v>
      </c>
      <c r="T3831" s="10">
        <f t="shared" si="359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354"/>
        <v>225</v>
      </c>
      <c r="P3832">
        <f t="shared" si="355"/>
        <v>75</v>
      </c>
      <c r="Q3832" t="str">
        <f t="shared" si="356"/>
        <v>theater</v>
      </c>
      <c r="R3832" t="str">
        <f t="shared" si="357"/>
        <v>plays</v>
      </c>
      <c r="S3832" s="10">
        <f t="shared" si="358"/>
        <v>42503.740868055553</v>
      </c>
      <c r="T3832" s="10">
        <f t="shared" si="359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354"/>
        <v>106.02199999999999</v>
      </c>
      <c r="P3833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10">
        <f t="shared" si="358"/>
        <v>41927.848900462966</v>
      </c>
      <c r="T3833" s="10">
        <f t="shared" si="359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354"/>
        <v>104.66666666666666</v>
      </c>
      <c r="P3834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10">
        <f t="shared" si="358"/>
        <v>42375.114988425921</v>
      </c>
      <c r="T3834" s="10">
        <f t="shared" si="359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354"/>
        <v>116.66666666666667</v>
      </c>
      <c r="P3835">
        <f t="shared" si="355"/>
        <v>70</v>
      </c>
      <c r="Q3835" t="str">
        <f t="shared" si="356"/>
        <v>theater</v>
      </c>
      <c r="R3835" t="str">
        <f t="shared" si="357"/>
        <v>plays</v>
      </c>
      <c r="S3835" s="10">
        <f t="shared" si="358"/>
        <v>41963.872361111105</v>
      </c>
      <c r="T3835" s="10">
        <f t="shared" si="359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354"/>
        <v>109.03333333333333</v>
      </c>
      <c r="P3836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10">
        <f t="shared" si="358"/>
        <v>42143.445219907408</v>
      </c>
      <c r="T3836" s="10">
        <f t="shared" si="359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354"/>
        <v>160</v>
      </c>
      <c r="P3837">
        <f t="shared" si="355"/>
        <v>40</v>
      </c>
      <c r="Q3837" t="str">
        <f t="shared" si="356"/>
        <v>theater</v>
      </c>
      <c r="R3837" t="str">
        <f t="shared" si="357"/>
        <v>plays</v>
      </c>
      <c r="S3837" s="10">
        <f t="shared" si="358"/>
        <v>42460.94222222222</v>
      </c>
      <c r="T3837" s="10">
        <f t="shared" si="359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354"/>
        <v>112.5</v>
      </c>
      <c r="P3838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10">
        <f t="shared" si="358"/>
        <v>42553.926527777774</v>
      </c>
      <c r="T3838" s="10">
        <f t="shared" si="359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354"/>
        <v>102.1</v>
      </c>
      <c r="P3839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10">
        <f t="shared" si="358"/>
        <v>42152.765717592592</v>
      </c>
      <c r="T3839" s="10">
        <f t="shared" si="359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354"/>
        <v>100.824</v>
      </c>
      <c r="P3840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10">
        <f t="shared" si="358"/>
        <v>42116.710752314815</v>
      </c>
      <c r="T3840" s="10">
        <f t="shared" si="359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354"/>
        <v>101.25</v>
      </c>
      <c r="P3841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10">
        <f t="shared" si="358"/>
        <v>42155.142638888887</v>
      </c>
      <c r="T3841" s="10">
        <f t="shared" si="359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354"/>
        <v>6500</v>
      </c>
      <c r="P3842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10">
        <f t="shared" si="358"/>
        <v>42432.701724537037</v>
      </c>
      <c r="T3842" s="10">
        <f t="shared" si="359"/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360">E3843/D3843*100</f>
        <v>8.7200000000000006</v>
      </c>
      <c r="P3843">
        <f t="shared" ref="P3843:P3906" si="361">E3843/L3843</f>
        <v>25.647058823529413</v>
      </c>
      <c r="Q3843" t="str">
        <f t="shared" ref="Q3843:Q3906" si="362">LEFT(N3843,FIND("/",N3843)-1)</f>
        <v>theater</v>
      </c>
      <c r="R3843" t="str">
        <f t="shared" ref="R3843:R3906" si="363">RIGHT(N3843,LEN(N3843)-FIND("/",N3843))</f>
        <v>plays</v>
      </c>
      <c r="S3843" s="10">
        <f t="shared" ref="S3843:S3906" si="364">(((J3843/60)/60)/24)+DATE(1970,1,1)</f>
        <v>41780.785729166666</v>
      </c>
      <c r="T3843" s="10">
        <f t="shared" ref="T3843:T3906" si="365">(((I3843/60)/60)/24)+DATE(1970,1,1)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360"/>
        <v>21.94</v>
      </c>
      <c r="P3844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10">
        <f t="shared" si="364"/>
        <v>41740.493657407409</v>
      </c>
      <c r="T3844" s="10">
        <f t="shared" si="365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360"/>
        <v>21.3</v>
      </c>
      <c r="P3845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10">
        <f t="shared" si="364"/>
        <v>41766.072500000002</v>
      </c>
      <c r="T3845" s="10">
        <f t="shared" si="365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360"/>
        <v>41.489795918367342</v>
      </c>
      <c r="P3846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10">
        <f t="shared" si="364"/>
        <v>41766.617291666669</v>
      </c>
      <c r="T3846" s="10">
        <f t="shared" si="365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360"/>
        <v>2.105</v>
      </c>
      <c r="P3847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10">
        <f t="shared" si="364"/>
        <v>42248.627013888887</v>
      </c>
      <c r="T3847" s="10">
        <f t="shared" si="365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360"/>
        <v>2.7</v>
      </c>
      <c r="P3848">
        <f t="shared" si="361"/>
        <v>23.625</v>
      </c>
      <c r="Q3848" t="str">
        <f t="shared" si="362"/>
        <v>theater</v>
      </c>
      <c r="R3848" t="str">
        <f t="shared" si="363"/>
        <v>plays</v>
      </c>
      <c r="S3848" s="10">
        <f t="shared" si="364"/>
        <v>41885.221550925926</v>
      </c>
      <c r="T3848" s="10">
        <f t="shared" si="365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360"/>
        <v>16.161904761904761</v>
      </c>
      <c r="P3849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10">
        <f t="shared" si="364"/>
        <v>42159.224432870367</v>
      </c>
      <c r="T3849" s="10">
        <f t="shared" si="365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360"/>
        <v>16.376923076923077</v>
      </c>
      <c r="P3850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10">
        <f t="shared" si="364"/>
        <v>42265.817002314812</v>
      </c>
      <c r="T3850" s="10">
        <f t="shared" si="365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360"/>
        <v>7.043333333333333</v>
      </c>
      <c r="P3851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10">
        <f t="shared" si="364"/>
        <v>42136.767175925925</v>
      </c>
      <c r="T3851" s="10">
        <f t="shared" si="365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360"/>
        <v>3.8</v>
      </c>
      <c r="P3852">
        <f t="shared" si="361"/>
        <v>9.5</v>
      </c>
      <c r="Q3852" t="str">
        <f t="shared" si="362"/>
        <v>theater</v>
      </c>
      <c r="R3852" t="str">
        <f t="shared" si="363"/>
        <v>plays</v>
      </c>
      <c r="S3852" s="10">
        <f t="shared" si="364"/>
        <v>41975.124340277776</v>
      </c>
      <c r="T3852" s="10">
        <f t="shared" si="365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360"/>
        <v>34.08</v>
      </c>
      <c r="P3853">
        <f t="shared" si="361"/>
        <v>35.5</v>
      </c>
      <c r="Q3853" t="str">
        <f t="shared" si="362"/>
        <v>theater</v>
      </c>
      <c r="R3853" t="str">
        <f t="shared" si="363"/>
        <v>plays</v>
      </c>
      <c r="S3853" s="10">
        <f t="shared" si="364"/>
        <v>42172.439571759256</v>
      </c>
      <c r="T3853" s="10">
        <f t="shared" si="365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360"/>
        <v>0.2</v>
      </c>
      <c r="P3854">
        <f t="shared" si="361"/>
        <v>10</v>
      </c>
      <c r="Q3854" t="str">
        <f t="shared" si="362"/>
        <v>theater</v>
      </c>
      <c r="R3854" t="str">
        <f t="shared" si="363"/>
        <v>plays</v>
      </c>
      <c r="S3854" s="10">
        <f t="shared" si="364"/>
        <v>42065.190694444449</v>
      </c>
      <c r="T3854" s="10">
        <f t="shared" si="365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360"/>
        <v>2.5999999999999999E-2</v>
      </c>
      <c r="P3855">
        <f t="shared" si="361"/>
        <v>13</v>
      </c>
      <c r="Q3855" t="str">
        <f t="shared" si="362"/>
        <v>theater</v>
      </c>
      <c r="R3855" t="str">
        <f t="shared" si="363"/>
        <v>plays</v>
      </c>
      <c r="S3855" s="10">
        <f t="shared" si="364"/>
        <v>41848.84002314815</v>
      </c>
      <c r="T3855" s="10">
        <f t="shared" si="365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360"/>
        <v>16.254545454545454</v>
      </c>
      <c r="P3856">
        <f t="shared" si="361"/>
        <v>89.4</v>
      </c>
      <c r="Q3856" t="str">
        <f t="shared" si="362"/>
        <v>theater</v>
      </c>
      <c r="R3856" t="str">
        <f t="shared" si="363"/>
        <v>plays</v>
      </c>
      <c r="S3856" s="10">
        <f t="shared" si="364"/>
        <v>42103.884930555556</v>
      </c>
      <c r="T3856" s="10">
        <f t="shared" si="365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360"/>
        <v>2.5</v>
      </c>
      <c r="P3857">
        <f t="shared" si="361"/>
        <v>25</v>
      </c>
      <c r="Q3857" t="str">
        <f t="shared" si="362"/>
        <v>theater</v>
      </c>
      <c r="R3857" t="str">
        <f t="shared" si="363"/>
        <v>plays</v>
      </c>
      <c r="S3857" s="10">
        <f t="shared" si="364"/>
        <v>42059.970729166671</v>
      </c>
      <c r="T3857" s="10">
        <f t="shared" si="365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360"/>
        <v>0.02</v>
      </c>
      <c r="P3858">
        <f t="shared" si="361"/>
        <v>1</v>
      </c>
      <c r="Q3858" t="str">
        <f t="shared" si="362"/>
        <v>theater</v>
      </c>
      <c r="R3858" t="str">
        <f t="shared" si="363"/>
        <v>plays</v>
      </c>
      <c r="S3858" s="10">
        <f t="shared" si="364"/>
        <v>42041.743090277778</v>
      </c>
      <c r="T3858" s="10">
        <f t="shared" si="365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360"/>
        <v>5.2</v>
      </c>
      <c r="P3859">
        <f t="shared" si="361"/>
        <v>65</v>
      </c>
      <c r="Q3859" t="str">
        <f t="shared" si="362"/>
        <v>theater</v>
      </c>
      <c r="R3859" t="str">
        <f t="shared" si="363"/>
        <v>plays</v>
      </c>
      <c r="S3859" s="10">
        <f t="shared" si="364"/>
        <v>41829.73715277778</v>
      </c>
      <c r="T3859" s="10">
        <f t="shared" si="365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360"/>
        <v>2</v>
      </c>
      <c r="P3860">
        <f t="shared" si="361"/>
        <v>10</v>
      </c>
      <c r="Q3860" t="str">
        <f t="shared" si="362"/>
        <v>theater</v>
      </c>
      <c r="R3860" t="str">
        <f t="shared" si="363"/>
        <v>plays</v>
      </c>
      <c r="S3860" s="10">
        <f t="shared" si="364"/>
        <v>42128.431064814817</v>
      </c>
      <c r="T3860" s="10">
        <f t="shared" si="365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360"/>
        <v>0.04</v>
      </c>
      <c r="P3861">
        <f t="shared" si="361"/>
        <v>1</v>
      </c>
      <c r="Q3861" t="str">
        <f t="shared" si="362"/>
        <v>theater</v>
      </c>
      <c r="R3861" t="str">
        <f t="shared" si="363"/>
        <v>plays</v>
      </c>
      <c r="S3861" s="10">
        <f t="shared" si="364"/>
        <v>41789.893599537041</v>
      </c>
      <c r="T3861" s="10">
        <f t="shared" si="365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360"/>
        <v>17.666666666666668</v>
      </c>
      <c r="P3862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10">
        <f t="shared" si="364"/>
        <v>41833.660995370366</v>
      </c>
      <c r="T3862" s="10">
        <f t="shared" si="365"/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360"/>
        <v>5</v>
      </c>
      <c r="P3863">
        <f t="shared" si="361"/>
        <v>100</v>
      </c>
      <c r="Q3863" t="str">
        <f t="shared" si="362"/>
        <v>theater</v>
      </c>
      <c r="R3863" t="str">
        <f t="shared" si="363"/>
        <v>plays</v>
      </c>
      <c r="S3863" s="10">
        <f t="shared" si="364"/>
        <v>41914.590011574073</v>
      </c>
      <c r="T3863" s="10">
        <f t="shared" si="365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360"/>
        <v>1.3333333333333334E-2</v>
      </c>
      <c r="P3864">
        <f t="shared" si="361"/>
        <v>1</v>
      </c>
      <c r="Q3864" t="str">
        <f t="shared" si="362"/>
        <v>theater</v>
      </c>
      <c r="R3864" t="str">
        <f t="shared" si="363"/>
        <v>plays</v>
      </c>
      <c r="S3864" s="10">
        <f t="shared" si="364"/>
        <v>42611.261064814811</v>
      </c>
      <c r="T3864" s="10">
        <f t="shared" si="365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360"/>
        <v>0</v>
      </c>
      <c r="P3865" t="e">
        <f t="shared" si="361"/>
        <v>#DIV/0!</v>
      </c>
      <c r="Q3865" t="str">
        <f t="shared" si="362"/>
        <v>theater</v>
      </c>
      <c r="R3865" t="str">
        <f t="shared" si="363"/>
        <v>plays</v>
      </c>
      <c r="S3865" s="10">
        <f t="shared" si="364"/>
        <v>42253.633159722223</v>
      </c>
      <c r="T3865" s="10">
        <f t="shared" si="365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360"/>
        <v>1.2</v>
      </c>
      <c r="P3866">
        <f t="shared" si="361"/>
        <v>20</v>
      </c>
      <c r="Q3866" t="str">
        <f t="shared" si="362"/>
        <v>theater</v>
      </c>
      <c r="R3866" t="str">
        <f t="shared" si="363"/>
        <v>plays</v>
      </c>
      <c r="S3866" s="10">
        <f t="shared" si="364"/>
        <v>42295.891828703709</v>
      </c>
      <c r="T3866" s="10">
        <f t="shared" si="365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360"/>
        <v>26.937422295897225</v>
      </c>
      <c r="P3867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10">
        <f t="shared" si="364"/>
        <v>41841.651597222226</v>
      </c>
      <c r="T3867" s="10">
        <f t="shared" si="365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360"/>
        <v>0.54999999999999993</v>
      </c>
      <c r="P3868">
        <f t="shared" si="361"/>
        <v>5.5</v>
      </c>
      <c r="Q3868" t="str">
        <f t="shared" si="362"/>
        <v>theater</v>
      </c>
      <c r="R3868" t="str">
        <f t="shared" si="363"/>
        <v>plays</v>
      </c>
      <c r="S3868" s="10">
        <f t="shared" si="364"/>
        <v>42402.947002314817</v>
      </c>
      <c r="T3868" s="10">
        <f t="shared" si="365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360"/>
        <v>12.55</v>
      </c>
      <c r="P3869">
        <f t="shared" si="361"/>
        <v>50.2</v>
      </c>
      <c r="Q3869" t="str">
        <f t="shared" si="362"/>
        <v>theater</v>
      </c>
      <c r="R3869" t="str">
        <f t="shared" si="363"/>
        <v>plays</v>
      </c>
      <c r="S3869" s="10">
        <f t="shared" si="364"/>
        <v>42509.814108796301</v>
      </c>
      <c r="T3869" s="10">
        <f t="shared" si="365"/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360"/>
        <v>0.2</v>
      </c>
      <c r="P3870">
        <f t="shared" si="361"/>
        <v>10</v>
      </c>
      <c r="Q3870" t="str">
        <f t="shared" si="362"/>
        <v>theater</v>
      </c>
      <c r="R3870" t="str">
        <f t="shared" si="363"/>
        <v>musical</v>
      </c>
      <c r="S3870" s="10">
        <f t="shared" si="364"/>
        <v>41865.659780092588</v>
      </c>
      <c r="T3870" s="10">
        <f t="shared" si="365"/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360"/>
        <v>3.4474868431088401</v>
      </c>
      <c r="P3871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10">
        <f t="shared" si="364"/>
        <v>42047.724444444444</v>
      </c>
      <c r="T3871" s="10">
        <f t="shared" si="365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360"/>
        <v>15</v>
      </c>
      <c r="P3872">
        <f t="shared" si="361"/>
        <v>150</v>
      </c>
      <c r="Q3872" t="str">
        <f t="shared" si="362"/>
        <v>theater</v>
      </c>
      <c r="R3872" t="str">
        <f t="shared" si="363"/>
        <v>musical</v>
      </c>
      <c r="S3872" s="10">
        <f t="shared" si="364"/>
        <v>41793.17219907407</v>
      </c>
      <c r="T3872" s="10">
        <f t="shared" si="365"/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360"/>
        <v>2.666666666666667</v>
      </c>
      <c r="P3873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10">
        <f t="shared" si="364"/>
        <v>42763.780671296292</v>
      </c>
      <c r="T3873" s="10">
        <f t="shared" si="365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360"/>
        <v>0</v>
      </c>
      <c r="P3874" t="e">
        <f t="shared" si="361"/>
        <v>#DIV/0!</v>
      </c>
      <c r="Q3874" t="str">
        <f t="shared" si="362"/>
        <v>theater</v>
      </c>
      <c r="R3874" t="str">
        <f t="shared" si="363"/>
        <v>musical</v>
      </c>
      <c r="S3874" s="10">
        <f t="shared" si="364"/>
        <v>42180.145787037036</v>
      </c>
      <c r="T3874" s="10">
        <f t="shared" si="365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360"/>
        <v>0</v>
      </c>
      <c r="P3875" t="e">
        <f t="shared" si="361"/>
        <v>#DIV/0!</v>
      </c>
      <c r="Q3875" t="str">
        <f t="shared" si="362"/>
        <v>theater</v>
      </c>
      <c r="R3875" t="str">
        <f t="shared" si="363"/>
        <v>musical</v>
      </c>
      <c r="S3875" s="10">
        <f t="shared" si="364"/>
        <v>42255.696006944447</v>
      </c>
      <c r="T3875" s="10">
        <f t="shared" si="365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360"/>
        <v>0</v>
      </c>
      <c r="P3876" t="e">
        <f t="shared" si="361"/>
        <v>#DIV/0!</v>
      </c>
      <c r="Q3876" t="str">
        <f t="shared" si="362"/>
        <v>theater</v>
      </c>
      <c r="R3876" t="str">
        <f t="shared" si="363"/>
        <v>musical</v>
      </c>
      <c r="S3876" s="10">
        <f t="shared" si="364"/>
        <v>42007.016458333332</v>
      </c>
      <c r="T3876" s="10">
        <f t="shared" si="365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360"/>
        <v>0</v>
      </c>
      <c r="P3877" t="e">
        <f t="shared" si="361"/>
        <v>#DIV/0!</v>
      </c>
      <c r="Q3877" t="str">
        <f t="shared" si="362"/>
        <v>theater</v>
      </c>
      <c r="R3877" t="str">
        <f t="shared" si="363"/>
        <v>musical</v>
      </c>
      <c r="S3877" s="10">
        <f t="shared" si="364"/>
        <v>42615.346817129626</v>
      </c>
      <c r="T3877" s="10">
        <f t="shared" si="365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360"/>
        <v>52.794871794871788</v>
      </c>
      <c r="P3878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10">
        <f t="shared" si="364"/>
        <v>42372.624166666668</v>
      </c>
      <c r="T3878" s="10">
        <f t="shared" si="365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360"/>
        <v>4.9639999999999995</v>
      </c>
      <c r="P3879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10">
        <f t="shared" si="364"/>
        <v>42682.67768518519</v>
      </c>
      <c r="T3879" s="10">
        <f t="shared" si="365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360"/>
        <v>5.5555555555555552E-2</v>
      </c>
      <c r="P3880">
        <f t="shared" si="361"/>
        <v>10</v>
      </c>
      <c r="Q3880" t="str">
        <f t="shared" si="362"/>
        <v>theater</v>
      </c>
      <c r="R3880" t="str">
        <f t="shared" si="363"/>
        <v>musical</v>
      </c>
      <c r="S3880" s="10">
        <f t="shared" si="364"/>
        <v>42154.818819444445</v>
      </c>
      <c r="T3880" s="10">
        <f t="shared" si="365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360"/>
        <v>0</v>
      </c>
      <c r="P3881" t="e">
        <f t="shared" si="361"/>
        <v>#DIV/0!</v>
      </c>
      <c r="Q3881" t="str">
        <f t="shared" si="362"/>
        <v>theater</v>
      </c>
      <c r="R3881" t="str">
        <f t="shared" si="363"/>
        <v>musical</v>
      </c>
      <c r="S3881" s="10">
        <f t="shared" si="364"/>
        <v>41999.861064814817</v>
      </c>
      <c r="T3881" s="10">
        <f t="shared" si="365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360"/>
        <v>13.066666666666665</v>
      </c>
      <c r="P3882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10">
        <f t="shared" si="364"/>
        <v>41815.815046296295</v>
      </c>
      <c r="T3882" s="10">
        <f t="shared" si="365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360"/>
        <v>5</v>
      </c>
      <c r="P3883">
        <f t="shared" si="361"/>
        <v>25</v>
      </c>
      <c r="Q3883" t="str">
        <f t="shared" si="362"/>
        <v>theater</v>
      </c>
      <c r="R3883" t="str">
        <f t="shared" si="363"/>
        <v>musical</v>
      </c>
      <c r="S3883" s="10">
        <f t="shared" si="364"/>
        <v>42756.018506944441</v>
      </c>
      <c r="T3883" s="10">
        <f t="shared" si="365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360"/>
        <v>0</v>
      </c>
      <c r="P3884" t="e">
        <f t="shared" si="361"/>
        <v>#DIV/0!</v>
      </c>
      <c r="Q3884" t="str">
        <f t="shared" si="362"/>
        <v>theater</v>
      </c>
      <c r="R3884" t="str">
        <f t="shared" si="363"/>
        <v>musical</v>
      </c>
      <c r="S3884" s="10">
        <f t="shared" si="364"/>
        <v>42373.983449074076</v>
      </c>
      <c r="T3884" s="10">
        <f t="shared" si="365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360"/>
        <v>0</v>
      </c>
      <c r="P3885" t="e">
        <f t="shared" si="361"/>
        <v>#DIV/0!</v>
      </c>
      <c r="Q3885" t="str">
        <f t="shared" si="362"/>
        <v>theater</v>
      </c>
      <c r="R3885" t="str">
        <f t="shared" si="363"/>
        <v>musical</v>
      </c>
      <c r="S3885" s="10">
        <f t="shared" si="364"/>
        <v>41854.602650462963</v>
      </c>
      <c r="T3885" s="10">
        <f t="shared" si="365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360"/>
        <v>0</v>
      </c>
      <c r="P3886" t="e">
        <f t="shared" si="361"/>
        <v>#DIV/0!</v>
      </c>
      <c r="Q3886" t="str">
        <f t="shared" si="362"/>
        <v>theater</v>
      </c>
      <c r="R3886" t="str">
        <f t="shared" si="363"/>
        <v>musical</v>
      </c>
      <c r="S3886" s="10">
        <f t="shared" si="364"/>
        <v>42065.791574074072</v>
      </c>
      <c r="T3886" s="10">
        <f t="shared" si="365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360"/>
        <v>0</v>
      </c>
      <c r="P3887" t="e">
        <f t="shared" si="361"/>
        <v>#DIV/0!</v>
      </c>
      <c r="Q3887" t="str">
        <f t="shared" si="362"/>
        <v>theater</v>
      </c>
      <c r="R3887" t="str">
        <f t="shared" si="363"/>
        <v>musical</v>
      </c>
      <c r="S3887" s="10">
        <f t="shared" si="364"/>
        <v>42469.951284722221</v>
      </c>
      <c r="T3887" s="10">
        <f t="shared" si="365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360"/>
        <v>0</v>
      </c>
      <c r="P3888" t="e">
        <f t="shared" si="361"/>
        <v>#DIV/0!</v>
      </c>
      <c r="Q3888" t="str">
        <f t="shared" si="362"/>
        <v>theater</v>
      </c>
      <c r="R3888" t="str">
        <f t="shared" si="363"/>
        <v>musical</v>
      </c>
      <c r="S3888" s="10">
        <f t="shared" si="364"/>
        <v>41954.228032407409</v>
      </c>
      <c r="T3888" s="10">
        <f t="shared" si="365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360"/>
        <v>1.7500000000000002</v>
      </c>
      <c r="P3889">
        <f t="shared" si="361"/>
        <v>17.5</v>
      </c>
      <c r="Q3889" t="str">
        <f t="shared" si="362"/>
        <v>theater</v>
      </c>
      <c r="R3889" t="str">
        <f t="shared" si="363"/>
        <v>musical</v>
      </c>
      <c r="S3889" s="10">
        <f t="shared" si="364"/>
        <v>42079.857974537037</v>
      </c>
      <c r="T3889" s="10">
        <f t="shared" si="365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360"/>
        <v>27.1</v>
      </c>
      <c r="P3890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10">
        <f t="shared" si="364"/>
        <v>42762.545810185184</v>
      </c>
      <c r="T3890" s="10">
        <f t="shared" si="365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360"/>
        <v>1.4749999999999999</v>
      </c>
      <c r="P3891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10">
        <f t="shared" si="364"/>
        <v>41977.004976851851</v>
      </c>
      <c r="T3891" s="10">
        <f t="shared" si="365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360"/>
        <v>16.826666666666668</v>
      </c>
      <c r="P3892">
        <f t="shared" si="361"/>
        <v>315.5</v>
      </c>
      <c r="Q3892" t="str">
        <f t="shared" si="362"/>
        <v>theater</v>
      </c>
      <c r="R3892" t="str">
        <f t="shared" si="363"/>
        <v>plays</v>
      </c>
      <c r="S3892" s="10">
        <f t="shared" si="364"/>
        <v>42171.758611111116</v>
      </c>
      <c r="T3892" s="10">
        <f t="shared" si="365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360"/>
        <v>32.5</v>
      </c>
      <c r="P3893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10">
        <f t="shared" si="364"/>
        <v>42056.1324537037</v>
      </c>
      <c r="T3893" s="10">
        <f t="shared" si="365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360"/>
        <v>0</v>
      </c>
      <c r="P3894" t="e">
        <f t="shared" si="361"/>
        <v>#DIV/0!</v>
      </c>
      <c r="Q3894" t="str">
        <f t="shared" si="362"/>
        <v>theater</v>
      </c>
      <c r="R3894" t="str">
        <f t="shared" si="363"/>
        <v>plays</v>
      </c>
      <c r="S3894" s="10">
        <f t="shared" si="364"/>
        <v>41867.652280092596</v>
      </c>
      <c r="T3894" s="10">
        <f t="shared" si="365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360"/>
        <v>21.55</v>
      </c>
      <c r="P3895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10">
        <f t="shared" si="364"/>
        <v>41779.657870370371</v>
      </c>
      <c r="T3895" s="10">
        <f t="shared" si="365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360"/>
        <v>3.4666666666666663</v>
      </c>
      <c r="P3896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10">
        <f t="shared" si="364"/>
        <v>42679.958472222221</v>
      </c>
      <c r="T3896" s="10">
        <f t="shared" si="365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360"/>
        <v>5</v>
      </c>
      <c r="P3897">
        <f t="shared" si="361"/>
        <v>50</v>
      </c>
      <c r="Q3897" t="str">
        <f t="shared" si="362"/>
        <v>theater</v>
      </c>
      <c r="R3897" t="str">
        <f t="shared" si="363"/>
        <v>plays</v>
      </c>
      <c r="S3897" s="10">
        <f t="shared" si="364"/>
        <v>42032.250208333338</v>
      </c>
      <c r="T3897" s="10">
        <f t="shared" si="365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360"/>
        <v>10.625</v>
      </c>
      <c r="P3898">
        <f t="shared" si="361"/>
        <v>42.5</v>
      </c>
      <c r="Q3898" t="str">
        <f t="shared" si="362"/>
        <v>theater</v>
      </c>
      <c r="R3898" t="str">
        <f t="shared" si="363"/>
        <v>plays</v>
      </c>
      <c r="S3898" s="10">
        <f t="shared" si="364"/>
        <v>41793.191875000004</v>
      </c>
      <c r="T3898" s="10">
        <f t="shared" si="365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360"/>
        <v>17.599999999999998</v>
      </c>
      <c r="P3899">
        <f t="shared" si="361"/>
        <v>44</v>
      </c>
      <c r="Q3899" t="str">
        <f t="shared" si="362"/>
        <v>theater</v>
      </c>
      <c r="R3899" t="str">
        <f t="shared" si="363"/>
        <v>plays</v>
      </c>
      <c r="S3899" s="10">
        <f t="shared" si="364"/>
        <v>41982.87364583333</v>
      </c>
      <c r="T3899" s="10">
        <f t="shared" si="365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360"/>
        <v>32.56</v>
      </c>
      <c r="P3900">
        <f t="shared" si="361"/>
        <v>50.875</v>
      </c>
      <c r="Q3900" t="str">
        <f t="shared" si="362"/>
        <v>theater</v>
      </c>
      <c r="R3900" t="str">
        <f t="shared" si="363"/>
        <v>plays</v>
      </c>
      <c r="S3900" s="10">
        <f t="shared" si="364"/>
        <v>42193.482291666667</v>
      </c>
      <c r="T3900" s="10">
        <f t="shared" si="365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360"/>
        <v>1.25</v>
      </c>
      <c r="P3901">
        <f t="shared" si="361"/>
        <v>62.5</v>
      </c>
      <c r="Q3901" t="str">
        <f t="shared" si="362"/>
        <v>theater</v>
      </c>
      <c r="R3901" t="str">
        <f t="shared" si="363"/>
        <v>plays</v>
      </c>
      <c r="S3901" s="10">
        <f t="shared" si="364"/>
        <v>41843.775011574071</v>
      </c>
      <c r="T3901" s="10">
        <f t="shared" si="365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360"/>
        <v>5.4</v>
      </c>
      <c r="P3902">
        <f t="shared" si="361"/>
        <v>27</v>
      </c>
      <c r="Q3902" t="str">
        <f t="shared" si="362"/>
        <v>theater</v>
      </c>
      <c r="R3902" t="str">
        <f t="shared" si="363"/>
        <v>plays</v>
      </c>
      <c r="S3902" s="10">
        <f t="shared" si="364"/>
        <v>42136.092488425929</v>
      </c>
      <c r="T3902" s="10">
        <f t="shared" si="365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360"/>
        <v>0.83333333333333337</v>
      </c>
      <c r="P3903">
        <f t="shared" si="361"/>
        <v>25</v>
      </c>
      <c r="Q3903" t="str">
        <f t="shared" si="362"/>
        <v>theater</v>
      </c>
      <c r="R3903" t="str">
        <f t="shared" si="363"/>
        <v>plays</v>
      </c>
      <c r="S3903" s="10">
        <f t="shared" si="364"/>
        <v>42317.826377314821</v>
      </c>
      <c r="T3903" s="10">
        <f t="shared" si="365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360"/>
        <v>48.833333333333336</v>
      </c>
      <c r="P3904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10">
        <f t="shared" si="364"/>
        <v>42663.468078703707</v>
      </c>
      <c r="T3904" s="10">
        <f t="shared" si="365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360"/>
        <v>0</v>
      </c>
      <c r="P3905" t="e">
        <f t="shared" si="361"/>
        <v>#DIV/0!</v>
      </c>
      <c r="Q3905" t="str">
        <f t="shared" si="362"/>
        <v>theater</v>
      </c>
      <c r="R3905" t="str">
        <f t="shared" si="363"/>
        <v>plays</v>
      </c>
      <c r="S3905" s="10">
        <f t="shared" si="364"/>
        <v>42186.01116898148</v>
      </c>
      <c r="T3905" s="10">
        <f t="shared" si="365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360"/>
        <v>0.03</v>
      </c>
      <c r="P3906">
        <f t="shared" si="361"/>
        <v>1.5</v>
      </c>
      <c r="Q3906" t="str">
        <f t="shared" si="362"/>
        <v>theater</v>
      </c>
      <c r="R3906" t="str">
        <f t="shared" si="363"/>
        <v>plays</v>
      </c>
      <c r="S3906" s="10">
        <f t="shared" si="364"/>
        <v>42095.229166666672</v>
      </c>
      <c r="T3906" s="10">
        <f t="shared" si="365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366">E3907/D3907*100</f>
        <v>11.533333333333333</v>
      </c>
      <c r="P3907">
        <f t="shared" ref="P3907:P3970" si="367">E3907/L3907</f>
        <v>24.714285714285715</v>
      </c>
      <c r="Q3907" t="str">
        <f t="shared" ref="Q3907:Q3970" si="368">LEFT(N3907,FIND("/",N3907)-1)</f>
        <v>theater</v>
      </c>
      <c r="R3907" t="str">
        <f t="shared" ref="R3907:R3970" si="369">RIGHT(N3907,LEN(N3907)-FIND("/",N3907))</f>
        <v>plays</v>
      </c>
      <c r="S3907" s="10">
        <f t="shared" ref="S3907:S3970" si="370">(((J3907/60)/60)/24)+DATE(1970,1,1)</f>
        <v>42124.623877314814</v>
      </c>
      <c r="T3907" s="10">
        <f t="shared" ref="T3907:T3970" si="371">(((I3907/60)/60)/24)+DATE(1970,1,1)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366"/>
        <v>67.333333333333329</v>
      </c>
      <c r="P3908">
        <f t="shared" si="367"/>
        <v>63.125</v>
      </c>
      <c r="Q3908" t="str">
        <f t="shared" si="368"/>
        <v>theater</v>
      </c>
      <c r="R3908" t="str">
        <f t="shared" si="369"/>
        <v>plays</v>
      </c>
      <c r="S3908" s="10">
        <f t="shared" si="370"/>
        <v>42143.917743055557</v>
      </c>
      <c r="T3908" s="10">
        <f t="shared" si="371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366"/>
        <v>15.299999999999999</v>
      </c>
      <c r="P3909">
        <f t="shared" si="367"/>
        <v>38.25</v>
      </c>
      <c r="Q3909" t="str">
        <f t="shared" si="368"/>
        <v>theater</v>
      </c>
      <c r="R3909" t="str">
        <f t="shared" si="369"/>
        <v>plays</v>
      </c>
      <c r="S3909" s="10">
        <f t="shared" si="370"/>
        <v>41906.819513888891</v>
      </c>
      <c r="T3909" s="10">
        <f t="shared" si="371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366"/>
        <v>8.6666666666666679</v>
      </c>
      <c r="P3910">
        <f t="shared" si="367"/>
        <v>16.25</v>
      </c>
      <c r="Q3910" t="str">
        <f t="shared" si="368"/>
        <v>theater</v>
      </c>
      <c r="R3910" t="str">
        <f t="shared" si="369"/>
        <v>plays</v>
      </c>
      <c r="S3910" s="10">
        <f t="shared" si="370"/>
        <v>41834.135370370372</v>
      </c>
      <c r="T3910" s="10">
        <f t="shared" si="371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366"/>
        <v>0.22499999999999998</v>
      </c>
      <c r="P3911">
        <f t="shared" si="367"/>
        <v>33.75</v>
      </c>
      <c r="Q3911" t="str">
        <f t="shared" si="368"/>
        <v>theater</v>
      </c>
      <c r="R3911" t="str">
        <f t="shared" si="369"/>
        <v>plays</v>
      </c>
      <c r="S3911" s="10">
        <f t="shared" si="370"/>
        <v>41863.359282407408</v>
      </c>
      <c r="T3911" s="10">
        <f t="shared" si="371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366"/>
        <v>3.0833333333333335</v>
      </c>
      <c r="P3912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10">
        <f t="shared" si="370"/>
        <v>42224.756909722222</v>
      </c>
      <c r="T3912" s="10">
        <f t="shared" si="371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366"/>
        <v>37.412500000000001</v>
      </c>
      <c r="P3913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10">
        <f t="shared" si="370"/>
        <v>41939.8122337963</v>
      </c>
      <c r="T3913" s="10">
        <f t="shared" si="371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366"/>
        <v>6.6666666666666671E-3</v>
      </c>
      <c r="P3914">
        <f t="shared" si="367"/>
        <v>1</v>
      </c>
      <c r="Q3914" t="str">
        <f t="shared" si="368"/>
        <v>theater</v>
      </c>
      <c r="R3914" t="str">
        <f t="shared" si="369"/>
        <v>plays</v>
      </c>
      <c r="S3914" s="10">
        <f t="shared" si="370"/>
        <v>42059.270023148143</v>
      </c>
      <c r="T3914" s="10">
        <f t="shared" si="371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366"/>
        <v>10</v>
      </c>
      <c r="P3915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10">
        <f t="shared" si="370"/>
        <v>42308.211215277777</v>
      </c>
      <c r="T3915" s="10">
        <f t="shared" si="371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366"/>
        <v>36.36</v>
      </c>
      <c r="P3916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10">
        <f t="shared" si="370"/>
        <v>42114.818935185183</v>
      </c>
      <c r="T3916" s="10">
        <f t="shared" si="371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366"/>
        <v>0.33333333333333337</v>
      </c>
      <c r="P3917">
        <f t="shared" si="367"/>
        <v>5</v>
      </c>
      <c r="Q3917" t="str">
        <f t="shared" si="368"/>
        <v>theater</v>
      </c>
      <c r="R3917" t="str">
        <f t="shared" si="369"/>
        <v>plays</v>
      </c>
      <c r="S3917" s="10">
        <f t="shared" si="370"/>
        <v>42492.98505787037</v>
      </c>
      <c r="T3917" s="10">
        <f t="shared" si="371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366"/>
        <v>0</v>
      </c>
      <c r="P3918" t="e">
        <f t="shared" si="367"/>
        <v>#DIV/0!</v>
      </c>
      <c r="Q3918" t="str">
        <f t="shared" si="368"/>
        <v>theater</v>
      </c>
      <c r="R3918" t="str">
        <f t="shared" si="369"/>
        <v>plays</v>
      </c>
      <c r="S3918" s="10">
        <f t="shared" si="370"/>
        <v>42494.471666666665</v>
      </c>
      <c r="T3918" s="10">
        <f t="shared" si="371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366"/>
        <v>0.2857142857142857</v>
      </c>
      <c r="P3919">
        <f t="shared" si="367"/>
        <v>10</v>
      </c>
      <c r="Q3919" t="str">
        <f t="shared" si="368"/>
        <v>theater</v>
      </c>
      <c r="R3919" t="str">
        <f t="shared" si="369"/>
        <v>plays</v>
      </c>
      <c r="S3919" s="10">
        <f t="shared" si="370"/>
        <v>41863.527326388888</v>
      </c>
      <c r="T3919" s="10">
        <f t="shared" si="371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366"/>
        <v>0.2</v>
      </c>
      <c r="P3920">
        <f t="shared" si="367"/>
        <v>40</v>
      </c>
      <c r="Q3920" t="str">
        <f t="shared" si="368"/>
        <v>theater</v>
      </c>
      <c r="R3920" t="str">
        <f t="shared" si="369"/>
        <v>plays</v>
      </c>
      <c r="S3920" s="10">
        <f t="shared" si="370"/>
        <v>41843.664618055554</v>
      </c>
      <c r="T3920" s="10">
        <f t="shared" si="371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366"/>
        <v>1.7999999999999998</v>
      </c>
      <c r="P3921">
        <f t="shared" si="367"/>
        <v>30</v>
      </c>
      <c r="Q3921" t="str">
        <f t="shared" si="368"/>
        <v>theater</v>
      </c>
      <c r="R3921" t="str">
        <f t="shared" si="369"/>
        <v>plays</v>
      </c>
      <c r="S3921" s="10">
        <f t="shared" si="370"/>
        <v>42358.684872685189</v>
      </c>
      <c r="T3921" s="10">
        <f t="shared" si="371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366"/>
        <v>5.4</v>
      </c>
      <c r="P3922">
        <f t="shared" si="367"/>
        <v>45</v>
      </c>
      <c r="Q3922" t="str">
        <f t="shared" si="368"/>
        <v>theater</v>
      </c>
      <c r="R3922" t="str">
        <f t="shared" si="369"/>
        <v>plays</v>
      </c>
      <c r="S3922" s="10">
        <f t="shared" si="370"/>
        <v>42657.38726851852</v>
      </c>
      <c r="T3922" s="10">
        <f t="shared" si="371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366"/>
        <v>0</v>
      </c>
      <c r="P3923" t="e">
        <f t="shared" si="367"/>
        <v>#DIV/0!</v>
      </c>
      <c r="Q3923" t="str">
        <f t="shared" si="368"/>
        <v>theater</v>
      </c>
      <c r="R3923" t="str">
        <f t="shared" si="369"/>
        <v>plays</v>
      </c>
      <c r="S3923" s="10">
        <f t="shared" si="370"/>
        <v>41926.542303240742</v>
      </c>
      <c r="T3923" s="10">
        <f t="shared" si="371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366"/>
        <v>8.1333333333333329</v>
      </c>
      <c r="P3924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10">
        <f t="shared" si="370"/>
        <v>42020.768634259264</v>
      </c>
      <c r="T3924" s="10">
        <f t="shared" si="371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366"/>
        <v>12.034782608695652</v>
      </c>
      <c r="P3925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10">
        <f t="shared" si="370"/>
        <v>42075.979988425926</v>
      </c>
      <c r="T3925" s="10">
        <f t="shared" si="371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366"/>
        <v>15.266666666666667</v>
      </c>
      <c r="P3926">
        <f t="shared" si="367"/>
        <v>57.25</v>
      </c>
      <c r="Q3926" t="str">
        <f t="shared" si="368"/>
        <v>theater</v>
      </c>
      <c r="R3926" t="str">
        <f t="shared" si="369"/>
        <v>plays</v>
      </c>
      <c r="S3926" s="10">
        <f t="shared" si="370"/>
        <v>41786.959745370368</v>
      </c>
      <c r="T3926" s="10">
        <f t="shared" si="371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366"/>
        <v>10</v>
      </c>
      <c r="P3927">
        <f t="shared" si="367"/>
        <v>5</v>
      </c>
      <c r="Q3927" t="str">
        <f t="shared" si="368"/>
        <v>theater</v>
      </c>
      <c r="R3927" t="str">
        <f t="shared" si="369"/>
        <v>plays</v>
      </c>
      <c r="S3927" s="10">
        <f t="shared" si="370"/>
        <v>41820.870821759258</v>
      </c>
      <c r="T3927" s="10">
        <f t="shared" si="371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366"/>
        <v>0.3</v>
      </c>
      <c r="P3928">
        <f t="shared" si="367"/>
        <v>15</v>
      </c>
      <c r="Q3928" t="str">
        <f t="shared" si="368"/>
        <v>theater</v>
      </c>
      <c r="R3928" t="str">
        <f t="shared" si="369"/>
        <v>plays</v>
      </c>
      <c r="S3928" s="10">
        <f t="shared" si="370"/>
        <v>41970.085046296299</v>
      </c>
      <c r="T3928" s="10">
        <f t="shared" si="371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366"/>
        <v>1</v>
      </c>
      <c r="P3929">
        <f t="shared" si="367"/>
        <v>12.5</v>
      </c>
      <c r="Q3929" t="str">
        <f t="shared" si="368"/>
        <v>theater</v>
      </c>
      <c r="R3929" t="str">
        <f t="shared" si="369"/>
        <v>plays</v>
      </c>
      <c r="S3929" s="10">
        <f t="shared" si="370"/>
        <v>41830.267407407409</v>
      </c>
      <c r="T3929" s="10">
        <f t="shared" si="371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366"/>
        <v>13.020000000000001</v>
      </c>
      <c r="P3930">
        <f t="shared" si="367"/>
        <v>93</v>
      </c>
      <c r="Q3930" t="str">
        <f t="shared" si="368"/>
        <v>theater</v>
      </c>
      <c r="R3930" t="str">
        <f t="shared" si="369"/>
        <v>plays</v>
      </c>
      <c r="S3930" s="10">
        <f t="shared" si="370"/>
        <v>42265.683182870373</v>
      </c>
      <c r="T3930" s="10">
        <f t="shared" si="371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366"/>
        <v>2.2650000000000001</v>
      </c>
      <c r="P3931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10">
        <f t="shared" si="370"/>
        <v>42601.827141203699</v>
      </c>
      <c r="T3931" s="10">
        <f t="shared" si="371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366"/>
        <v>0</v>
      </c>
      <c r="P3932" t="e">
        <f t="shared" si="367"/>
        <v>#DIV/0!</v>
      </c>
      <c r="Q3932" t="str">
        <f t="shared" si="368"/>
        <v>theater</v>
      </c>
      <c r="R3932" t="str">
        <f t="shared" si="369"/>
        <v>plays</v>
      </c>
      <c r="S3932" s="10">
        <f t="shared" si="370"/>
        <v>42433.338749999995</v>
      </c>
      <c r="T3932" s="10">
        <f t="shared" si="371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366"/>
        <v>0</v>
      </c>
      <c r="P3933" t="e">
        <f t="shared" si="367"/>
        <v>#DIV/0!</v>
      </c>
      <c r="Q3933" t="str">
        <f t="shared" si="368"/>
        <v>theater</v>
      </c>
      <c r="R3933" t="str">
        <f t="shared" si="369"/>
        <v>plays</v>
      </c>
      <c r="S3933" s="10">
        <f t="shared" si="370"/>
        <v>42228.151701388888</v>
      </c>
      <c r="T3933" s="10">
        <f t="shared" si="371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366"/>
        <v>8.3333333333333332E-3</v>
      </c>
      <c r="P3934">
        <f t="shared" si="367"/>
        <v>1</v>
      </c>
      <c r="Q3934" t="str">
        <f t="shared" si="368"/>
        <v>theater</v>
      </c>
      <c r="R3934" t="str">
        <f t="shared" si="369"/>
        <v>plays</v>
      </c>
      <c r="S3934" s="10">
        <f t="shared" si="370"/>
        <v>42415.168564814812</v>
      </c>
      <c r="T3934" s="10">
        <f t="shared" si="371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366"/>
        <v>15.742857142857142</v>
      </c>
      <c r="P3935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10">
        <f t="shared" si="370"/>
        <v>42538.968310185184</v>
      </c>
      <c r="T3935" s="10">
        <f t="shared" si="371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366"/>
        <v>11</v>
      </c>
      <c r="P3936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10">
        <f t="shared" si="370"/>
        <v>42233.671747685185</v>
      </c>
      <c r="T3936" s="10">
        <f t="shared" si="371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366"/>
        <v>43.833333333333336</v>
      </c>
      <c r="P3937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10">
        <f t="shared" si="370"/>
        <v>42221.656782407401</v>
      </c>
      <c r="T3937" s="10">
        <f t="shared" si="371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366"/>
        <v>0</v>
      </c>
      <c r="P3938" t="e">
        <f t="shared" si="367"/>
        <v>#DIV/0!</v>
      </c>
      <c r="Q3938" t="str">
        <f t="shared" si="368"/>
        <v>theater</v>
      </c>
      <c r="R3938" t="str">
        <f t="shared" si="369"/>
        <v>plays</v>
      </c>
      <c r="S3938" s="10">
        <f t="shared" si="370"/>
        <v>42675.262962962966</v>
      </c>
      <c r="T3938" s="10">
        <f t="shared" si="371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366"/>
        <v>86.135181975736558</v>
      </c>
      <c r="P3939">
        <f t="shared" si="367"/>
        <v>248.5</v>
      </c>
      <c r="Q3939" t="str">
        <f t="shared" si="368"/>
        <v>theater</v>
      </c>
      <c r="R3939" t="str">
        <f t="shared" si="369"/>
        <v>plays</v>
      </c>
      <c r="S3939" s="10">
        <f t="shared" si="370"/>
        <v>42534.631481481483</v>
      </c>
      <c r="T3939" s="10">
        <f t="shared" si="371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366"/>
        <v>12.196620583717358</v>
      </c>
      <c r="P3940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10">
        <f t="shared" si="370"/>
        <v>42151.905717592599</v>
      </c>
      <c r="T3940" s="10">
        <f t="shared" si="371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366"/>
        <v>0.1</v>
      </c>
      <c r="P3941">
        <f t="shared" si="367"/>
        <v>5</v>
      </c>
      <c r="Q3941" t="str">
        <f t="shared" si="368"/>
        <v>theater</v>
      </c>
      <c r="R3941" t="str">
        <f t="shared" si="369"/>
        <v>plays</v>
      </c>
      <c r="S3941" s="10">
        <f t="shared" si="370"/>
        <v>41915.400219907409</v>
      </c>
      <c r="T3941" s="10">
        <f t="shared" si="371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366"/>
        <v>0.22</v>
      </c>
      <c r="P3942">
        <f t="shared" si="367"/>
        <v>5.5</v>
      </c>
      <c r="Q3942" t="str">
        <f t="shared" si="368"/>
        <v>theater</v>
      </c>
      <c r="R3942" t="str">
        <f t="shared" si="369"/>
        <v>plays</v>
      </c>
      <c r="S3942" s="10">
        <f t="shared" si="370"/>
        <v>41961.492488425924</v>
      </c>
      <c r="T3942" s="10">
        <f t="shared" si="371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366"/>
        <v>0.90909090909090906</v>
      </c>
      <c r="P3943">
        <f t="shared" si="367"/>
        <v>25</v>
      </c>
      <c r="Q3943" t="str">
        <f t="shared" si="368"/>
        <v>theater</v>
      </c>
      <c r="R3943" t="str">
        <f t="shared" si="369"/>
        <v>plays</v>
      </c>
      <c r="S3943" s="10">
        <f t="shared" si="370"/>
        <v>41940.587233796294</v>
      </c>
      <c r="T3943" s="10">
        <f t="shared" si="371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366"/>
        <v>0</v>
      </c>
      <c r="P3944" t="e">
        <f t="shared" si="367"/>
        <v>#DIV/0!</v>
      </c>
      <c r="Q3944" t="str">
        <f t="shared" si="368"/>
        <v>theater</v>
      </c>
      <c r="R3944" t="str">
        <f t="shared" si="369"/>
        <v>plays</v>
      </c>
      <c r="S3944" s="10">
        <f t="shared" si="370"/>
        <v>42111.904097222221</v>
      </c>
      <c r="T3944" s="10">
        <f t="shared" si="371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366"/>
        <v>35.64</v>
      </c>
      <c r="P3945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10">
        <f t="shared" si="370"/>
        <v>42279.778564814813</v>
      </c>
      <c r="T3945" s="10">
        <f t="shared" si="371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366"/>
        <v>0</v>
      </c>
      <c r="P3946" t="e">
        <f t="shared" si="367"/>
        <v>#DIV/0!</v>
      </c>
      <c r="Q3946" t="str">
        <f t="shared" si="368"/>
        <v>theater</v>
      </c>
      <c r="R3946" t="str">
        <f t="shared" si="369"/>
        <v>plays</v>
      </c>
      <c r="S3946" s="10">
        <f t="shared" si="370"/>
        <v>42213.662905092591</v>
      </c>
      <c r="T3946" s="10">
        <f t="shared" si="371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366"/>
        <v>0.25</v>
      </c>
      <c r="P3947">
        <f t="shared" si="367"/>
        <v>5</v>
      </c>
      <c r="Q3947" t="str">
        <f t="shared" si="368"/>
        <v>theater</v>
      </c>
      <c r="R3947" t="str">
        <f t="shared" si="369"/>
        <v>plays</v>
      </c>
      <c r="S3947" s="10">
        <f t="shared" si="370"/>
        <v>42109.801712962959</v>
      </c>
      <c r="T3947" s="10">
        <f t="shared" si="371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366"/>
        <v>3.25</v>
      </c>
      <c r="P3948">
        <f t="shared" si="367"/>
        <v>39</v>
      </c>
      <c r="Q3948" t="str">
        <f t="shared" si="368"/>
        <v>theater</v>
      </c>
      <c r="R3948" t="str">
        <f t="shared" si="369"/>
        <v>plays</v>
      </c>
      <c r="S3948" s="10">
        <f t="shared" si="370"/>
        <v>42031.833587962959</v>
      </c>
      <c r="T3948" s="10">
        <f t="shared" si="371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366"/>
        <v>3.3666666666666663</v>
      </c>
      <c r="P3949">
        <f t="shared" si="367"/>
        <v>50.5</v>
      </c>
      <c r="Q3949" t="str">
        <f t="shared" si="368"/>
        <v>theater</v>
      </c>
      <c r="R3949" t="str">
        <f t="shared" si="369"/>
        <v>plays</v>
      </c>
      <c r="S3949" s="10">
        <f t="shared" si="370"/>
        <v>42615.142870370371</v>
      </c>
      <c r="T3949" s="10">
        <f t="shared" si="371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366"/>
        <v>0</v>
      </c>
      <c r="P3950" t="e">
        <f t="shared" si="367"/>
        <v>#DIV/0!</v>
      </c>
      <c r="Q3950" t="str">
        <f t="shared" si="368"/>
        <v>theater</v>
      </c>
      <c r="R3950" t="str">
        <f t="shared" si="369"/>
        <v>plays</v>
      </c>
      <c r="S3950" s="10">
        <f t="shared" si="370"/>
        <v>41829.325497685182</v>
      </c>
      <c r="T3950" s="10">
        <f t="shared" si="371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366"/>
        <v>15.770000000000001</v>
      </c>
      <c r="P3951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10">
        <f t="shared" si="370"/>
        <v>42016.120613425926</v>
      </c>
      <c r="T3951" s="10">
        <f t="shared" si="371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366"/>
        <v>0.625</v>
      </c>
      <c r="P3952">
        <f t="shared" si="367"/>
        <v>25</v>
      </c>
      <c r="Q3952" t="str">
        <f t="shared" si="368"/>
        <v>theater</v>
      </c>
      <c r="R3952" t="str">
        <f t="shared" si="369"/>
        <v>plays</v>
      </c>
      <c r="S3952" s="10">
        <f t="shared" si="370"/>
        <v>42439.702314814815</v>
      </c>
      <c r="T3952" s="10">
        <f t="shared" si="371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366"/>
        <v>5.0000000000000001E-4</v>
      </c>
      <c r="P3953">
        <f t="shared" si="367"/>
        <v>1</v>
      </c>
      <c r="Q3953" t="str">
        <f t="shared" si="368"/>
        <v>theater</v>
      </c>
      <c r="R3953" t="str">
        <f t="shared" si="369"/>
        <v>plays</v>
      </c>
      <c r="S3953" s="10">
        <f t="shared" si="370"/>
        <v>42433.825717592597</v>
      </c>
      <c r="T3953" s="10">
        <f t="shared" si="371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366"/>
        <v>9.6153846153846159E-2</v>
      </c>
      <c r="P3954">
        <f t="shared" si="367"/>
        <v>25</v>
      </c>
      <c r="Q3954" t="str">
        <f t="shared" si="368"/>
        <v>theater</v>
      </c>
      <c r="R3954" t="str">
        <f t="shared" si="369"/>
        <v>plays</v>
      </c>
      <c r="S3954" s="10">
        <f t="shared" si="370"/>
        <v>42243.790393518517</v>
      </c>
      <c r="T3954" s="10">
        <f t="shared" si="371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366"/>
        <v>0</v>
      </c>
      <c r="P3955" t="e">
        <f t="shared" si="367"/>
        <v>#DIV/0!</v>
      </c>
      <c r="Q3955" t="str">
        <f t="shared" si="368"/>
        <v>theater</v>
      </c>
      <c r="R3955" t="str">
        <f t="shared" si="369"/>
        <v>plays</v>
      </c>
      <c r="S3955" s="10">
        <f t="shared" si="370"/>
        <v>42550.048449074078</v>
      </c>
      <c r="T3955" s="10">
        <f t="shared" si="371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366"/>
        <v>0</v>
      </c>
      <c r="P3956" t="e">
        <f t="shared" si="367"/>
        <v>#DIV/0!</v>
      </c>
      <c r="Q3956" t="str">
        <f t="shared" si="368"/>
        <v>theater</v>
      </c>
      <c r="R3956" t="str">
        <f t="shared" si="369"/>
        <v>plays</v>
      </c>
      <c r="S3956" s="10">
        <f t="shared" si="370"/>
        <v>41774.651203703703</v>
      </c>
      <c r="T3956" s="10">
        <f t="shared" si="371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366"/>
        <v>24.285714285714285</v>
      </c>
      <c r="P3957">
        <f t="shared" si="367"/>
        <v>53.125</v>
      </c>
      <c r="Q3957" t="str">
        <f t="shared" si="368"/>
        <v>theater</v>
      </c>
      <c r="R3957" t="str">
        <f t="shared" si="369"/>
        <v>plays</v>
      </c>
      <c r="S3957" s="10">
        <f t="shared" si="370"/>
        <v>42306.848854166667</v>
      </c>
      <c r="T3957" s="10">
        <f t="shared" si="371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366"/>
        <v>0</v>
      </c>
      <c r="P3958" t="e">
        <f t="shared" si="367"/>
        <v>#DIV/0!</v>
      </c>
      <c r="Q3958" t="str">
        <f t="shared" si="368"/>
        <v>theater</v>
      </c>
      <c r="R3958" t="str">
        <f t="shared" si="369"/>
        <v>plays</v>
      </c>
      <c r="S3958" s="10">
        <f t="shared" si="370"/>
        <v>42457.932025462964</v>
      </c>
      <c r="T3958" s="10">
        <f t="shared" si="371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366"/>
        <v>2.5000000000000001E-2</v>
      </c>
      <c r="P3959">
        <f t="shared" si="367"/>
        <v>7</v>
      </c>
      <c r="Q3959" t="str">
        <f t="shared" si="368"/>
        <v>theater</v>
      </c>
      <c r="R3959" t="str">
        <f t="shared" si="369"/>
        <v>plays</v>
      </c>
      <c r="S3959" s="10">
        <f t="shared" si="370"/>
        <v>42513.976319444439</v>
      </c>
      <c r="T3959" s="10">
        <f t="shared" si="371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366"/>
        <v>32.049999999999997</v>
      </c>
      <c r="P3960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10">
        <f t="shared" si="370"/>
        <v>41816.950370370374</v>
      </c>
      <c r="T3960" s="10">
        <f t="shared" si="371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366"/>
        <v>24.333333333333336</v>
      </c>
      <c r="P3961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10">
        <f t="shared" si="370"/>
        <v>41880.788842592592</v>
      </c>
      <c r="T3961" s="10">
        <f t="shared" si="371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366"/>
        <v>1.5</v>
      </c>
      <c r="P3962">
        <f t="shared" si="367"/>
        <v>11.25</v>
      </c>
      <c r="Q3962" t="str">
        <f t="shared" si="368"/>
        <v>theater</v>
      </c>
      <c r="R3962" t="str">
        <f t="shared" si="369"/>
        <v>plays</v>
      </c>
      <c r="S3962" s="10">
        <f t="shared" si="370"/>
        <v>42342.845555555556</v>
      </c>
      <c r="T3962" s="10">
        <f t="shared" si="371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366"/>
        <v>0.42</v>
      </c>
      <c r="P3963">
        <f t="shared" si="367"/>
        <v>10.5</v>
      </c>
      <c r="Q3963" t="str">
        <f t="shared" si="368"/>
        <v>theater</v>
      </c>
      <c r="R3963" t="str">
        <f t="shared" si="369"/>
        <v>plays</v>
      </c>
      <c r="S3963" s="10">
        <f t="shared" si="370"/>
        <v>41745.891319444447</v>
      </c>
      <c r="T3963" s="10">
        <f t="shared" si="371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366"/>
        <v>3.214285714285714</v>
      </c>
      <c r="P3964">
        <f t="shared" si="367"/>
        <v>15</v>
      </c>
      <c r="Q3964" t="str">
        <f t="shared" si="368"/>
        <v>theater</v>
      </c>
      <c r="R3964" t="str">
        <f t="shared" si="369"/>
        <v>plays</v>
      </c>
      <c r="S3964" s="10">
        <f t="shared" si="370"/>
        <v>42311.621458333335</v>
      </c>
      <c r="T3964" s="10">
        <f t="shared" si="371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366"/>
        <v>0</v>
      </c>
      <c r="P3965" t="e">
        <f t="shared" si="367"/>
        <v>#DIV/0!</v>
      </c>
      <c r="Q3965" t="str">
        <f t="shared" si="368"/>
        <v>theater</v>
      </c>
      <c r="R3965" t="str">
        <f t="shared" si="369"/>
        <v>plays</v>
      </c>
      <c r="S3965" s="10">
        <f t="shared" si="370"/>
        <v>42296.154131944444</v>
      </c>
      <c r="T3965" s="10">
        <f t="shared" si="371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366"/>
        <v>6.3</v>
      </c>
      <c r="P3966">
        <f t="shared" si="367"/>
        <v>42</v>
      </c>
      <c r="Q3966" t="str">
        <f t="shared" si="368"/>
        <v>theater</v>
      </c>
      <c r="R3966" t="str">
        <f t="shared" si="369"/>
        <v>plays</v>
      </c>
      <c r="S3966" s="10">
        <f t="shared" si="370"/>
        <v>42053.722060185188</v>
      </c>
      <c r="T3966" s="10">
        <f t="shared" si="371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366"/>
        <v>14.249999999999998</v>
      </c>
      <c r="P3967">
        <f t="shared" si="367"/>
        <v>71.25</v>
      </c>
      <c r="Q3967" t="str">
        <f t="shared" si="368"/>
        <v>theater</v>
      </c>
      <c r="R3967" t="str">
        <f t="shared" si="369"/>
        <v>plays</v>
      </c>
      <c r="S3967" s="10">
        <f t="shared" si="370"/>
        <v>42414.235879629632</v>
      </c>
      <c r="T3967" s="10">
        <f t="shared" si="371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366"/>
        <v>0.6</v>
      </c>
      <c r="P3968">
        <f t="shared" si="367"/>
        <v>22.5</v>
      </c>
      <c r="Q3968" t="str">
        <f t="shared" si="368"/>
        <v>theater</v>
      </c>
      <c r="R3968" t="str">
        <f t="shared" si="369"/>
        <v>plays</v>
      </c>
      <c r="S3968" s="10">
        <f t="shared" si="370"/>
        <v>41801.711550925924</v>
      </c>
      <c r="T3968" s="10">
        <f t="shared" si="371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366"/>
        <v>24.117647058823529</v>
      </c>
      <c r="P3969">
        <f t="shared" si="367"/>
        <v>41</v>
      </c>
      <c r="Q3969" t="str">
        <f t="shared" si="368"/>
        <v>theater</v>
      </c>
      <c r="R3969" t="str">
        <f t="shared" si="369"/>
        <v>plays</v>
      </c>
      <c r="S3969" s="10">
        <f t="shared" si="370"/>
        <v>42770.290590277778</v>
      </c>
      <c r="T3969" s="10">
        <f t="shared" si="371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366"/>
        <v>10.54</v>
      </c>
      <c r="P3970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10">
        <f t="shared" si="370"/>
        <v>42452.815659722226</v>
      </c>
      <c r="T3970" s="10">
        <f t="shared" si="371"/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372">E3971/D3971*100</f>
        <v>7.4690265486725664</v>
      </c>
      <c r="P3971">
        <f t="shared" ref="P3971:P4034" si="373">E3971/L3971</f>
        <v>35.166666666666664</v>
      </c>
      <c r="Q3971" t="str">
        <f t="shared" ref="Q3971:Q4034" si="374">LEFT(N3971,FIND("/",N3971)-1)</f>
        <v>theater</v>
      </c>
      <c r="R3971" t="str">
        <f t="shared" ref="R3971:R4034" si="375">RIGHT(N3971,LEN(N3971)-FIND("/",N3971))</f>
        <v>plays</v>
      </c>
      <c r="S3971" s="10">
        <f t="shared" ref="S3971:S4034" si="376">(((J3971/60)/60)/24)+DATE(1970,1,1)</f>
        <v>42601.854699074072</v>
      </c>
      <c r="T3971" s="10">
        <f t="shared" ref="T3971:T4034" si="377">(((I3971/60)/60)/24)+DATE(1970,1,1)</f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372"/>
        <v>7.3333333333333334E-2</v>
      </c>
      <c r="P3972">
        <f t="shared" si="373"/>
        <v>5.5</v>
      </c>
      <c r="Q3972" t="str">
        <f t="shared" si="374"/>
        <v>theater</v>
      </c>
      <c r="R3972" t="str">
        <f t="shared" si="375"/>
        <v>plays</v>
      </c>
      <c r="S3972" s="10">
        <f t="shared" si="376"/>
        <v>42447.863553240735</v>
      </c>
      <c r="T3972" s="10">
        <f t="shared" si="377"/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372"/>
        <v>0.97142857142857131</v>
      </c>
      <c r="P3973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10">
        <f t="shared" si="376"/>
        <v>41811.536180555559</v>
      </c>
      <c r="T3973" s="10">
        <f t="shared" si="377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372"/>
        <v>21.099999999999998</v>
      </c>
      <c r="P3974">
        <f t="shared" si="373"/>
        <v>26.375</v>
      </c>
      <c r="Q3974" t="str">
        <f t="shared" si="374"/>
        <v>theater</v>
      </c>
      <c r="R3974" t="str">
        <f t="shared" si="375"/>
        <v>plays</v>
      </c>
      <c r="S3974" s="10">
        <f t="shared" si="376"/>
        <v>41981.067523148144</v>
      </c>
      <c r="T3974" s="10">
        <f t="shared" si="377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372"/>
        <v>78.100000000000009</v>
      </c>
      <c r="P3975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10">
        <f t="shared" si="376"/>
        <v>42469.68414351852</v>
      </c>
      <c r="T3975" s="10">
        <f t="shared" si="377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372"/>
        <v>32</v>
      </c>
      <c r="P3976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10">
        <f t="shared" si="376"/>
        <v>42493.546851851846</v>
      </c>
      <c r="T3976" s="10">
        <f t="shared" si="377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372"/>
        <v>0</v>
      </c>
      <c r="P3977" t="e">
        <f t="shared" si="373"/>
        <v>#DIV/0!</v>
      </c>
      <c r="Q3977" t="str">
        <f t="shared" si="374"/>
        <v>theater</v>
      </c>
      <c r="R3977" t="str">
        <f t="shared" si="375"/>
        <v>plays</v>
      </c>
      <c r="S3977" s="10">
        <f t="shared" si="376"/>
        <v>42534.866875</v>
      </c>
      <c r="T3977" s="10">
        <f t="shared" si="377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372"/>
        <v>47.692307692307693</v>
      </c>
      <c r="P3978">
        <f t="shared" si="373"/>
        <v>62</v>
      </c>
      <c r="Q3978" t="str">
        <f t="shared" si="374"/>
        <v>theater</v>
      </c>
      <c r="R3978" t="str">
        <f t="shared" si="375"/>
        <v>plays</v>
      </c>
      <c r="S3978" s="10">
        <f t="shared" si="376"/>
        <v>41830.858344907407</v>
      </c>
      <c r="T3978" s="10">
        <f t="shared" si="377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372"/>
        <v>1.4500000000000002</v>
      </c>
      <c r="P3979">
        <f t="shared" si="373"/>
        <v>217.5</v>
      </c>
      <c r="Q3979" t="str">
        <f t="shared" si="374"/>
        <v>theater</v>
      </c>
      <c r="R3979" t="str">
        <f t="shared" si="375"/>
        <v>plays</v>
      </c>
      <c r="S3979" s="10">
        <f t="shared" si="376"/>
        <v>42543.788564814815</v>
      </c>
      <c r="T3979" s="10">
        <f t="shared" si="377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372"/>
        <v>10.7</v>
      </c>
      <c r="P3980">
        <f t="shared" si="373"/>
        <v>26.75</v>
      </c>
      <c r="Q3980" t="str">
        <f t="shared" si="374"/>
        <v>theater</v>
      </c>
      <c r="R3980" t="str">
        <f t="shared" si="375"/>
        <v>plays</v>
      </c>
      <c r="S3980" s="10">
        <f t="shared" si="376"/>
        <v>41975.642974537041</v>
      </c>
      <c r="T3980" s="10">
        <f t="shared" si="377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372"/>
        <v>1.8333333333333333</v>
      </c>
      <c r="P3981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10">
        <f t="shared" si="376"/>
        <v>42069.903437500005</v>
      </c>
      <c r="T3981" s="10">
        <f t="shared" si="377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372"/>
        <v>18</v>
      </c>
      <c r="P3982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10">
        <f t="shared" si="376"/>
        <v>41795.598923611113</v>
      </c>
      <c r="T3982" s="10">
        <f t="shared" si="377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372"/>
        <v>4.083333333333333</v>
      </c>
      <c r="P3983">
        <f t="shared" si="373"/>
        <v>175</v>
      </c>
      <c r="Q3983" t="str">
        <f t="shared" si="374"/>
        <v>theater</v>
      </c>
      <c r="R3983" t="str">
        <f t="shared" si="375"/>
        <v>plays</v>
      </c>
      <c r="S3983" s="10">
        <f t="shared" si="376"/>
        <v>42508.179965277777</v>
      </c>
      <c r="T3983" s="10">
        <f t="shared" si="377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372"/>
        <v>20</v>
      </c>
      <c r="P3984">
        <f t="shared" si="373"/>
        <v>34</v>
      </c>
      <c r="Q3984" t="str">
        <f t="shared" si="374"/>
        <v>theater</v>
      </c>
      <c r="R3984" t="str">
        <f t="shared" si="375"/>
        <v>plays</v>
      </c>
      <c r="S3984" s="10">
        <f t="shared" si="376"/>
        <v>42132.809953703705</v>
      </c>
      <c r="T3984" s="10">
        <f t="shared" si="377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372"/>
        <v>34.802513464991023</v>
      </c>
      <c r="P3985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10">
        <f t="shared" si="376"/>
        <v>41747.86986111111</v>
      </c>
      <c r="T3985" s="10">
        <f t="shared" si="377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372"/>
        <v>6.3333333333333339</v>
      </c>
      <c r="P3986">
        <f t="shared" si="373"/>
        <v>9.5</v>
      </c>
      <c r="Q3986" t="str">
        <f t="shared" si="374"/>
        <v>theater</v>
      </c>
      <c r="R3986" t="str">
        <f t="shared" si="375"/>
        <v>plays</v>
      </c>
      <c r="S3986" s="10">
        <f t="shared" si="376"/>
        <v>41920.963472222218</v>
      </c>
      <c r="T3986" s="10">
        <f t="shared" si="377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372"/>
        <v>32.049999999999997</v>
      </c>
      <c r="P3987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10">
        <f t="shared" si="376"/>
        <v>42399.707407407404</v>
      </c>
      <c r="T3987" s="10">
        <f t="shared" si="377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372"/>
        <v>9.76</v>
      </c>
      <c r="P3988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10">
        <f t="shared" si="376"/>
        <v>42467.548541666663</v>
      </c>
      <c r="T3988" s="10">
        <f t="shared" si="377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372"/>
        <v>37.75</v>
      </c>
      <c r="P3989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10">
        <f t="shared" si="376"/>
        <v>41765.92465277778</v>
      </c>
      <c r="T3989" s="10">
        <f t="shared" si="377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372"/>
        <v>2.1333333333333333</v>
      </c>
      <c r="P3990">
        <f t="shared" si="373"/>
        <v>8</v>
      </c>
      <c r="Q3990" t="str">
        <f t="shared" si="374"/>
        <v>theater</v>
      </c>
      <c r="R3990" t="str">
        <f t="shared" si="375"/>
        <v>plays</v>
      </c>
      <c r="S3990" s="10">
        <f t="shared" si="376"/>
        <v>42230.08116898148</v>
      </c>
      <c r="T3990" s="10">
        <f t="shared" si="377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372"/>
        <v>0</v>
      </c>
      <c r="P3991" t="e">
        <f t="shared" si="373"/>
        <v>#DIV/0!</v>
      </c>
      <c r="Q3991" t="str">
        <f t="shared" si="374"/>
        <v>theater</v>
      </c>
      <c r="R3991" t="str">
        <f t="shared" si="375"/>
        <v>plays</v>
      </c>
      <c r="S3991" s="10">
        <f t="shared" si="376"/>
        <v>42286.749780092592</v>
      </c>
      <c r="T3991" s="10">
        <f t="shared" si="377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372"/>
        <v>4.1818181818181817</v>
      </c>
      <c r="P3992">
        <f t="shared" si="373"/>
        <v>23</v>
      </c>
      <c r="Q3992" t="str">
        <f t="shared" si="374"/>
        <v>theater</v>
      </c>
      <c r="R3992" t="str">
        <f t="shared" si="375"/>
        <v>plays</v>
      </c>
      <c r="S3992" s="10">
        <f t="shared" si="376"/>
        <v>42401.672372685185</v>
      </c>
      <c r="T3992" s="10">
        <f t="shared" si="377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372"/>
        <v>20</v>
      </c>
      <c r="P3993">
        <f t="shared" si="373"/>
        <v>100</v>
      </c>
      <c r="Q3993" t="str">
        <f t="shared" si="374"/>
        <v>theater</v>
      </c>
      <c r="R3993" t="str">
        <f t="shared" si="375"/>
        <v>plays</v>
      </c>
      <c r="S3993" s="10">
        <f t="shared" si="376"/>
        <v>42125.644467592589</v>
      </c>
      <c r="T3993" s="10">
        <f t="shared" si="377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372"/>
        <v>5.41</v>
      </c>
      <c r="P3994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10">
        <f t="shared" si="376"/>
        <v>42289.94049768518</v>
      </c>
      <c r="T3994" s="10">
        <f t="shared" si="377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372"/>
        <v>6.0000000000000001E-3</v>
      </c>
      <c r="P3995">
        <f t="shared" si="373"/>
        <v>3</v>
      </c>
      <c r="Q3995" t="str">
        <f t="shared" si="374"/>
        <v>theater</v>
      </c>
      <c r="R3995" t="str">
        <f t="shared" si="375"/>
        <v>plays</v>
      </c>
      <c r="S3995" s="10">
        <f t="shared" si="376"/>
        <v>42107.864722222221</v>
      </c>
      <c r="T3995" s="10">
        <f t="shared" si="377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372"/>
        <v>0.25</v>
      </c>
      <c r="P3996">
        <f t="shared" si="373"/>
        <v>5</v>
      </c>
      <c r="Q3996" t="str">
        <f t="shared" si="374"/>
        <v>theater</v>
      </c>
      <c r="R3996" t="str">
        <f t="shared" si="375"/>
        <v>plays</v>
      </c>
      <c r="S3996" s="10">
        <f t="shared" si="376"/>
        <v>41809.389930555553</v>
      </c>
      <c r="T3996" s="10">
        <f t="shared" si="377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372"/>
        <v>35</v>
      </c>
      <c r="P3997">
        <f t="shared" si="373"/>
        <v>17.5</v>
      </c>
      <c r="Q3997" t="str">
        <f t="shared" si="374"/>
        <v>theater</v>
      </c>
      <c r="R3997" t="str">
        <f t="shared" si="375"/>
        <v>plays</v>
      </c>
      <c r="S3997" s="10">
        <f t="shared" si="376"/>
        <v>42019.683761574073</v>
      </c>
      <c r="T3997" s="10">
        <f t="shared" si="377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372"/>
        <v>16.566666666666666</v>
      </c>
      <c r="P3998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10">
        <f t="shared" si="376"/>
        <v>41950.26694444444</v>
      </c>
      <c r="T3998" s="10">
        <f t="shared" si="377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372"/>
        <v>0</v>
      </c>
      <c r="P3999" t="e">
        <f t="shared" si="373"/>
        <v>#DIV/0!</v>
      </c>
      <c r="Q3999" t="str">
        <f t="shared" si="374"/>
        <v>theater</v>
      </c>
      <c r="R3999" t="str">
        <f t="shared" si="375"/>
        <v>plays</v>
      </c>
      <c r="S3999" s="10">
        <f t="shared" si="376"/>
        <v>42069.391446759255</v>
      </c>
      <c r="T3999" s="10">
        <f t="shared" si="377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372"/>
        <v>57.199999999999996</v>
      </c>
      <c r="P4000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10">
        <f t="shared" si="376"/>
        <v>42061.963263888887</v>
      </c>
      <c r="T4000" s="10">
        <f t="shared" si="377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372"/>
        <v>16.514285714285716</v>
      </c>
      <c r="P4001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10">
        <f t="shared" si="376"/>
        <v>41842.828680555554</v>
      </c>
      <c r="T4001" s="10">
        <f t="shared" si="377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372"/>
        <v>0.125</v>
      </c>
      <c r="P4002">
        <f t="shared" si="373"/>
        <v>10</v>
      </c>
      <c r="Q4002" t="str">
        <f t="shared" si="374"/>
        <v>theater</v>
      </c>
      <c r="R4002" t="str">
        <f t="shared" si="375"/>
        <v>plays</v>
      </c>
      <c r="S4002" s="10">
        <f t="shared" si="376"/>
        <v>42437.64534722222</v>
      </c>
      <c r="T4002" s="10">
        <f t="shared" si="377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372"/>
        <v>37.75</v>
      </c>
      <c r="P4003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10">
        <f t="shared" si="376"/>
        <v>42775.964212962965</v>
      </c>
      <c r="T4003" s="10">
        <f t="shared" si="377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372"/>
        <v>1.8399999999999999</v>
      </c>
      <c r="P4004">
        <f t="shared" si="373"/>
        <v>5.75</v>
      </c>
      <c r="Q4004" t="str">
        <f t="shared" si="374"/>
        <v>theater</v>
      </c>
      <c r="R4004" t="str">
        <f t="shared" si="375"/>
        <v>plays</v>
      </c>
      <c r="S4004" s="10">
        <f t="shared" si="376"/>
        <v>41879.043530092589</v>
      </c>
      <c r="T4004" s="10">
        <f t="shared" si="377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372"/>
        <v>10.050000000000001</v>
      </c>
      <c r="P4005">
        <f t="shared" si="373"/>
        <v>100.5</v>
      </c>
      <c r="Q4005" t="str">
        <f t="shared" si="374"/>
        <v>theater</v>
      </c>
      <c r="R4005" t="str">
        <f t="shared" si="375"/>
        <v>plays</v>
      </c>
      <c r="S4005" s="10">
        <f t="shared" si="376"/>
        <v>42020.587349537032</v>
      </c>
      <c r="T4005" s="10">
        <f t="shared" si="377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372"/>
        <v>0.2</v>
      </c>
      <c r="P4006">
        <f t="shared" si="373"/>
        <v>1</v>
      </c>
      <c r="Q4006" t="str">
        <f t="shared" si="374"/>
        <v>theater</v>
      </c>
      <c r="R4006" t="str">
        <f t="shared" si="375"/>
        <v>plays</v>
      </c>
      <c r="S4006" s="10">
        <f t="shared" si="376"/>
        <v>41890.16269675926</v>
      </c>
      <c r="T4006" s="10">
        <f t="shared" si="377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372"/>
        <v>1.3333333333333335</v>
      </c>
      <c r="P4007">
        <f t="shared" si="373"/>
        <v>20</v>
      </c>
      <c r="Q4007" t="str">
        <f t="shared" si="374"/>
        <v>theater</v>
      </c>
      <c r="R4007" t="str">
        <f t="shared" si="375"/>
        <v>plays</v>
      </c>
      <c r="S4007" s="10">
        <f t="shared" si="376"/>
        <v>41872.807696759257</v>
      </c>
      <c r="T4007" s="10">
        <f t="shared" si="377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372"/>
        <v>6.6666666666666671E-3</v>
      </c>
      <c r="P4008">
        <f t="shared" si="373"/>
        <v>2</v>
      </c>
      <c r="Q4008" t="str">
        <f t="shared" si="374"/>
        <v>theater</v>
      </c>
      <c r="R4008" t="str">
        <f t="shared" si="375"/>
        <v>plays</v>
      </c>
      <c r="S4008" s="10">
        <f t="shared" si="376"/>
        <v>42391.772997685184</v>
      </c>
      <c r="T4008" s="10">
        <f t="shared" si="377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372"/>
        <v>0.25</v>
      </c>
      <c r="P4009">
        <f t="shared" si="373"/>
        <v>5</v>
      </c>
      <c r="Q4009" t="str">
        <f t="shared" si="374"/>
        <v>theater</v>
      </c>
      <c r="R4009" t="str">
        <f t="shared" si="375"/>
        <v>plays</v>
      </c>
      <c r="S4009" s="10">
        <f t="shared" si="376"/>
        <v>41848.772928240738</v>
      </c>
      <c r="T4009" s="10">
        <f t="shared" si="377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372"/>
        <v>6</v>
      </c>
      <c r="P4010">
        <f t="shared" si="373"/>
        <v>15</v>
      </c>
      <c r="Q4010" t="str">
        <f t="shared" si="374"/>
        <v>theater</v>
      </c>
      <c r="R4010" t="str">
        <f t="shared" si="375"/>
        <v>plays</v>
      </c>
      <c r="S4010" s="10">
        <f t="shared" si="376"/>
        <v>42177.964201388888</v>
      </c>
      <c r="T4010" s="10">
        <f t="shared" si="377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372"/>
        <v>3.8860103626943006</v>
      </c>
      <c r="P4011">
        <f t="shared" si="373"/>
        <v>25</v>
      </c>
      <c r="Q4011" t="str">
        <f t="shared" si="374"/>
        <v>theater</v>
      </c>
      <c r="R4011" t="str">
        <f t="shared" si="375"/>
        <v>plays</v>
      </c>
      <c r="S4011" s="10">
        <f t="shared" si="376"/>
        <v>41851.700925925928</v>
      </c>
      <c r="T4011" s="10">
        <f t="shared" si="377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372"/>
        <v>24.194444444444443</v>
      </c>
      <c r="P4012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10">
        <f t="shared" si="376"/>
        <v>41921.770439814813</v>
      </c>
      <c r="T4012" s="10">
        <f t="shared" si="377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372"/>
        <v>7.6</v>
      </c>
      <c r="P4013">
        <f t="shared" si="373"/>
        <v>4.75</v>
      </c>
      <c r="Q4013" t="str">
        <f t="shared" si="374"/>
        <v>theater</v>
      </c>
      <c r="R4013" t="str">
        <f t="shared" si="375"/>
        <v>plays</v>
      </c>
      <c r="S4013" s="10">
        <f t="shared" si="376"/>
        <v>42002.54488425926</v>
      </c>
      <c r="T4013" s="10">
        <f t="shared" si="377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372"/>
        <v>0</v>
      </c>
      <c r="P4014" t="e">
        <f t="shared" si="373"/>
        <v>#DIV/0!</v>
      </c>
      <c r="Q4014" t="str">
        <f t="shared" si="374"/>
        <v>theater</v>
      </c>
      <c r="R4014" t="str">
        <f t="shared" si="375"/>
        <v>plays</v>
      </c>
      <c r="S4014" s="10">
        <f t="shared" si="376"/>
        <v>42096.544548611113</v>
      </c>
      <c r="T4014" s="10">
        <f t="shared" si="377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372"/>
        <v>1.3</v>
      </c>
      <c r="P4015">
        <f t="shared" si="373"/>
        <v>13</v>
      </c>
      <c r="Q4015" t="str">
        <f t="shared" si="374"/>
        <v>theater</v>
      </c>
      <c r="R4015" t="str">
        <f t="shared" si="375"/>
        <v>plays</v>
      </c>
      <c r="S4015" s="10">
        <f t="shared" si="376"/>
        <v>42021.301192129627</v>
      </c>
      <c r="T4015" s="10">
        <f t="shared" si="377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372"/>
        <v>0</v>
      </c>
      <c r="P4016" t="e">
        <f t="shared" si="373"/>
        <v>#DIV/0!</v>
      </c>
      <c r="Q4016" t="str">
        <f t="shared" si="374"/>
        <v>theater</v>
      </c>
      <c r="R4016" t="str">
        <f t="shared" si="375"/>
        <v>plays</v>
      </c>
      <c r="S4016" s="10">
        <f t="shared" si="376"/>
        <v>42419.246168981481</v>
      </c>
      <c r="T4016" s="10">
        <f t="shared" si="377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372"/>
        <v>1.4285714285714287E-2</v>
      </c>
      <c r="P4017">
        <f t="shared" si="373"/>
        <v>1</v>
      </c>
      <c r="Q4017" t="str">
        <f t="shared" si="374"/>
        <v>theater</v>
      </c>
      <c r="R4017" t="str">
        <f t="shared" si="375"/>
        <v>plays</v>
      </c>
      <c r="S4017" s="10">
        <f t="shared" si="376"/>
        <v>42174.780821759254</v>
      </c>
      <c r="T4017" s="10">
        <f t="shared" si="377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372"/>
        <v>14.000000000000002</v>
      </c>
      <c r="P4018">
        <f t="shared" si="373"/>
        <v>10</v>
      </c>
      <c r="Q4018" t="str">
        <f t="shared" si="374"/>
        <v>theater</v>
      </c>
      <c r="R4018" t="str">
        <f t="shared" si="375"/>
        <v>plays</v>
      </c>
      <c r="S4018" s="10">
        <f t="shared" si="376"/>
        <v>41869.872685185182</v>
      </c>
      <c r="T4018" s="10">
        <f t="shared" si="377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372"/>
        <v>1.05</v>
      </c>
      <c r="P4019">
        <f t="shared" si="373"/>
        <v>52.5</v>
      </c>
      <c r="Q4019" t="str">
        <f t="shared" si="374"/>
        <v>theater</v>
      </c>
      <c r="R4019" t="str">
        <f t="shared" si="375"/>
        <v>plays</v>
      </c>
      <c r="S4019" s="10">
        <f t="shared" si="376"/>
        <v>41856.672152777777</v>
      </c>
      <c r="T4019" s="10">
        <f t="shared" si="377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372"/>
        <v>8.6666666666666679</v>
      </c>
      <c r="P4020">
        <f t="shared" si="373"/>
        <v>32.5</v>
      </c>
      <c r="Q4020" t="str">
        <f t="shared" si="374"/>
        <v>theater</v>
      </c>
      <c r="R4020" t="str">
        <f t="shared" si="375"/>
        <v>plays</v>
      </c>
      <c r="S4020" s="10">
        <f t="shared" si="376"/>
        <v>42620.91097222222</v>
      </c>
      <c r="T4020" s="10">
        <f t="shared" si="377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372"/>
        <v>0.82857142857142851</v>
      </c>
      <c r="P4021">
        <f t="shared" si="373"/>
        <v>7.25</v>
      </c>
      <c r="Q4021" t="str">
        <f t="shared" si="374"/>
        <v>theater</v>
      </c>
      <c r="R4021" t="str">
        <f t="shared" si="375"/>
        <v>plays</v>
      </c>
      <c r="S4021" s="10">
        <f t="shared" si="376"/>
        <v>42417.675879629634</v>
      </c>
      <c r="T4021" s="10">
        <f t="shared" si="377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372"/>
        <v>16.666666666666664</v>
      </c>
      <c r="P4022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10">
        <f t="shared" si="376"/>
        <v>42057.190960648149</v>
      </c>
      <c r="T4022" s="10">
        <f t="shared" si="377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372"/>
        <v>0.83333333333333337</v>
      </c>
      <c r="P4023">
        <f t="shared" si="373"/>
        <v>62.5</v>
      </c>
      <c r="Q4023" t="str">
        <f t="shared" si="374"/>
        <v>theater</v>
      </c>
      <c r="R4023" t="str">
        <f t="shared" si="375"/>
        <v>plays</v>
      </c>
      <c r="S4023" s="10">
        <f t="shared" si="376"/>
        <v>41878.911550925928</v>
      </c>
      <c r="T4023" s="10">
        <f t="shared" si="377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372"/>
        <v>69.561111111111103</v>
      </c>
      <c r="P4024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10">
        <f t="shared" si="376"/>
        <v>41990.584108796291</v>
      </c>
      <c r="T4024" s="10">
        <f t="shared" si="377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372"/>
        <v>0</v>
      </c>
      <c r="P4025" t="e">
        <f t="shared" si="373"/>
        <v>#DIV/0!</v>
      </c>
      <c r="Q4025" t="str">
        <f t="shared" si="374"/>
        <v>theater</v>
      </c>
      <c r="R4025" t="str">
        <f t="shared" si="375"/>
        <v>plays</v>
      </c>
      <c r="S4025" s="10">
        <f t="shared" si="376"/>
        <v>42408.999571759254</v>
      </c>
      <c r="T4025" s="10">
        <f t="shared" si="377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372"/>
        <v>1.25</v>
      </c>
      <c r="P4026">
        <f t="shared" si="373"/>
        <v>10</v>
      </c>
      <c r="Q4026" t="str">
        <f t="shared" si="374"/>
        <v>theater</v>
      </c>
      <c r="R4026" t="str">
        <f t="shared" si="375"/>
        <v>plays</v>
      </c>
      <c r="S4026" s="10">
        <f t="shared" si="376"/>
        <v>42217.670104166667</v>
      </c>
      <c r="T4026" s="10">
        <f t="shared" si="377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372"/>
        <v>5</v>
      </c>
      <c r="P4027">
        <f t="shared" si="373"/>
        <v>62.5</v>
      </c>
      <c r="Q4027" t="str">
        <f t="shared" si="374"/>
        <v>theater</v>
      </c>
      <c r="R4027" t="str">
        <f t="shared" si="375"/>
        <v>plays</v>
      </c>
      <c r="S4027" s="10">
        <f t="shared" si="376"/>
        <v>42151.237685185188</v>
      </c>
      <c r="T4027" s="10">
        <f t="shared" si="377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372"/>
        <v>0</v>
      </c>
      <c r="P4028" t="e">
        <f t="shared" si="373"/>
        <v>#DIV/0!</v>
      </c>
      <c r="Q4028" t="str">
        <f t="shared" si="374"/>
        <v>theater</v>
      </c>
      <c r="R4028" t="str">
        <f t="shared" si="375"/>
        <v>plays</v>
      </c>
      <c r="S4028" s="10">
        <f t="shared" si="376"/>
        <v>42282.655543981484</v>
      </c>
      <c r="T4028" s="10">
        <f t="shared" si="377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372"/>
        <v>7.166666666666667</v>
      </c>
      <c r="P4029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10">
        <f t="shared" si="376"/>
        <v>42768.97084490741</v>
      </c>
      <c r="T4029" s="10">
        <f t="shared" si="377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372"/>
        <v>28.050000000000004</v>
      </c>
      <c r="P4030">
        <f t="shared" si="373"/>
        <v>51</v>
      </c>
      <c r="Q4030" t="str">
        <f t="shared" si="374"/>
        <v>theater</v>
      </c>
      <c r="R4030" t="str">
        <f t="shared" si="375"/>
        <v>plays</v>
      </c>
      <c r="S4030" s="10">
        <f t="shared" si="376"/>
        <v>41765.938657407409</v>
      </c>
      <c r="T4030" s="10">
        <f t="shared" si="377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372"/>
        <v>0</v>
      </c>
      <c r="P4031" t="e">
        <f t="shared" si="373"/>
        <v>#DIV/0!</v>
      </c>
      <c r="Q4031" t="str">
        <f t="shared" si="374"/>
        <v>theater</v>
      </c>
      <c r="R4031" t="str">
        <f t="shared" si="375"/>
        <v>plays</v>
      </c>
      <c r="S4031" s="10">
        <f t="shared" si="376"/>
        <v>42322.025115740747</v>
      </c>
      <c r="T4031" s="10">
        <f t="shared" si="377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372"/>
        <v>16</v>
      </c>
      <c r="P4032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10">
        <f t="shared" si="376"/>
        <v>42374.655081018514</v>
      </c>
      <c r="T4032" s="10">
        <f t="shared" si="377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372"/>
        <v>0</v>
      </c>
      <c r="P4033" t="e">
        <f t="shared" si="373"/>
        <v>#DIV/0!</v>
      </c>
      <c r="Q4033" t="str">
        <f t="shared" si="374"/>
        <v>theater</v>
      </c>
      <c r="R4033" t="str">
        <f t="shared" si="375"/>
        <v>plays</v>
      </c>
      <c r="S4033" s="10">
        <f t="shared" si="376"/>
        <v>41941.585231481484</v>
      </c>
      <c r="T4033" s="10">
        <f t="shared" si="377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372"/>
        <v>6.8287037037037033</v>
      </c>
      <c r="P4034">
        <f t="shared" si="373"/>
        <v>59</v>
      </c>
      <c r="Q4034" t="str">
        <f t="shared" si="374"/>
        <v>theater</v>
      </c>
      <c r="R4034" t="str">
        <f t="shared" si="375"/>
        <v>plays</v>
      </c>
      <c r="S4034" s="10">
        <f t="shared" si="376"/>
        <v>42293.809212962966</v>
      </c>
      <c r="T4034" s="10">
        <f t="shared" si="377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378">E4035/D4035*100</f>
        <v>25.698702928870294</v>
      </c>
      <c r="P4035">
        <f t="shared" ref="P4035:P4098" si="379">E4035/L4035</f>
        <v>65.340319148936175</v>
      </c>
      <c r="Q4035" t="str">
        <f t="shared" ref="Q4035:Q4098" si="380">LEFT(N4035,FIND("/",N4035)-1)</f>
        <v>theater</v>
      </c>
      <c r="R4035" t="str">
        <f t="shared" ref="R4035:R4098" si="381">RIGHT(N4035,LEN(N4035)-FIND("/",N4035))</f>
        <v>plays</v>
      </c>
      <c r="S4035" s="10">
        <f t="shared" ref="S4035:S4098" si="382">(((J4035/60)/60)/24)+DATE(1970,1,1)</f>
        <v>42614.268796296295</v>
      </c>
      <c r="T4035" s="10">
        <f t="shared" ref="T4035:T4098" si="383">(((I4035/60)/60)/24)+DATE(1970,1,1)</f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378"/>
        <v>1.4814814814814816</v>
      </c>
      <c r="P4036">
        <f t="shared" si="379"/>
        <v>100</v>
      </c>
      <c r="Q4036" t="str">
        <f t="shared" si="380"/>
        <v>theater</v>
      </c>
      <c r="R4036" t="str">
        <f t="shared" si="381"/>
        <v>plays</v>
      </c>
      <c r="S4036" s="10">
        <f t="shared" si="382"/>
        <v>42067.947337962964</v>
      </c>
      <c r="T4036" s="10">
        <f t="shared" si="383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378"/>
        <v>36.85</v>
      </c>
      <c r="P4037">
        <f t="shared" si="379"/>
        <v>147.4</v>
      </c>
      <c r="Q4037" t="str">
        <f t="shared" si="380"/>
        <v>theater</v>
      </c>
      <c r="R4037" t="str">
        <f t="shared" si="381"/>
        <v>plays</v>
      </c>
      <c r="S4037" s="10">
        <f t="shared" si="382"/>
        <v>41903.882951388885</v>
      </c>
      <c r="T4037" s="10">
        <f t="shared" si="383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378"/>
        <v>47.05</v>
      </c>
      <c r="P4038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10">
        <f t="shared" si="382"/>
        <v>41804.937083333331</v>
      </c>
      <c r="T4038" s="10">
        <f t="shared" si="383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378"/>
        <v>11.428571428571429</v>
      </c>
      <c r="P4039">
        <f t="shared" si="379"/>
        <v>40</v>
      </c>
      <c r="Q4039" t="str">
        <f t="shared" si="380"/>
        <v>theater</v>
      </c>
      <c r="R4039" t="str">
        <f t="shared" si="381"/>
        <v>plays</v>
      </c>
      <c r="S4039" s="10">
        <f t="shared" si="382"/>
        <v>42497.070775462969</v>
      </c>
      <c r="T4039" s="10">
        <f t="shared" si="383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378"/>
        <v>12.04</v>
      </c>
      <c r="P4040">
        <f t="shared" si="379"/>
        <v>75.25</v>
      </c>
      <c r="Q4040" t="str">
        <f t="shared" si="380"/>
        <v>theater</v>
      </c>
      <c r="R4040" t="str">
        <f t="shared" si="381"/>
        <v>plays</v>
      </c>
      <c r="S4040" s="10">
        <f t="shared" si="382"/>
        <v>41869.798726851855</v>
      </c>
      <c r="T4040" s="10">
        <f t="shared" si="383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378"/>
        <v>60</v>
      </c>
      <c r="P4041">
        <f t="shared" si="379"/>
        <v>60</v>
      </c>
      <c r="Q4041" t="str">
        <f t="shared" si="380"/>
        <v>theater</v>
      </c>
      <c r="R4041" t="str">
        <f t="shared" si="381"/>
        <v>plays</v>
      </c>
      <c r="S4041" s="10">
        <f t="shared" si="382"/>
        <v>42305.670914351853</v>
      </c>
      <c r="T4041" s="10">
        <f t="shared" si="383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378"/>
        <v>31.25</v>
      </c>
      <c r="P4042">
        <f t="shared" si="379"/>
        <v>1250</v>
      </c>
      <c r="Q4042" t="str">
        <f t="shared" si="380"/>
        <v>theater</v>
      </c>
      <c r="R4042" t="str">
        <f t="shared" si="381"/>
        <v>plays</v>
      </c>
      <c r="S4042" s="10">
        <f t="shared" si="382"/>
        <v>42144.231527777782</v>
      </c>
      <c r="T4042" s="10">
        <f t="shared" si="383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378"/>
        <v>0.42</v>
      </c>
      <c r="P4043">
        <f t="shared" si="379"/>
        <v>10.5</v>
      </c>
      <c r="Q4043" t="str">
        <f t="shared" si="380"/>
        <v>theater</v>
      </c>
      <c r="R4043" t="str">
        <f t="shared" si="381"/>
        <v>plays</v>
      </c>
      <c r="S4043" s="10">
        <f t="shared" si="382"/>
        <v>42559.474004629628</v>
      </c>
      <c r="T4043" s="10">
        <f t="shared" si="383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378"/>
        <v>0.21</v>
      </c>
      <c r="P4044">
        <f t="shared" si="379"/>
        <v>7</v>
      </c>
      <c r="Q4044" t="str">
        <f t="shared" si="380"/>
        <v>theater</v>
      </c>
      <c r="R4044" t="str">
        <f t="shared" si="381"/>
        <v>plays</v>
      </c>
      <c r="S4044" s="10">
        <f t="shared" si="382"/>
        <v>41995.084074074075</v>
      </c>
      <c r="T4044" s="10">
        <f t="shared" si="383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378"/>
        <v>0</v>
      </c>
      <c r="P4045" t="e">
        <f t="shared" si="379"/>
        <v>#DIV/0!</v>
      </c>
      <c r="Q4045" t="str">
        <f t="shared" si="380"/>
        <v>theater</v>
      </c>
      <c r="R4045" t="str">
        <f t="shared" si="381"/>
        <v>plays</v>
      </c>
      <c r="S4045" s="10">
        <f t="shared" si="382"/>
        <v>41948.957465277781</v>
      </c>
      <c r="T4045" s="10">
        <f t="shared" si="383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378"/>
        <v>37.5</v>
      </c>
      <c r="P4046">
        <f t="shared" si="379"/>
        <v>56.25</v>
      </c>
      <c r="Q4046" t="str">
        <f t="shared" si="380"/>
        <v>theater</v>
      </c>
      <c r="R4046" t="str">
        <f t="shared" si="381"/>
        <v>plays</v>
      </c>
      <c r="S4046" s="10">
        <f t="shared" si="382"/>
        <v>42074.219699074078</v>
      </c>
      <c r="T4046" s="10">
        <f t="shared" si="383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378"/>
        <v>0.02</v>
      </c>
      <c r="P4047">
        <f t="shared" si="379"/>
        <v>1</v>
      </c>
      <c r="Q4047" t="str">
        <f t="shared" si="380"/>
        <v>theater</v>
      </c>
      <c r="R4047" t="str">
        <f t="shared" si="381"/>
        <v>plays</v>
      </c>
      <c r="S4047" s="10">
        <f t="shared" si="382"/>
        <v>41842.201261574075</v>
      </c>
      <c r="T4047" s="10">
        <f t="shared" si="383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378"/>
        <v>8.2142857142857135</v>
      </c>
      <c r="P4048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10">
        <f t="shared" si="382"/>
        <v>41904.650578703702</v>
      </c>
      <c r="T4048" s="10">
        <f t="shared" si="383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378"/>
        <v>2.1999999999999997</v>
      </c>
      <c r="P4049">
        <f t="shared" si="379"/>
        <v>27.5</v>
      </c>
      <c r="Q4049" t="str">
        <f t="shared" si="380"/>
        <v>theater</v>
      </c>
      <c r="R4049" t="str">
        <f t="shared" si="381"/>
        <v>plays</v>
      </c>
      <c r="S4049" s="10">
        <f t="shared" si="382"/>
        <v>41991.022488425922</v>
      </c>
      <c r="T4049" s="10">
        <f t="shared" si="383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378"/>
        <v>17.652941176470588</v>
      </c>
      <c r="P4050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10">
        <f t="shared" si="382"/>
        <v>42436.509108796294</v>
      </c>
      <c r="T4050" s="10">
        <f t="shared" si="383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378"/>
        <v>0.08</v>
      </c>
      <c r="P4051">
        <f t="shared" si="379"/>
        <v>16</v>
      </c>
      <c r="Q4051" t="str">
        <f t="shared" si="380"/>
        <v>theater</v>
      </c>
      <c r="R4051" t="str">
        <f t="shared" si="381"/>
        <v>plays</v>
      </c>
      <c r="S4051" s="10">
        <f t="shared" si="382"/>
        <v>42169.958506944444</v>
      </c>
      <c r="T4051" s="10">
        <f t="shared" si="383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378"/>
        <v>6.6666666666666666E-2</v>
      </c>
      <c r="P4052">
        <f t="shared" si="379"/>
        <v>1</v>
      </c>
      <c r="Q4052" t="str">
        <f t="shared" si="380"/>
        <v>theater</v>
      </c>
      <c r="R4052" t="str">
        <f t="shared" si="381"/>
        <v>plays</v>
      </c>
      <c r="S4052" s="10">
        <f t="shared" si="382"/>
        <v>41905.636469907404</v>
      </c>
      <c r="T4052" s="10">
        <f t="shared" si="383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378"/>
        <v>0</v>
      </c>
      <c r="P4053" t="e">
        <f t="shared" si="379"/>
        <v>#DIV/0!</v>
      </c>
      <c r="Q4053" t="str">
        <f t="shared" si="380"/>
        <v>theater</v>
      </c>
      <c r="R4053" t="str">
        <f t="shared" si="381"/>
        <v>plays</v>
      </c>
      <c r="S4053" s="10">
        <f t="shared" si="382"/>
        <v>41761.810150462967</v>
      </c>
      <c r="T4053" s="10">
        <f t="shared" si="383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378"/>
        <v>37.533333333333339</v>
      </c>
      <c r="P4054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10">
        <f t="shared" si="382"/>
        <v>41865.878657407404</v>
      </c>
      <c r="T4054" s="10">
        <f t="shared" si="383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378"/>
        <v>22</v>
      </c>
      <c r="P4055">
        <f t="shared" si="379"/>
        <v>55</v>
      </c>
      <c r="Q4055" t="str">
        <f t="shared" si="380"/>
        <v>theater</v>
      </c>
      <c r="R4055" t="str">
        <f t="shared" si="381"/>
        <v>plays</v>
      </c>
      <c r="S4055" s="10">
        <f t="shared" si="382"/>
        <v>41928.690138888887</v>
      </c>
      <c r="T4055" s="10">
        <f t="shared" si="383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378"/>
        <v>0</v>
      </c>
      <c r="P4056" t="e">
        <f t="shared" si="379"/>
        <v>#DIV/0!</v>
      </c>
      <c r="Q4056" t="str">
        <f t="shared" si="380"/>
        <v>theater</v>
      </c>
      <c r="R4056" t="str">
        <f t="shared" si="381"/>
        <v>plays</v>
      </c>
      <c r="S4056" s="10">
        <f t="shared" si="382"/>
        <v>42613.841261574074</v>
      </c>
      <c r="T4056" s="10">
        <f t="shared" si="383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378"/>
        <v>17.62</v>
      </c>
      <c r="P4057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10">
        <f t="shared" si="382"/>
        <v>41779.648506944446</v>
      </c>
      <c r="T4057" s="10">
        <f t="shared" si="383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378"/>
        <v>53</v>
      </c>
      <c r="P4058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10">
        <f t="shared" si="382"/>
        <v>42534.933321759265</v>
      </c>
      <c r="T4058" s="10">
        <f t="shared" si="383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378"/>
        <v>22.142857142857142</v>
      </c>
      <c r="P4059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10">
        <f t="shared" si="382"/>
        <v>42310.968518518523</v>
      </c>
      <c r="T4059" s="10">
        <f t="shared" si="383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378"/>
        <v>2.5333333333333332</v>
      </c>
      <c r="P4060">
        <f t="shared" si="379"/>
        <v>23.75</v>
      </c>
      <c r="Q4060" t="str">
        <f t="shared" si="380"/>
        <v>theater</v>
      </c>
      <c r="R4060" t="str">
        <f t="shared" si="381"/>
        <v>plays</v>
      </c>
      <c r="S4060" s="10">
        <f t="shared" si="382"/>
        <v>42446.060694444444</v>
      </c>
      <c r="T4060" s="10">
        <f t="shared" si="383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378"/>
        <v>2.5</v>
      </c>
      <c r="P4061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10">
        <f t="shared" si="382"/>
        <v>41866.640648148146</v>
      </c>
      <c r="T4061" s="10">
        <f t="shared" si="383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378"/>
        <v>2.85</v>
      </c>
      <c r="P4062">
        <f t="shared" si="379"/>
        <v>57</v>
      </c>
      <c r="Q4062" t="str">
        <f t="shared" si="380"/>
        <v>theater</v>
      </c>
      <c r="R4062" t="str">
        <f t="shared" si="381"/>
        <v>plays</v>
      </c>
      <c r="S4062" s="10">
        <f t="shared" si="382"/>
        <v>41779.695092592592</v>
      </c>
      <c r="T4062" s="10">
        <f t="shared" si="383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378"/>
        <v>0</v>
      </c>
      <c r="P4063" t="e">
        <f t="shared" si="379"/>
        <v>#DIV/0!</v>
      </c>
      <c r="Q4063" t="str">
        <f t="shared" si="380"/>
        <v>theater</v>
      </c>
      <c r="R4063" t="str">
        <f t="shared" si="381"/>
        <v>plays</v>
      </c>
      <c r="S4063" s="10">
        <f t="shared" si="382"/>
        <v>42421.141469907408</v>
      </c>
      <c r="T4063" s="10">
        <f t="shared" si="383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378"/>
        <v>2.4500000000000002</v>
      </c>
      <c r="P4064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10">
        <f t="shared" si="382"/>
        <v>42523.739212962959</v>
      </c>
      <c r="T4064" s="10">
        <f t="shared" si="383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378"/>
        <v>1.4210526315789473</v>
      </c>
      <c r="P4065">
        <f t="shared" si="379"/>
        <v>15</v>
      </c>
      <c r="Q4065" t="str">
        <f t="shared" si="380"/>
        <v>theater</v>
      </c>
      <c r="R4065" t="str">
        <f t="shared" si="381"/>
        <v>plays</v>
      </c>
      <c r="S4065" s="10">
        <f t="shared" si="382"/>
        <v>41787.681527777779</v>
      </c>
      <c r="T4065" s="10">
        <f t="shared" si="383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378"/>
        <v>19.25</v>
      </c>
      <c r="P4066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10">
        <f t="shared" si="382"/>
        <v>42093.588263888887</v>
      </c>
      <c r="T4066" s="10">
        <f t="shared" si="383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378"/>
        <v>0.67500000000000004</v>
      </c>
      <c r="P4067">
        <f t="shared" si="379"/>
        <v>6.75</v>
      </c>
      <c r="Q4067" t="str">
        <f t="shared" si="380"/>
        <v>theater</v>
      </c>
      <c r="R4067" t="str">
        <f t="shared" si="381"/>
        <v>plays</v>
      </c>
      <c r="S4067" s="10">
        <f t="shared" si="382"/>
        <v>41833.951516203706</v>
      </c>
      <c r="T4067" s="10">
        <f t="shared" si="383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378"/>
        <v>0.16666666666666669</v>
      </c>
      <c r="P4068">
        <f t="shared" si="379"/>
        <v>25</v>
      </c>
      <c r="Q4068" t="str">
        <f t="shared" si="380"/>
        <v>theater</v>
      </c>
      <c r="R4068" t="str">
        <f t="shared" si="381"/>
        <v>plays</v>
      </c>
      <c r="S4068" s="10">
        <f t="shared" si="382"/>
        <v>42479.039212962962</v>
      </c>
      <c r="T4068" s="10">
        <f t="shared" si="383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378"/>
        <v>60.9</v>
      </c>
      <c r="P4069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10">
        <f t="shared" si="382"/>
        <v>42235.117476851854</v>
      </c>
      <c r="T4069" s="10">
        <f t="shared" si="383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378"/>
        <v>1</v>
      </c>
      <c r="P4070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10">
        <f t="shared" si="382"/>
        <v>42718.963599537034</v>
      </c>
      <c r="T4070" s="10">
        <f t="shared" si="383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378"/>
        <v>34.4</v>
      </c>
      <c r="P4071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10">
        <f t="shared" si="382"/>
        <v>42022.661527777775</v>
      </c>
      <c r="T4071" s="10">
        <f t="shared" si="383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378"/>
        <v>16.5</v>
      </c>
      <c r="P4072">
        <f t="shared" si="379"/>
        <v>27.5</v>
      </c>
      <c r="Q4072" t="str">
        <f t="shared" si="380"/>
        <v>theater</v>
      </c>
      <c r="R4072" t="str">
        <f t="shared" si="381"/>
        <v>plays</v>
      </c>
      <c r="S4072" s="10">
        <f t="shared" si="382"/>
        <v>42031.666898148149</v>
      </c>
      <c r="T4072" s="10">
        <f t="shared" si="383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378"/>
        <v>0</v>
      </c>
      <c r="P4073" t="e">
        <f t="shared" si="379"/>
        <v>#DIV/0!</v>
      </c>
      <c r="Q4073" t="str">
        <f t="shared" si="380"/>
        <v>theater</v>
      </c>
      <c r="R4073" t="str">
        <f t="shared" si="381"/>
        <v>plays</v>
      </c>
      <c r="S4073" s="10">
        <f t="shared" si="382"/>
        <v>42700.804756944446</v>
      </c>
      <c r="T4073" s="10">
        <f t="shared" si="383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378"/>
        <v>0.4</v>
      </c>
      <c r="P4074">
        <f t="shared" si="379"/>
        <v>2</v>
      </c>
      <c r="Q4074" t="str">
        <f t="shared" si="380"/>
        <v>theater</v>
      </c>
      <c r="R4074" t="str">
        <f t="shared" si="381"/>
        <v>plays</v>
      </c>
      <c r="S4074" s="10">
        <f t="shared" si="382"/>
        <v>41812.77443287037</v>
      </c>
      <c r="T4074" s="10">
        <f t="shared" si="383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378"/>
        <v>1.0571428571428572</v>
      </c>
      <c r="P4075">
        <f t="shared" si="379"/>
        <v>18.5</v>
      </c>
      <c r="Q4075" t="str">
        <f t="shared" si="380"/>
        <v>theater</v>
      </c>
      <c r="R4075" t="str">
        <f t="shared" si="381"/>
        <v>plays</v>
      </c>
      <c r="S4075" s="10">
        <f t="shared" si="382"/>
        <v>42078.34520833334</v>
      </c>
      <c r="T4075" s="10">
        <f t="shared" si="383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378"/>
        <v>26.727272727272727</v>
      </c>
      <c r="P4076">
        <f t="shared" si="379"/>
        <v>35</v>
      </c>
      <c r="Q4076" t="str">
        <f t="shared" si="380"/>
        <v>theater</v>
      </c>
      <c r="R4076" t="str">
        <f t="shared" si="381"/>
        <v>plays</v>
      </c>
      <c r="S4076" s="10">
        <f t="shared" si="382"/>
        <v>42283.552951388891</v>
      </c>
      <c r="T4076" s="10">
        <f t="shared" si="383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378"/>
        <v>28.799999999999997</v>
      </c>
      <c r="P4077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10">
        <f t="shared" si="382"/>
        <v>41779.045937499999</v>
      </c>
      <c r="T4077" s="10">
        <f t="shared" si="383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378"/>
        <v>0</v>
      </c>
      <c r="P4078" t="e">
        <f t="shared" si="379"/>
        <v>#DIV/0!</v>
      </c>
      <c r="Q4078" t="str">
        <f t="shared" si="380"/>
        <v>theater</v>
      </c>
      <c r="R4078" t="str">
        <f t="shared" si="381"/>
        <v>plays</v>
      </c>
      <c r="S4078" s="10">
        <f t="shared" si="382"/>
        <v>41905.795706018522</v>
      </c>
      <c r="T4078" s="10">
        <f t="shared" si="383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378"/>
        <v>8.9</v>
      </c>
      <c r="P4079">
        <f t="shared" si="379"/>
        <v>222.5</v>
      </c>
      <c r="Q4079" t="str">
        <f t="shared" si="380"/>
        <v>theater</v>
      </c>
      <c r="R4079" t="str">
        <f t="shared" si="381"/>
        <v>plays</v>
      </c>
      <c r="S4079" s="10">
        <f t="shared" si="382"/>
        <v>42695.7105787037</v>
      </c>
      <c r="T4079" s="10">
        <f t="shared" si="383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378"/>
        <v>0</v>
      </c>
      <c r="P4080" t="e">
        <f t="shared" si="379"/>
        <v>#DIV/0!</v>
      </c>
      <c r="Q4080" t="str">
        <f t="shared" si="380"/>
        <v>theater</v>
      </c>
      <c r="R4080" t="str">
        <f t="shared" si="381"/>
        <v>plays</v>
      </c>
      <c r="S4080" s="10">
        <f t="shared" si="382"/>
        <v>42732.787523148145</v>
      </c>
      <c r="T4080" s="10">
        <f t="shared" si="383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378"/>
        <v>0.16666666666666669</v>
      </c>
      <c r="P4081">
        <f t="shared" si="379"/>
        <v>5</v>
      </c>
      <c r="Q4081" t="str">
        <f t="shared" si="380"/>
        <v>theater</v>
      </c>
      <c r="R4081" t="str">
        <f t="shared" si="381"/>
        <v>plays</v>
      </c>
      <c r="S4081" s="10">
        <f t="shared" si="382"/>
        <v>42510.938900462963</v>
      </c>
      <c r="T4081" s="10">
        <f t="shared" si="383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378"/>
        <v>0</v>
      </c>
      <c r="P4082" t="e">
        <f t="shared" si="379"/>
        <v>#DIV/0!</v>
      </c>
      <c r="Q4082" t="str">
        <f t="shared" si="380"/>
        <v>theater</v>
      </c>
      <c r="R4082" t="str">
        <f t="shared" si="381"/>
        <v>plays</v>
      </c>
      <c r="S4082" s="10">
        <f t="shared" si="382"/>
        <v>42511.698101851856</v>
      </c>
      <c r="T4082" s="10">
        <f t="shared" si="383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378"/>
        <v>15.737410071942445</v>
      </c>
      <c r="P4083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10">
        <f t="shared" si="382"/>
        <v>42041.581307870365</v>
      </c>
      <c r="T4083" s="10">
        <f t="shared" si="383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378"/>
        <v>2</v>
      </c>
      <c r="P4084">
        <f t="shared" si="379"/>
        <v>1.5</v>
      </c>
      <c r="Q4084" t="str">
        <f t="shared" si="380"/>
        <v>theater</v>
      </c>
      <c r="R4084" t="str">
        <f t="shared" si="381"/>
        <v>plays</v>
      </c>
      <c r="S4084" s="10">
        <f t="shared" si="382"/>
        <v>42307.189270833333</v>
      </c>
      <c r="T4084" s="10">
        <f t="shared" si="383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378"/>
        <v>21.685714285714287</v>
      </c>
      <c r="P4085">
        <f t="shared" si="379"/>
        <v>126.5</v>
      </c>
      <c r="Q4085" t="str">
        <f t="shared" si="380"/>
        <v>theater</v>
      </c>
      <c r="R4085" t="str">
        <f t="shared" si="381"/>
        <v>plays</v>
      </c>
      <c r="S4085" s="10">
        <f t="shared" si="382"/>
        <v>42353.761759259258</v>
      </c>
      <c r="T4085" s="10">
        <f t="shared" si="383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378"/>
        <v>0.33333333333333337</v>
      </c>
      <c r="P4086">
        <f t="shared" si="379"/>
        <v>10</v>
      </c>
      <c r="Q4086" t="str">
        <f t="shared" si="380"/>
        <v>theater</v>
      </c>
      <c r="R4086" t="str">
        <f t="shared" si="381"/>
        <v>plays</v>
      </c>
      <c r="S4086" s="10">
        <f t="shared" si="382"/>
        <v>42622.436412037037</v>
      </c>
      <c r="T4086" s="10">
        <f t="shared" si="383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378"/>
        <v>0.2857142857142857</v>
      </c>
      <c r="P4087">
        <f t="shared" si="379"/>
        <v>10</v>
      </c>
      <c r="Q4087" t="str">
        <f t="shared" si="380"/>
        <v>theater</v>
      </c>
      <c r="R4087" t="str">
        <f t="shared" si="381"/>
        <v>plays</v>
      </c>
      <c r="S4087" s="10">
        <f t="shared" si="382"/>
        <v>42058.603877314818</v>
      </c>
      <c r="T4087" s="10">
        <f t="shared" si="383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378"/>
        <v>4.7</v>
      </c>
      <c r="P4088">
        <f t="shared" si="379"/>
        <v>9.4</v>
      </c>
      <c r="Q4088" t="str">
        <f t="shared" si="380"/>
        <v>theater</v>
      </c>
      <c r="R4088" t="str">
        <f t="shared" si="381"/>
        <v>plays</v>
      </c>
      <c r="S4088" s="10">
        <f t="shared" si="382"/>
        <v>42304.940960648149</v>
      </c>
      <c r="T4088" s="10">
        <f t="shared" si="383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378"/>
        <v>0</v>
      </c>
      <c r="P4089" t="e">
        <f t="shared" si="379"/>
        <v>#DIV/0!</v>
      </c>
      <c r="Q4089" t="str">
        <f t="shared" si="380"/>
        <v>theater</v>
      </c>
      <c r="R4089" t="str">
        <f t="shared" si="381"/>
        <v>plays</v>
      </c>
      <c r="S4089" s="10">
        <f t="shared" si="382"/>
        <v>42538.742893518516</v>
      </c>
      <c r="T4089" s="10">
        <f t="shared" si="383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378"/>
        <v>10.8</v>
      </c>
      <c r="P4090">
        <f t="shared" si="379"/>
        <v>72</v>
      </c>
      <c r="Q4090" t="str">
        <f t="shared" si="380"/>
        <v>theater</v>
      </c>
      <c r="R4090" t="str">
        <f t="shared" si="381"/>
        <v>plays</v>
      </c>
      <c r="S4090" s="10">
        <f t="shared" si="382"/>
        <v>41990.612546296295</v>
      </c>
      <c r="T4090" s="10">
        <f t="shared" si="383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378"/>
        <v>4.8</v>
      </c>
      <c r="P4091">
        <f t="shared" si="379"/>
        <v>30</v>
      </c>
      <c r="Q4091" t="str">
        <f t="shared" si="380"/>
        <v>theater</v>
      </c>
      <c r="R4091" t="str">
        <f t="shared" si="381"/>
        <v>plays</v>
      </c>
      <c r="S4091" s="10">
        <f t="shared" si="382"/>
        <v>42122.732499999998</v>
      </c>
      <c r="T4091" s="10">
        <f t="shared" si="383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378"/>
        <v>3.2</v>
      </c>
      <c r="P4092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10">
        <f t="shared" si="382"/>
        <v>42209.67288194444</v>
      </c>
      <c r="T4092" s="10">
        <f t="shared" si="383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378"/>
        <v>12.75</v>
      </c>
      <c r="P4093">
        <f t="shared" si="379"/>
        <v>25.5</v>
      </c>
      <c r="Q4093" t="str">
        <f t="shared" si="380"/>
        <v>theater</v>
      </c>
      <c r="R4093" t="str">
        <f t="shared" si="381"/>
        <v>plays</v>
      </c>
      <c r="S4093" s="10">
        <f t="shared" si="382"/>
        <v>41990.506377314814</v>
      </c>
      <c r="T4093" s="10">
        <f t="shared" si="383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378"/>
        <v>1.8181818181818181E-2</v>
      </c>
      <c r="P4094">
        <f t="shared" si="379"/>
        <v>20</v>
      </c>
      <c r="Q4094" t="str">
        <f t="shared" si="380"/>
        <v>theater</v>
      </c>
      <c r="R4094" t="str">
        <f t="shared" si="381"/>
        <v>plays</v>
      </c>
      <c r="S4094" s="10">
        <f t="shared" si="382"/>
        <v>42039.194988425923</v>
      </c>
      <c r="T4094" s="10">
        <f t="shared" si="383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378"/>
        <v>2.4</v>
      </c>
      <c r="P4095">
        <f t="shared" si="379"/>
        <v>15</v>
      </c>
      <c r="Q4095" t="str">
        <f t="shared" si="380"/>
        <v>theater</v>
      </c>
      <c r="R4095" t="str">
        <f t="shared" si="381"/>
        <v>plays</v>
      </c>
      <c r="S4095" s="10">
        <f t="shared" si="382"/>
        <v>42178.815891203703</v>
      </c>
      <c r="T4095" s="10">
        <f t="shared" si="383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378"/>
        <v>36.5</v>
      </c>
      <c r="P4096">
        <f t="shared" si="379"/>
        <v>91.25</v>
      </c>
      <c r="Q4096" t="str">
        <f t="shared" si="380"/>
        <v>theater</v>
      </c>
      <c r="R4096" t="str">
        <f t="shared" si="381"/>
        <v>plays</v>
      </c>
      <c r="S4096" s="10">
        <f t="shared" si="382"/>
        <v>41890.086805555555</v>
      </c>
      <c r="T4096" s="10">
        <f t="shared" si="383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378"/>
        <v>2.666666666666667</v>
      </c>
      <c r="P4097">
        <f t="shared" si="379"/>
        <v>800</v>
      </c>
      <c r="Q4097" t="str">
        <f t="shared" si="380"/>
        <v>theater</v>
      </c>
      <c r="R4097" t="str">
        <f t="shared" si="381"/>
        <v>plays</v>
      </c>
      <c r="S4097" s="10">
        <f t="shared" si="382"/>
        <v>42693.031828703708</v>
      </c>
      <c r="T4097" s="10">
        <f t="shared" si="383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378"/>
        <v>11.428571428571429</v>
      </c>
      <c r="P4098">
        <f t="shared" si="379"/>
        <v>80</v>
      </c>
      <c r="Q4098" t="str">
        <f t="shared" si="380"/>
        <v>theater</v>
      </c>
      <c r="R4098" t="str">
        <f t="shared" si="381"/>
        <v>plays</v>
      </c>
      <c r="S4098" s="10">
        <f t="shared" si="382"/>
        <v>42750.530312499999</v>
      </c>
      <c r="T4098" s="10">
        <f t="shared" si="383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384">E4099/D4099*100</f>
        <v>0</v>
      </c>
      <c r="P4099" t="e">
        <f t="shared" ref="P4099:P4115" si="385">E4099/L4099</f>
        <v>#DIV/0!</v>
      </c>
      <c r="Q4099" t="str">
        <f t="shared" ref="Q4099:Q4115" si="386">LEFT(N4099,FIND("/",N4099)-1)</f>
        <v>theater</v>
      </c>
      <c r="R4099" t="str">
        <f t="shared" ref="R4099:R4115" si="387">RIGHT(N4099,LEN(N4099)-FIND("/",N4099))</f>
        <v>plays</v>
      </c>
      <c r="S4099" s="10">
        <f t="shared" ref="S4099:S4115" si="388">(((J4099/60)/60)/24)+DATE(1970,1,1)</f>
        <v>42344.824502314819</v>
      </c>
      <c r="T4099" s="10">
        <f t="shared" ref="T4099:T4115" si="389">(((I4099/60)/60)/24)+DATE(1970,1,1)</f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384"/>
        <v>0</v>
      </c>
      <c r="P4100" t="e">
        <f t="shared" si="385"/>
        <v>#DIV/0!</v>
      </c>
      <c r="Q4100" t="str">
        <f t="shared" si="386"/>
        <v>theater</v>
      </c>
      <c r="R4100" t="str">
        <f t="shared" si="387"/>
        <v>plays</v>
      </c>
      <c r="S4100" s="10">
        <f t="shared" si="388"/>
        <v>42495.722187499996</v>
      </c>
      <c r="T4100" s="10">
        <f t="shared" si="389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384"/>
        <v>1.1111111111111112</v>
      </c>
      <c r="P4101">
        <f t="shared" si="385"/>
        <v>50</v>
      </c>
      <c r="Q4101" t="str">
        <f t="shared" si="386"/>
        <v>theater</v>
      </c>
      <c r="R4101" t="str">
        <f t="shared" si="387"/>
        <v>plays</v>
      </c>
      <c r="S4101" s="10">
        <f t="shared" si="388"/>
        <v>42570.850381944445</v>
      </c>
      <c r="T4101" s="10">
        <f t="shared" si="389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384"/>
        <v>0</v>
      </c>
      <c r="P4102" t="e">
        <f t="shared" si="385"/>
        <v>#DIV/0!</v>
      </c>
      <c r="Q4102" t="str">
        <f t="shared" si="386"/>
        <v>theater</v>
      </c>
      <c r="R4102" t="str">
        <f t="shared" si="387"/>
        <v>plays</v>
      </c>
      <c r="S4102" s="10">
        <f t="shared" si="388"/>
        <v>41927.124884259261</v>
      </c>
      <c r="T4102" s="10">
        <f t="shared" si="389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384"/>
        <v>0</v>
      </c>
      <c r="P4103" t="e">
        <f t="shared" si="385"/>
        <v>#DIV/0!</v>
      </c>
      <c r="Q4103" t="str">
        <f t="shared" si="386"/>
        <v>theater</v>
      </c>
      <c r="R4103" t="str">
        <f t="shared" si="387"/>
        <v>plays</v>
      </c>
      <c r="S4103" s="10">
        <f t="shared" si="388"/>
        <v>42730.903726851851</v>
      </c>
      <c r="T4103" s="10">
        <f t="shared" si="389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384"/>
        <v>27.400000000000002</v>
      </c>
      <c r="P4104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10">
        <f t="shared" si="388"/>
        <v>42475.848067129627</v>
      </c>
      <c r="T4104" s="10">
        <f t="shared" si="389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384"/>
        <v>10</v>
      </c>
      <c r="P4105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10">
        <f t="shared" si="388"/>
        <v>42188.83293981482</v>
      </c>
      <c r="T4105" s="10">
        <f t="shared" si="389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384"/>
        <v>21.366666666666667</v>
      </c>
      <c r="P4106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10">
        <f t="shared" si="388"/>
        <v>42640.278171296297</v>
      </c>
      <c r="T4106" s="10">
        <f t="shared" si="389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384"/>
        <v>6.9696969696969706</v>
      </c>
      <c r="P4107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10">
        <f t="shared" si="388"/>
        <v>42697.010520833333</v>
      </c>
      <c r="T4107" s="10">
        <f t="shared" si="389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384"/>
        <v>70.599999999999994</v>
      </c>
      <c r="P4108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10">
        <f t="shared" si="388"/>
        <v>42053.049375000002</v>
      </c>
      <c r="T4108" s="10">
        <f t="shared" si="389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384"/>
        <v>2.0500000000000003</v>
      </c>
      <c r="P4109">
        <f t="shared" si="385"/>
        <v>10.25</v>
      </c>
      <c r="Q4109" t="str">
        <f t="shared" si="386"/>
        <v>theater</v>
      </c>
      <c r="R4109" t="str">
        <f t="shared" si="387"/>
        <v>plays</v>
      </c>
      <c r="S4109" s="10">
        <f t="shared" si="388"/>
        <v>41883.916678240741</v>
      </c>
      <c r="T4109" s="10">
        <f t="shared" si="389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384"/>
        <v>1.9666666666666666</v>
      </c>
      <c r="P4110">
        <f t="shared" si="385"/>
        <v>59</v>
      </c>
      <c r="Q4110" t="str">
        <f t="shared" si="386"/>
        <v>theater</v>
      </c>
      <c r="R4110" t="str">
        <f t="shared" si="387"/>
        <v>plays</v>
      </c>
      <c r="S4110" s="10">
        <f t="shared" si="388"/>
        <v>42767.031678240746</v>
      </c>
      <c r="T4110" s="10">
        <f t="shared" si="389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384"/>
        <v>0</v>
      </c>
      <c r="P4111" t="e">
        <f t="shared" si="385"/>
        <v>#DIV/0!</v>
      </c>
      <c r="Q4111" t="str">
        <f t="shared" si="386"/>
        <v>theater</v>
      </c>
      <c r="R4111" t="str">
        <f t="shared" si="387"/>
        <v>plays</v>
      </c>
      <c r="S4111" s="10">
        <f t="shared" si="388"/>
        <v>42307.539398148147</v>
      </c>
      <c r="T4111" s="10">
        <f t="shared" si="389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384"/>
        <v>28.666666666666668</v>
      </c>
      <c r="P4112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10">
        <f t="shared" si="388"/>
        <v>42512.626747685179</v>
      </c>
      <c r="T4112" s="10">
        <f t="shared" si="389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384"/>
        <v>3.1333333333333333</v>
      </c>
      <c r="P4113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10">
        <f t="shared" si="388"/>
        <v>42029.135879629626</v>
      </c>
      <c r="T4113" s="10">
        <f t="shared" si="389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384"/>
        <v>0.04</v>
      </c>
      <c r="P4114">
        <f t="shared" si="385"/>
        <v>1</v>
      </c>
      <c r="Q4114" t="str">
        <f t="shared" si="386"/>
        <v>theater</v>
      </c>
      <c r="R4114" t="str">
        <f t="shared" si="387"/>
        <v>plays</v>
      </c>
      <c r="S4114" s="10">
        <f t="shared" si="388"/>
        <v>42400.946597222224</v>
      </c>
      <c r="T4114" s="10">
        <f t="shared" si="389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384"/>
        <v>0.2</v>
      </c>
      <c r="P4115">
        <f t="shared" si="385"/>
        <v>1</v>
      </c>
      <c r="Q4115" t="str">
        <f t="shared" si="386"/>
        <v>theater</v>
      </c>
      <c r="R4115" t="str">
        <f t="shared" si="387"/>
        <v>plays</v>
      </c>
      <c r="S4115" s="10">
        <f t="shared" si="388"/>
        <v>42358.573182870372</v>
      </c>
      <c r="T4115" s="10">
        <f t="shared" si="389"/>
        <v>42377.273611111115</v>
      </c>
    </row>
  </sheetData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0EA8-77DB-7B41-9612-E583835E29A0}">
  <dimension ref="A1:F14"/>
  <sheetViews>
    <sheetView workbookViewId="0">
      <selection activeCell="B4" sqref="B4:E4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</cols>
  <sheetData>
    <row r="1" spans="1:6" x14ac:dyDescent="0.2">
      <c r="A1" s="6" t="s">
        <v>8223</v>
      </c>
      <c r="B1" t="s">
        <v>8325</v>
      </c>
    </row>
    <row r="3" spans="1:6" x14ac:dyDescent="0.2">
      <c r="A3" s="6" t="s">
        <v>8324</v>
      </c>
      <c r="B3" s="6" t="s">
        <v>8312</v>
      </c>
    </row>
    <row r="4" spans="1:6" x14ac:dyDescent="0.2">
      <c r="A4" s="6" t="s">
        <v>8314</v>
      </c>
      <c r="B4" t="s">
        <v>8219</v>
      </c>
      <c r="C4" t="s">
        <v>8222</v>
      </c>
      <c r="D4" t="s">
        <v>8221</v>
      </c>
      <c r="E4" t="s">
        <v>8220</v>
      </c>
      <c r="F4" t="s">
        <v>8313</v>
      </c>
    </row>
    <row r="5" spans="1:6" x14ac:dyDescent="0.2">
      <c r="A5" s="7" t="s">
        <v>8322</v>
      </c>
      <c r="B5" s="8">
        <v>209</v>
      </c>
      <c r="C5" s="8"/>
      <c r="D5" s="8">
        <v>213</v>
      </c>
      <c r="E5" s="8">
        <v>178</v>
      </c>
      <c r="F5" s="8">
        <v>600</v>
      </c>
    </row>
    <row r="6" spans="1:6" x14ac:dyDescent="0.2">
      <c r="A6" s="7" t="s">
        <v>8315</v>
      </c>
      <c r="B6" s="8">
        <v>300</v>
      </c>
      <c r="C6" s="8"/>
      <c r="D6" s="8">
        <v>180</v>
      </c>
      <c r="E6" s="8">
        <v>40</v>
      </c>
      <c r="F6" s="8">
        <v>520</v>
      </c>
    </row>
    <row r="7" spans="1:6" x14ac:dyDescent="0.2">
      <c r="A7" s="7" t="s">
        <v>8323</v>
      </c>
      <c r="B7" s="8">
        <v>839</v>
      </c>
      <c r="C7" s="8">
        <v>24</v>
      </c>
      <c r="D7" s="8">
        <v>493</v>
      </c>
      <c r="E7" s="8">
        <v>37</v>
      </c>
      <c r="F7" s="8">
        <v>1393</v>
      </c>
    </row>
    <row r="8" spans="1:6" x14ac:dyDescent="0.2">
      <c r="A8" s="7" t="s">
        <v>8321</v>
      </c>
      <c r="B8" s="8">
        <v>80</v>
      </c>
      <c r="C8" s="8"/>
      <c r="D8" s="8">
        <v>127</v>
      </c>
      <c r="E8" s="8">
        <v>30</v>
      </c>
      <c r="F8" s="8">
        <v>237</v>
      </c>
    </row>
    <row r="9" spans="1:6" x14ac:dyDescent="0.2">
      <c r="A9" s="7" t="s">
        <v>8318</v>
      </c>
      <c r="B9" s="8"/>
      <c r="C9" s="8"/>
      <c r="D9" s="8"/>
      <c r="E9" s="8">
        <v>24</v>
      </c>
      <c r="F9" s="8">
        <v>24</v>
      </c>
    </row>
    <row r="10" spans="1:6" x14ac:dyDescent="0.2">
      <c r="A10" s="7" t="s">
        <v>8316</v>
      </c>
      <c r="B10" s="8">
        <v>34</v>
      </c>
      <c r="C10" s="8">
        <v>6</v>
      </c>
      <c r="D10" s="8">
        <v>140</v>
      </c>
      <c r="E10" s="8">
        <v>20</v>
      </c>
      <c r="F10" s="8">
        <v>200</v>
      </c>
    </row>
    <row r="11" spans="1:6" x14ac:dyDescent="0.2">
      <c r="A11" s="7" t="s">
        <v>8319</v>
      </c>
      <c r="B11" s="8">
        <v>540</v>
      </c>
      <c r="C11" s="8">
        <v>20</v>
      </c>
      <c r="D11" s="8">
        <v>120</v>
      </c>
      <c r="E11" s="8">
        <v>20</v>
      </c>
      <c r="F11" s="8">
        <v>700</v>
      </c>
    </row>
    <row r="12" spans="1:6" x14ac:dyDescent="0.2">
      <c r="A12" s="7" t="s">
        <v>8317</v>
      </c>
      <c r="B12" s="8">
        <v>80</v>
      </c>
      <c r="C12" s="8"/>
      <c r="D12" s="8">
        <v>140</v>
      </c>
      <c r="E12" s="8"/>
      <c r="F12" s="8">
        <v>220</v>
      </c>
    </row>
    <row r="13" spans="1:6" x14ac:dyDescent="0.2">
      <c r="A13" s="7" t="s">
        <v>8320</v>
      </c>
      <c r="B13" s="8">
        <v>103</v>
      </c>
      <c r="C13" s="8"/>
      <c r="D13" s="8">
        <v>117</v>
      </c>
      <c r="E13" s="8"/>
      <c r="F13" s="8">
        <v>220</v>
      </c>
    </row>
    <row r="14" spans="1:6" x14ac:dyDescent="0.2">
      <c r="A14" s="7" t="s">
        <v>8313</v>
      </c>
      <c r="B14" s="8">
        <v>2185</v>
      </c>
      <c r="C14" s="8">
        <v>50</v>
      </c>
      <c r="D14" s="8">
        <v>1530</v>
      </c>
      <c r="E14" s="8">
        <v>349</v>
      </c>
      <c r="F14" s="8">
        <v>4114</v>
      </c>
    </row>
  </sheetData>
  <sortState columnSort="1" ref="A3:F14">
    <sortCondition descending="1" ref="B4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56AD-BDED-E649-A43F-15D13BA197A7}">
  <dimension ref="A2:F56"/>
  <sheetViews>
    <sheetView topLeftCell="D1" workbookViewId="0">
      <selection activeCell="B5" sqref="B5:E5"/>
    </sheetView>
  </sheetViews>
  <sheetFormatPr baseColWidth="10" defaultRowHeight="15" x14ac:dyDescent="0.2"/>
  <cols>
    <col min="1" max="1" width="17.6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  <col min="7" max="7" width="15.1640625" bestFit="1" customWidth="1"/>
    <col min="8" max="8" width="11.83203125" bestFit="1" customWidth="1"/>
    <col min="9" max="9" width="15.1640625" bestFit="1" customWidth="1"/>
    <col min="10" max="10" width="16" bestFit="1" customWidth="1"/>
    <col min="11" max="11" width="19.5" bestFit="1" customWidth="1"/>
  </cols>
  <sheetData>
    <row r="2" spans="1:6" x14ac:dyDescent="0.2">
      <c r="A2" s="6" t="s">
        <v>8223</v>
      </c>
      <c r="B2" t="s">
        <v>8325</v>
      </c>
    </row>
    <row r="4" spans="1:6" x14ac:dyDescent="0.2">
      <c r="A4" s="6" t="s">
        <v>8324</v>
      </c>
      <c r="B4" s="6" t="s">
        <v>8312</v>
      </c>
    </row>
    <row r="5" spans="1:6" x14ac:dyDescent="0.2">
      <c r="A5" s="6" t="s">
        <v>8314</v>
      </c>
      <c r="B5" t="s">
        <v>8219</v>
      </c>
      <c r="C5" t="s">
        <v>8222</v>
      </c>
      <c r="D5" t="s">
        <v>8221</v>
      </c>
      <c r="E5" t="s">
        <v>8220</v>
      </c>
      <c r="F5" t="s">
        <v>8313</v>
      </c>
    </row>
    <row r="6" spans="1:6" x14ac:dyDescent="0.2">
      <c r="A6" s="7" t="s">
        <v>8315</v>
      </c>
      <c r="B6" s="8">
        <v>300</v>
      </c>
      <c r="C6" s="8"/>
      <c r="D6" s="8">
        <v>180</v>
      </c>
      <c r="E6" s="8">
        <v>40</v>
      </c>
      <c r="F6" s="8">
        <v>520</v>
      </c>
    </row>
    <row r="7" spans="1:6" x14ac:dyDescent="0.2">
      <c r="A7" s="11" t="s">
        <v>8326</v>
      </c>
      <c r="B7" s="8"/>
      <c r="C7" s="8"/>
      <c r="D7" s="8">
        <v>100</v>
      </c>
      <c r="E7" s="8"/>
      <c r="F7" s="8">
        <v>100</v>
      </c>
    </row>
    <row r="8" spans="1:6" x14ac:dyDescent="0.2">
      <c r="A8" s="11" t="s">
        <v>8331</v>
      </c>
      <c r="B8" s="8">
        <v>180</v>
      </c>
      <c r="C8" s="8"/>
      <c r="D8" s="8"/>
      <c r="E8" s="8"/>
      <c r="F8" s="8">
        <v>180</v>
      </c>
    </row>
    <row r="9" spans="1:6" x14ac:dyDescent="0.2">
      <c r="A9" s="11" t="s">
        <v>8332</v>
      </c>
      <c r="B9" s="8"/>
      <c r="C9" s="8"/>
      <c r="D9" s="8">
        <v>80</v>
      </c>
      <c r="E9" s="8"/>
      <c r="F9" s="8">
        <v>80</v>
      </c>
    </row>
    <row r="10" spans="1:6" x14ac:dyDescent="0.2">
      <c r="A10" s="11" t="s">
        <v>8355</v>
      </c>
      <c r="B10" s="8"/>
      <c r="C10" s="8"/>
      <c r="D10" s="8"/>
      <c r="E10" s="8">
        <v>40</v>
      </c>
      <c r="F10" s="8">
        <v>40</v>
      </c>
    </row>
    <row r="11" spans="1:6" x14ac:dyDescent="0.2">
      <c r="A11" s="11" t="s">
        <v>8356</v>
      </c>
      <c r="B11" s="8">
        <v>60</v>
      </c>
      <c r="C11" s="8"/>
      <c r="D11" s="8"/>
      <c r="E11" s="8"/>
      <c r="F11" s="8">
        <v>60</v>
      </c>
    </row>
    <row r="12" spans="1:6" x14ac:dyDescent="0.2">
      <c r="A12" s="11" t="s">
        <v>8361</v>
      </c>
      <c r="B12" s="8">
        <v>60</v>
      </c>
      <c r="C12" s="8"/>
      <c r="D12" s="8"/>
      <c r="E12" s="8"/>
      <c r="F12" s="8">
        <v>60</v>
      </c>
    </row>
    <row r="13" spans="1:6" x14ac:dyDescent="0.2">
      <c r="A13" s="7" t="s">
        <v>8316</v>
      </c>
      <c r="B13" s="8">
        <v>34</v>
      </c>
      <c r="C13" s="8">
        <v>6</v>
      </c>
      <c r="D13" s="8">
        <v>140</v>
      </c>
      <c r="E13" s="8">
        <v>20</v>
      </c>
      <c r="F13" s="8">
        <v>200</v>
      </c>
    </row>
    <row r="14" spans="1:6" x14ac:dyDescent="0.2">
      <c r="A14" s="11" t="s">
        <v>8336</v>
      </c>
      <c r="B14" s="8"/>
      <c r="C14" s="8"/>
      <c r="D14" s="8">
        <v>120</v>
      </c>
      <c r="E14" s="8">
        <v>20</v>
      </c>
      <c r="F14" s="8">
        <v>140</v>
      </c>
    </row>
    <row r="15" spans="1:6" x14ac:dyDescent="0.2">
      <c r="A15" s="11" t="s">
        <v>8353</v>
      </c>
      <c r="B15" s="8"/>
      <c r="C15" s="8"/>
      <c r="D15" s="8">
        <v>20</v>
      </c>
      <c r="E15" s="8"/>
      <c r="F15" s="8">
        <v>20</v>
      </c>
    </row>
    <row r="16" spans="1:6" x14ac:dyDescent="0.2">
      <c r="A16" s="11" t="s">
        <v>8357</v>
      </c>
      <c r="B16" s="8">
        <v>34</v>
      </c>
      <c r="C16" s="8">
        <v>6</v>
      </c>
      <c r="D16" s="8"/>
      <c r="E16" s="8"/>
      <c r="F16" s="8">
        <v>40</v>
      </c>
    </row>
    <row r="17" spans="1:6" x14ac:dyDescent="0.2">
      <c r="A17" s="7" t="s">
        <v>8317</v>
      </c>
      <c r="B17" s="8">
        <v>80</v>
      </c>
      <c r="C17" s="8"/>
      <c r="D17" s="8">
        <v>140</v>
      </c>
      <c r="E17" s="8"/>
      <c r="F17" s="8">
        <v>220</v>
      </c>
    </row>
    <row r="18" spans="1:6" x14ac:dyDescent="0.2">
      <c r="A18" s="11" t="s">
        <v>8343</v>
      </c>
      <c r="B18" s="8"/>
      <c r="C18" s="8"/>
      <c r="D18" s="8">
        <v>40</v>
      </c>
      <c r="E18" s="8"/>
      <c r="F18" s="8">
        <v>40</v>
      </c>
    </row>
    <row r="19" spans="1:6" x14ac:dyDescent="0.2">
      <c r="A19" s="11" t="s">
        <v>8360</v>
      </c>
      <c r="B19" s="8">
        <v>80</v>
      </c>
      <c r="C19" s="8"/>
      <c r="D19" s="8"/>
      <c r="E19" s="8"/>
      <c r="F19" s="8">
        <v>80</v>
      </c>
    </row>
    <row r="20" spans="1:6" x14ac:dyDescent="0.2">
      <c r="A20" s="11" t="s">
        <v>8363</v>
      </c>
      <c r="B20" s="8"/>
      <c r="C20" s="8"/>
      <c r="D20" s="8">
        <v>100</v>
      </c>
      <c r="E20" s="8"/>
      <c r="F20" s="8">
        <v>100</v>
      </c>
    </row>
    <row r="21" spans="1:6" x14ac:dyDescent="0.2">
      <c r="A21" s="7" t="s">
        <v>8318</v>
      </c>
      <c r="B21" s="8"/>
      <c r="C21" s="8"/>
      <c r="D21" s="8"/>
      <c r="E21" s="8">
        <v>24</v>
      </c>
      <c r="F21" s="8">
        <v>24</v>
      </c>
    </row>
    <row r="22" spans="1:6" x14ac:dyDescent="0.2">
      <c r="A22" s="11" t="s">
        <v>8328</v>
      </c>
      <c r="B22" s="8"/>
      <c r="C22" s="8"/>
      <c r="D22" s="8"/>
      <c r="E22" s="8">
        <v>24</v>
      </c>
      <c r="F22" s="8">
        <v>24</v>
      </c>
    </row>
    <row r="23" spans="1:6" x14ac:dyDescent="0.2">
      <c r="A23" s="7" t="s">
        <v>8319</v>
      </c>
      <c r="B23" s="8">
        <v>540</v>
      </c>
      <c r="C23" s="8">
        <v>20</v>
      </c>
      <c r="D23" s="8">
        <v>120</v>
      </c>
      <c r="E23" s="8">
        <v>20</v>
      </c>
      <c r="F23" s="8">
        <v>700</v>
      </c>
    </row>
    <row r="24" spans="1:6" x14ac:dyDescent="0.2">
      <c r="A24" s="11" t="s">
        <v>8330</v>
      </c>
      <c r="B24" s="8">
        <v>40</v>
      </c>
      <c r="C24" s="8"/>
      <c r="D24" s="8"/>
      <c r="E24" s="8"/>
      <c r="F24" s="8">
        <v>40</v>
      </c>
    </row>
    <row r="25" spans="1:6" x14ac:dyDescent="0.2">
      <c r="A25" s="11" t="s">
        <v>8333</v>
      </c>
      <c r="B25" s="8">
        <v>40</v>
      </c>
      <c r="C25" s="8"/>
      <c r="D25" s="8"/>
      <c r="E25" s="8"/>
      <c r="F25" s="8">
        <v>40</v>
      </c>
    </row>
    <row r="26" spans="1:6" x14ac:dyDescent="0.2">
      <c r="A26" s="11" t="s">
        <v>8334</v>
      </c>
      <c r="B26" s="8"/>
      <c r="C26" s="8">
        <v>20</v>
      </c>
      <c r="D26" s="8">
        <v>40</v>
      </c>
      <c r="E26" s="8"/>
      <c r="F26" s="8">
        <v>60</v>
      </c>
    </row>
    <row r="27" spans="1:6" x14ac:dyDescent="0.2">
      <c r="A27" s="11" t="s">
        <v>8339</v>
      </c>
      <c r="B27" s="8">
        <v>140</v>
      </c>
      <c r="C27" s="8"/>
      <c r="D27" s="8">
        <v>20</v>
      </c>
      <c r="E27" s="8"/>
      <c r="F27" s="8">
        <v>160</v>
      </c>
    </row>
    <row r="28" spans="1:6" x14ac:dyDescent="0.2">
      <c r="A28" s="11" t="s">
        <v>8340</v>
      </c>
      <c r="B28" s="8"/>
      <c r="C28" s="8"/>
      <c r="D28" s="8">
        <v>60</v>
      </c>
      <c r="E28" s="8"/>
      <c r="F28" s="8">
        <v>60</v>
      </c>
    </row>
    <row r="29" spans="1:6" x14ac:dyDescent="0.2">
      <c r="A29" s="11" t="s">
        <v>8342</v>
      </c>
      <c r="B29" s="8">
        <v>20</v>
      </c>
      <c r="C29" s="8"/>
      <c r="D29" s="8"/>
      <c r="E29" s="8"/>
      <c r="F29" s="8">
        <v>20</v>
      </c>
    </row>
    <row r="30" spans="1:6" x14ac:dyDescent="0.2">
      <c r="A30" s="11" t="s">
        <v>8351</v>
      </c>
      <c r="B30" s="8">
        <v>40</v>
      </c>
      <c r="C30" s="8"/>
      <c r="D30" s="8"/>
      <c r="E30" s="8"/>
      <c r="F30" s="8">
        <v>40</v>
      </c>
    </row>
    <row r="31" spans="1:6" x14ac:dyDescent="0.2">
      <c r="A31" s="11" t="s">
        <v>8354</v>
      </c>
      <c r="B31" s="8">
        <v>260</v>
      </c>
      <c r="C31" s="8"/>
      <c r="D31" s="8"/>
      <c r="E31" s="8"/>
      <c r="F31" s="8">
        <v>260</v>
      </c>
    </row>
    <row r="32" spans="1:6" x14ac:dyDescent="0.2">
      <c r="A32" s="11" t="s">
        <v>8366</v>
      </c>
      <c r="B32" s="8"/>
      <c r="C32" s="8"/>
      <c r="D32" s="8"/>
      <c r="E32" s="8">
        <v>20</v>
      </c>
      <c r="F32" s="8">
        <v>20</v>
      </c>
    </row>
    <row r="33" spans="1:6" x14ac:dyDescent="0.2">
      <c r="A33" s="7" t="s">
        <v>8320</v>
      </c>
      <c r="B33" s="8">
        <v>103</v>
      </c>
      <c r="C33" s="8"/>
      <c r="D33" s="8">
        <v>117</v>
      </c>
      <c r="E33" s="8"/>
      <c r="F33" s="8">
        <v>220</v>
      </c>
    </row>
    <row r="34" spans="1:6" x14ac:dyDescent="0.2">
      <c r="A34" s="11" t="s">
        <v>8345</v>
      </c>
      <c r="B34" s="8"/>
      <c r="C34" s="8"/>
      <c r="D34" s="8">
        <v>20</v>
      </c>
      <c r="E34" s="8"/>
      <c r="F34" s="8">
        <v>20</v>
      </c>
    </row>
    <row r="35" spans="1:6" x14ac:dyDescent="0.2">
      <c r="A35" s="11" t="s">
        <v>8347</v>
      </c>
      <c r="B35" s="8"/>
      <c r="C35" s="8"/>
      <c r="D35" s="8">
        <v>20</v>
      </c>
      <c r="E35" s="8"/>
      <c r="F35" s="8">
        <v>20</v>
      </c>
    </row>
    <row r="36" spans="1:6" x14ac:dyDescent="0.2">
      <c r="A36" s="11" t="s">
        <v>8348</v>
      </c>
      <c r="B36" s="8">
        <v>103</v>
      </c>
      <c r="C36" s="8"/>
      <c r="D36" s="8">
        <v>57</v>
      </c>
      <c r="E36" s="8"/>
      <c r="F36" s="8">
        <v>160</v>
      </c>
    </row>
    <row r="37" spans="1:6" x14ac:dyDescent="0.2">
      <c r="A37" s="11" t="s">
        <v>8349</v>
      </c>
      <c r="B37" s="8"/>
      <c r="C37" s="8"/>
      <c r="D37" s="8">
        <v>20</v>
      </c>
      <c r="E37" s="8"/>
      <c r="F37" s="8">
        <v>20</v>
      </c>
    </row>
    <row r="38" spans="1:6" x14ac:dyDescent="0.2">
      <c r="A38" s="7" t="s">
        <v>8321</v>
      </c>
      <c r="B38" s="8">
        <v>80</v>
      </c>
      <c r="C38" s="8"/>
      <c r="D38" s="8">
        <v>127</v>
      </c>
      <c r="E38" s="8">
        <v>30</v>
      </c>
      <c r="F38" s="8">
        <v>237</v>
      </c>
    </row>
    <row r="39" spans="1:6" x14ac:dyDescent="0.2">
      <c r="A39" s="11" t="s">
        <v>8327</v>
      </c>
      <c r="B39" s="8"/>
      <c r="C39" s="8"/>
      <c r="D39" s="8"/>
      <c r="E39" s="8">
        <v>20</v>
      </c>
      <c r="F39" s="8">
        <v>20</v>
      </c>
    </row>
    <row r="40" spans="1:6" x14ac:dyDescent="0.2">
      <c r="A40" s="11" t="s">
        <v>8329</v>
      </c>
      <c r="B40" s="8"/>
      <c r="C40" s="8"/>
      <c r="D40" s="8">
        <v>40</v>
      </c>
      <c r="E40" s="8"/>
      <c r="F40" s="8">
        <v>40</v>
      </c>
    </row>
    <row r="41" spans="1:6" x14ac:dyDescent="0.2">
      <c r="A41" s="11" t="s">
        <v>8335</v>
      </c>
      <c r="B41" s="8"/>
      <c r="C41" s="8"/>
      <c r="D41" s="8">
        <v>40</v>
      </c>
      <c r="E41" s="8"/>
      <c r="F41" s="8">
        <v>40</v>
      </c>
    </row>
    <row r="42" spans="1:6" x14ac:dyDescent="0.2">
      <c r="A42" s="11" t="s">
        <v>8346</v>
      </c>
      <c r="B42" s="8">
        <v>60</v>
      </c>
      <c r="C42" s="8"/>
      <c r="D42" s="8"/>
      <c r="E42" s="8"/>
      <c r="F42" s="8">
        <v>60</v>
      </c>
    </row>
    <row r="43" spans="1:6" x14ac:dyDescent="0.2">
      <c r="A43" s="11" t="s">
        <v>8352</v>
      </c>
      <c r="B43" s="8">
        <v>20</v>
      </c>
      <c r="C43" s="8"/>
      <c r="D43" s="8"/>
      <c r="E43" s="8"/>
      <c r="F43" s="8">
        <v>20</v>
      </c>
    </row>
    <row r="44" spans="1:6" x14ac:dyDescent="0.2">
      <c r="A44" s="11" t="s">
        <v>8362</v>
      </c>
      <c r="B44" s="8"/>
      <c r="C44" s="8"/>
      <c r="D44" s="8">
        <v>47</v>
      </c>
      <c r="E44" s="8">
        <v>10</v>
      </c>
      <c r="F44" s="8">
        <v>57</v>
      </c>
    </row>
    <row r="45" spans="1:6" x14ac:dyDescent="0.2">
      <c r="A45" s="7" t="s">
        <v>8322</v>
      </c>
      <c r="B45" s="8">
        <v>209</v>
      </c>
      <c r="C45" s="8"/>
      <c r="D45" s="8">
        <v>213</v>
      </c>
      <c r="E45" s="8">
        <v>178</v>
      </c>
      <c r="F45" s="8">
        <v>600</v>
      </c>
    </row>
    <row r="46" spans="1:6" x14ac:dyDescent="0.2">
      <c r="A46" s="11" t="s">
        <v>8337</v>
      </c>
      <c r="B46" s="8"/>
      <c r="C46" s="8"/>
      <c r="D46" s="8">
        <v>20</v>
      </c>
      <c r="E46" s="8"/>
      <c r="F46" s="8">
        <v>20</v>
      </c>
    </row>
    <row r="47" spans="1:6" x14ac:dyDescent="0.2">
      <c r="A47" s="11" t="s">
        <v>8338</v>
      </c>
      <c r="B47" s="8">
        <v>140</v>
      </c>
      <c r="C47" s="8"/>
      <c r="D47" s="8"/>
      <c r="E47" s="8"/>
      <c r="F47" s="8">
        <v>140</v>
      </c>
    </row>
    <row r="48" spans="1:6" x14ac:dyDescent="0.2">
      <c r="A48" s="11" t="s">
        <v>8341</v>
      </c>
      <c r="B48" s="8">
        <v>9</v>
      </c>
      <c r="C48" s="8"/>
      <c r="D48" s="8">
        <v>11</v>
      </c>
      <c r="E48" s="8"/>
      <c r="F48" s="8">
        <v>20</v>
      </c>
    </row>
    <row r="49" spans="1:6" x14ac:dyDescent="0.2">
      <c r="A49" s="11" t="s">
        <v>8358</v>
      </c>
      <c r="B49" s="8">
        <v>40</v>
      </c>
      <c r="C49" s="8"/>
      <c r="D49" s="8">
        <v>2</v>
      </c>
      <c r="E49" s="8">
        <v>18</v>
      </c>
      <c r="F49" s="8">
        <v>60</v>
      </c>
    </row>
    <row r="50" spans="1:6" x14ac:dyDescent="0.2">
      <c r="A50" s="11" t="s">
        <v>8364</v>
      </c>
      <c r="B50" s="8">
        <v>20</v>
      </c>
      <c r="C50" s="8"/>
      <c r="D50" s="8">
        <v>120</v>
      </c>
      <c r="E50" s="8">
        <v>60</v>
      </c>
      <c r="F50" s="8">
        <v>200</v>
      </c>
    </row>
    <row r="51" spans="1:6" x14ac:dyDescent="0.2">
      <c r="A51" s="11" t="s">
        <v>8365</v>
      </c>
      <c r="B51" s="8"/>
      <c r="C51" s="8"/>
      <c r="D51" s="8">
        <v>60</v>
      </c>
      <c r="E51" s="8">
        <v>100</v>
      </c>
      <c r="F51" s="8">
        <v>160</v>
      </c>
    </row>
    <row r="52" spans="1:6" x14ac:dyDescent="0.2">
      <c r="A52" s="7" t="s">
        <v>8323</v>
      </c>
      <c r="B52" s="8">
        <v>839</v>
      </c>
      <c r="C52" s="8">
        <v>24</v>
      </c>
      <c r="D52" s="8">
        <v>493</v>
      </c>
      <c r="E52" s="8">
        <v>37</v>
      </c>
      <c r="F52" s="8">
        <v>1393</v>
      </c>
    </row>
    <row r="53" spans="1:6" x14ac:dyDescent="0.2">
      <c r="A53" s="11" t="s">
        <v>8344</v>
      </c>
      <c r="B53" s="8">
        <v>60</v>
      </c>
      <c r="C53" s="8"/>
      <c r="D53" s="8">
        <v>60</v>
      </c>
      <c r="E53" s="8">
        <v>20</v>
      </c>
      <c r="F53" s="8">
        <v>140</v>
      </c>
    </row>
    <row r="54" spans="1:6" x14ac:dyDescent="0.2">
      <c r="A54" s="11" t="s">
        <v>8350</v>
      </c>
      <c r="B54" s="8">
        <v>694</v>
      </c>
      <c r="C54" s="8">
        <v>19</v>
      </c>
      <c r="D54" s="8">
        <v>353</v>
      </c>
      <c r="E54" s="8"/>
      <c r="F54" s="8">
        <v>1066</v>
      </c>
    </row>
    <row r="55" spans="1:6" x14ac:dyDescent="0.2">
      <c r="A55" s="11" t="s">
        <v>8359</v>
      </c>
      <c r="B55" s="8">
        <v>85</v>
      </c>
      <c r="C55" s="8">
        <v>5</v>
      </c>
      <c r="D55" s="8">
        <v>80</v>
      </c>
      <c r="E55" s="8">
        <v>17</v>
      </c>
      <c r="F55" s="8">
        <v>187</v>
      </c>
    </row>
    <row r="56" spans="1:6" x14ac:dyDescent="0.2">
      <c r="A56" s="7" t="s">
        <v>8313</v>
      </c>
      <c r="B56" s="8">
        <v>2185</v>
      </c>
      <c r="C56" s="8">
        <v>50</v>
      </c>
      <c r="D56" s="8">
        <v>1530</v>
      </c>
      <c r="E56" s="8">
        <v>349</v>
      </c>
      <c r="F56" s="8">
        <v>4114</v>
      </c>
    </row>
  </sheetData>
  <sortState columnSort="1" ref="A4:F47">
    <sortCondition descending="1" ref="B5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AD74-DFFC-5141-A60F-9499886D913E}">
  <dimension ref="A1:H13"/>
  <sheetViews>
    <sheetView tabSelected="1" workbookViewId="0">
      <selection activeCell="F2" sqref="F2"/>
    </sheetView>
  </sheetViews>
  <sheetFormatPr baseColWidth="10" defaultRowHeight="15" x14ac:dyDescent="0.2"/>
  <cols>
    <col min="1" max="1" width="36.5" customWidth="1"/>
    <col min="2" max="2" width="22" customWidth="1"/>
    <col min="3" max="3" width="15.6640625" customWidth="1"/>
    <col min="4" max="4" width="12.83203125" customWidth="1"/>
    <col min="5" max="5" width="15.1640625" customWidth="1"/>
    <col min="6" max="6" width="12.33203125" customWidth="1"/>
    <col min="7" max="7" width="18" customWidth="1"/>
    <col min="8" max="8" width="14.5" customWidth="1"/>
    <col min="9" max="9" width="16.83203125" customWidth="1"/>
  </cols>
  <sheetData>
    <row r="1" spans="1:8" x14ac:dyDescent="0.2">
      <c r="A1" t="s">
        <v>8367</v>
      </c>
      <c r="B1" t="s">
        <v>8368</v>
      </c>
      <c r="C1" t="s">
        <v>8369</v>
      </c>
      <c r="D1" t="s">
        <v>8370</v>
      </c>
      <c r="E1" t="s">
        <v>8371</v>
      </c>
      <c r="F1" t="s">
        <v>8372</v>
      </c>
      <c r="G1" t="s">
        <v>8373</v>
      </c>
      <c r="H1" t="s">
        <v>8374</v>
      </c>
    </row>
    <row r="2" spans="1:8" x14ac:dyDescent="0.2">
      <c r="A2" t="s">
        <v>8375</v>
      </c>
      <c r="B2">
        <f>COUNTIFS('Kickstarter Table'!$F$2:$F$4115,"Successful",'Kickstarter Table'!$D$2:$D$4115,"&lt;1000",'Kickstarter Table'!$D$2:$D$4115,"&gt;0000")</f>
        <v>322</v>
      </c>
      <c r="C2">
        <f>COUNTIFS('Kickstarter Table'!$F$2:$F$4115,"failed",'Kickstarter Table'!$D$2:$D$4115,"&lt;1000",'Kickstarter Table'!$D$2:$D$4115,"&gt;0000")</f>
        <v>113</v>
      </c>
      <c r="D2">
        <f>COUNTIFS('Kickstarter Table'!$F$2:$F$4115,"canceled",'Kickstarter Table'!$D$2:$D$4115,"&lt;1000",'Kickstarter Table'!$D$2:$D$4115,"&gt;0000")</f>
        <v>18</v>
      </c>
      <c r="E2">
        <f>SUM(B2:D2)</f>
        <v>453</v>
      </c>
    </row>
    <row r="3" spans="1:8" x14ac:dyDescent="0.2">
      <c r="A3" t="s">
        <v>8376</v>
      </c>
      <c r="B3">
        <f>COUNTIFS('Kickstarter Table'!$F$2:$F$4115,"Successful",'Kickstarter Table'!$D$2:$D$4115,"&lt;5000",'Kickstarter Table'!$D$2:$D$4115,"&gt;1000")</f>
        <v>816</v>
      </c>
      <c r="C3">
        <f>COUNTIFS('Kickstarter Table'!$F$2:$F$4115,"Successful",'Kickstarter Table'!$D$2:$D$4115,"&lt;5000",'Kickstarter Table'!$D$2:$D$4115,"&gt;1000")</f>
        <v>816</v>
      </c>
      <c r="D3">
        <f>COUNTIFS('Kickstarter Table'!$F$2:$F$4115,"Successful",'Kickstarter Table'!$D$2:$D$4115,"&lt;5000",'Kickstarter Table'!$D$2:$D$4115,"&gt;1000")</f>
        <v>816</v>
      </c>
      <c r="E3">
        <f t="shared" ref="E3:E13" si="0">SUM(B3:D3)</f>
        <v>2448</v>
      </c>
    </row>
    <row r="4" spans="1:8" x14ac:dyDescent="0.2">
      <c r="A4" t="s">
        <v>8377</v>
      </c>
      <c r="B4">
        <f>COUNTIFS('Kickstarter Table'!$F$2:$F$4115,"Successful",'Kickstarter Table'!$D$2:$D$4115,"&lt;10000",'Kickstarter Table'!$D$2:$D$4115,"&gt;5000")</f>
        <v>231</v>
      </c>
      <c r="C4">
        <f>COUNTIFS('Kickstarter Table'!$F$2:$F$4115,"Successful",'Kickstarter Table'!$D$2:$D$4115,"&lt;10000",'Kickstarter Table'!$D$2:$D$4115,"&gt;5000")</f>
        <v>231</v>
      </c>
      <c r="D4">
        <f>COUNTIFS('Kickstarter Table'!$F$2:$F$4115,"Successful",'Kickstarter Table'!$D$2:$D$4115,"&lt;10000",'Kickstarter Table'!$D$2:$D$4115,"&gt;5000")</f>
        <v>231</v>
      </c>
      <c r="E4">
        <f t="shared" si="0"/>
        <v>693</v>
      </c>
    </row>
    <row r="5" spans="1:8" x14ac:dyDescent="0.2">
      <c r="A5" t="s">
        <v>8378</v>
      </c>
      <c r="B5">
        <f>COUNTIFS('Kickstarter Table'!$F$2:$F$4115,"Successful",'Kickstarter Table'!$D$2:$D$4115,"&lt;15000",'Kickstarter Table'!$D$2:$D$4115,"&gt;10000")</f>
        <v>65</v>
      </c>
      <c r="C5">
        <f>COUNTIFS('Kickstarter Table'!$F$2:$F$4115,"Successful",'Kickstarter Table'!$D$2:$D$4115,"&lt;15000",'Kickstarter Table'!$D$2:$D$4115,"&gt;10000")</f>
        <v>65</v>
      </c>
      <c r="D5">
        <f>COUNTIFS('Kickstarter Table'!$F$2:$F$4115,"Successful",'Kickstarter Table'!$D$2:$D$4115,"&lt;15000",'Kickstarter Table'!$D$2:$D$4115,"&gt;10000")</f>
        <v>65</v>
      </c>
      <c r="E5">
        <f t="shared" si="0"/>
        <v>195</v>
      </c>
    </row>
    <row r="6" spans="1:8" x14ac:dyDescent="0.2">
      <c r="A6" t="s">
        <v>8379</v>
      </c>
      <c r="B6">
        <f>COUNTIFS('Kickstarter Table'!$F$2:$F$4115,"Successful",'Kickstarter Table'!$D$2:$D$4115,"&lt;20000",'Kickstarter Table'!$D$2:$D$4115,"&gt;15000")</f>
        <v>38</v>
      </c>
      <c r="C6">
        <f>COUNTIFS('Kickstarter Table'!$F$2:$F$4115,"Successful",'Kickstarter Table'!$D$2:$D$4115,"&lt;20000",'Kickstarter Table'!$D$2:$D$4115,"&gt;15000")</f>
        <v>38</v>
      </c>
      <c r="D6">
        <f>COUNTIFS('Kickstarter Table'!$F$2:$F$4115,"Successful",'Kickstarter Table'!$D$2:$D$4115,"&lt;20000",'Kickstarter Table'!$D$2:$D$4115,"&gt;15000")</f>
        <v>38</v>
      </c>
      <c r="E6">
        <f t="shared" si="0"/>
        <v>114</v>
      </c>
    </row>
    <row r="7" spans="1:8" x14ac:dyDescent="0.2">
      <c r="A7" t="s">
        <v>8380</v>
      </c>
      <c r="B7">
        <f>COUNTIFS('Kickstarter Table'!$F$2:$F$4115,"Successful",'Kickstarter Table'!$D$2:$D$4115,"&lt;25000",'Kickstarter Table'!$D$2:$D$4115,"&gt;20000")</f>
        <v>18</v>
      </c>
      <c r="C7">
        <f>COUNTIFS('Kickstarter Table'!$F$2:$F$4115,"Successful",'Kickstarter Table'!$D$2:$D$4115,"&lt;25000",'Kickstarter Table'!$D$2:$D$4115,"&gt;20000")</f>
        <v>18</v>
      </c>
      <c r="D7">
        <f>COUNTIFS('Kickstarter Table'!$F$2:$F$4115,"Successful",'Kickstarter Table'!$D$2:$D$4115,"&lt;25000",'Kickstarter Table'!$D$2:$D$4115,"&gt;20000")</f>
        <v>18</v>
      </c>
      <c r="E7">
        <f t="shared" si="0"/>
        <v>54</v>
      </c>
    </row>
    <row r="8" spans="1:8" x14ac:dyDescent="0.2">
      <c r="A8" t="s">
        <v>8381</v>
      </c>
      <c r="B8">
        <f>COUNTIFS('Kickstarter Table'!$F$2:$F$4115,"Successful",'Kickstarter Table'!$D$2:$D$4115,"&lt;30000",'Kickstarter Table'!$D$2:$D$4115,"&gt;25000")</f>
        <v>8</v>
      </c>
      <c r="C8">
        <f>COUNTIFS('Kickstarter Table'!$F$2:$F$4115,"Successful",'Kickstarter Table'!$D$2:$D$4115,"&lt;30000",'Kickstarter Table'!$D$2:$D$4115,"&gt;25000")</f>
        <v>8</v>
      </c>
      <c r="D8">
        <f>COUNTIFS('Kickstarter Table'!$F$2:$F$4115,"Successful",'Kickstarter Table'!$D$2:$D$4115,"&lt;30000",'Kickstarter Table'!$D$2:$D$4115,"&gt;25000")</f>
        <v>8</v>
      </c>
      <c r="E8">
        <f t="shared" si="0"/>
        <v>24</v>
      </c>
    </row>
    <row r="9" spans="1:8" x14ac:dyDescent="0.2">
      <c r="A9" t="s">
        <v>8382</v>
      </c>
      <c r="B9">
        <f>COUNTIFS('Kickstarter Table'!$F$2:$F$4115,"Successful",'Kickstarter Table'!$D$2:$D$4115,"&lt;35000",'Kickstarter Table'!$D$2:$D$4115,"&gt;30000")</f>
        <v>6</v>
      </c>
      <c r="C9">
        <f>COUNTIFS('Kickstarter Table'!$F$2:$F$4115,"Successful",'Kickstarter Table'!$D$2:$D$4115,"&lt;35000",'Kickstarter Table'!$D$2:$D$4115,"&gt;30000")</f>
        <v>6</v>
      </c>
      <c r="D9">
        <f>COUNTIFS('Kickstarter Table'!$F$2:$F$4115,"Successful",'Kickstarter Table'!$D$2:$D$4115,"&lt;35000",'Kickstarter Table'!$D$2:$D$4115,"&gt;30000")</f>
        <v>6</v>
      </c>
      <c r="E9">
        <f t="shared" si="0"/>
        <v>18</v>
      </c>
    </row>
    <row r="10" spans="1:8" x14ac:dyDescent="0.2">
      <c r="A10" t="s">
        <v>8383</v>
      </c>
      <c r="B10">
        <f>COUNTIFS('Kickstarter Table'!$F$2:$F$4115,"Successful",'Kickstarter Table'!$D$2:$D$4115,"&lt;40000",'Kickstarter Table'!$D$2:$D$4115,"&gt;35000")</f>
        <v>4</v>
      </c>
      <c r="C10">
        <f>COUNTIFS('Kickstarter Table'!$F$2:$F$4115,"Successful",'Kickstarter Table'!$D$2:$D$4115,"&lt;40000",'Kickstarter Table'!$D$2:$D$4115,"&gt;35000")</f>
        <v>4</v>
      </c>
      <c r="D10">
        <f>COUNTIFS('Kickstarter Table'!$F$2:$F$4115,"Successful",'Kickstarter Table'!$D$2:$D$4115,"&lt;40000",'Kickstarter Table'!$D$2:$D$4115,"&gt;35000")</f>
        <v>4</v>
      </c>
      <c r="E10">
        <f t="shared" si="0"/>
        <v>12</v>
      </c>
    </row>
    <row r="11" spans="1:8" x14ac:dyDescent="0.2">
      <c r="A11" t="s">
        <v>8384</v>
      </c>
      <c r="B11">
        <f>COUNTIFS('Kickstarter Table'!$F$2:$F$4115,"Successful",'Kickstarter Table'!$D$2:$D$4115,"&lt;45000",'Kickstarter Table'!$D$2:$D$4115,"&gt;40000")</f>
        <v>5</v>
      </c>
      <c r="C11">
        <f>COUNTIFS('Kickstarter Table'!$F$2:$F$4115,"Successful",'Kickstarter Table'!$D$2:$D$4115,"&lt;45000",'Kickstarter Table'!$D$2:$D$4115,"&gt;40000")</f>
        <v>5</v>
      </c>
      <c r="D11">
        <f>COUNTIFS('Kickstarter Table'!$F$2:$F$4115,"Successful",'Kickstarter Table'!$D$2:$D$4115,"&lt;45000",'Kickstarter Table'!$D$2:$D$4115,"&gt;40000")</f>
        <v>5</v>
      </c>
      <c r="E11">
        <f t="shared" si="0"/>
        <v>15</v>
      </c>
    </row>
    <row r="12" spans="1:8" x14ac:dyDescent="0.2">
      <c r="A12" t="s">
        <v>8385</v>
      </c>
      <c r="B12">
        <f>COUNTIFS('Kickstarter Table'!$F$2:$F$4115,"Successful",'Kickstarter Table'!$D$2:$D$4115,"&lt;50000",'Kickstarter Table'!$D$2:$D$4115,"&gt;45000")</f>
        <v>3</v>
      </c>
      <c r="C12">
        <f>COUNTIFS('Kickstarter Table'!$F$2:$F$4115,"Successful",'Kickstarter Table'!$D$2:$D$4115,"&lt;50000",'Kickstarter Table'!$D$2:$D$4115,"&gt;45000")</f>
        <v>3</v>
      </c>
      <c r="D12">
        <f>COUNTIFS('Kickstarter Table'!$F$2:$F$4115,"Successful",'Kickstarter Table'!$D$2:$D$4115,"&lt;50000",'Kickstarter Table'!$D$2:$D$4115,"&gt;45000")</f>
        <v>3</v>
      </c>
      <c r="E12">
        <f t="shared" si="0"/>
        <v>9</v>
      </c>
    </row>
    <row r="13" spans="1:8" x14ac:dyDescent="0.2">
      <c r="A13" t="s">
        <v>8386</v>
      </c>
      <c r="B13">
        <f>COUNTIFS('Kickstarter Table'!$F$2:$F$4115,"Successful",'Kickstarter Table'!$D$2:$D$4115,"&gt;50000")</f>
        <v>55</v>
      </c>
      <c r="C13">
        <f>COUNTIFS('Kickstarter Table'!$F$2:$F$4115,"Successful",'Kickstarter Table'!$D$2:$D$4115,"&gt;50000")</f>
        <v>55</v>
      </c>
      <c r="D13">
        <f>COUNTIFS('Kickstarter Table'!$F$2:$F$4115,"Successful",'Kickstarter Table'!$D$2:$D$4115,"&gt;50000")</f>
        <v>55</v>
      </c>
      <c r="E13">
        <f t="shared" si="0"/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 Table</vt:lpstr>
      <vt:lpstr>Category Stats</vt:lpstr>
      <vt:lpstr>Sub-Category Stats</vt:lpstr>
      <vt:lpstr>Goal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kat jansen</cp:lastModifiedBy>
  <dcterms:created xsi:type="dcterms:W3CDTF">2017-04-20T15:17:24Z</dcterms:created>
  <dcterms:modified xsi:type="dcterms:W3CDTF">2019-11-10T01:58:43Z</dcterms:modified>
</cp:coreProperties>
</file>