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Desktop\2019sep\Consolidation\Sep\"/>
    </mc:Choice>
  </mc:AlternateContent>
  <bookViews>
    <workbookView xWindow="0" yWindow="0" windowWidth="19200" windowHeight="7310" tabRatio="717" activeTab="2"/>
  </bookViews>
  <sheets>
    <sheet name="Summary" sheetId="3" r:id="rId1"/>
    <sheet name="Consolidated Report" sheetId="1" r:id="rId2"/>
    <sheet name="Module 1" sheetId="4" r:id="rId3"/>
    <sheet name="Module 2" sheetId="10" r:id="rId4"/>
    <sheet name="Module 3" sheetId="5" r:id="rId5"/>
    <sheet name="Module 4" sheetId="8" r:id="rId6"/>
  </sheets>
  <definedNames>
    <definedName name="_xlnm._FilterDatabase" localSheetId="1" hidden="1">'Consolidated Report'!$A$3:$W$6</definedName>
    <definedName name="_xlnm._FilterDatabase" localSheetId="2" hidden="1">'Module 1'!$A$6:$AP$47</definedName>
    <definedName name="_xlnm._FilterDatabase" localSheetId="3" hidden="1">'Module 2'!$C$6:$O$11</definedName>
    <definedName name="_xlnm._FilterDatabase" localSheetId="4" hidden="1">'Module 3'!$C$6:$Q$11</definedName>
    <definedName name="_xlnm._FilterDatabase" localSheetId="5" hidden="1">'Module 4'!$A$6:$I$11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5" l="1"/>
  <c r="M10" i="5"/>
  <c r="M11" i="5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9" i="4"/>
  <c r="G10" i="4"/>
  <c r="G11" i="4"/>
  <c r="E40" i="1" l="1"/>
  <c r="E36" i="1"/>
  <c r="E38" i="1"/>
  <c r="E32" i="1"/>
  <c r="E9" i="1"/>
  <c r="E17" i="1"/>
  <c r="E37" i="1"/>
  <c r="E42" i="1"/>
  <c r="E25" i="1"/>
  <c r="E20" i="1"/>
  <c r="E12" i="1"/>
  <c r="E8" i="1"/>
  <c r="E29" i="1"/>
  <c r="E33" i="1"/>
  <c r="E24" i="1"/>
  <c r="E21" i="1"/>
  <c r="E13" i="1"/>
  <c r="E44" i="1"/>
  <c r="E28" i="1"/>
  <c r="E16" i="1"/>
  <c r="E26" i="1"/>
  <c r="E41" i="1"/>
  <c r="E30" i="1"/>
  <c r="E43" i="1"/>
  <c r="D44" i="1"/>
  <c r="E39" i="1"/>
  <c r="E35" i="1"/>
  <c r="E15" i="1"/>
  <c r="E34" i="1"/>
  <c r="E31" i="1"/>
  <c r="E27" i="1"/>
  <c r="E11" i="1"/>
  <c r="E23" i="1"/>
  <c r="E19" i="1"/>
  <c r="E22" i="1"/>
  <c r="E18" i="1"/>
  <c r="E14" i="1"/>
  <c r="E10" i="1"/>
  <c r="F44" i="1" l="1"/>
  <c r="N8" i="10"/>
  <c r="N11" i="10"/>
  <c r="G8" i="4" l="1"/>
  <c r="G7" i="4"/>
  <c r="G7" i="5"/>
  <c r="G8" i="5"/>
  <c r="G9" i="5"/>
  <c r="G10" i="5"/>
  <c r="G11" i="5"/>
  <c r="E11" i="10"/>
  <c r="E8" i="10"/>
  <c r="E9" i="10"/>
  <c r="E10" i="10"/>
  <c r="E7" i="10"/>
  <c r="K11" i="4"/>
  <c r="K10" i="4"/>
  <c r="K9" i="4"/>
  <c r="J26" i="4" l="1"/>
  <c r="M26" i="4" s="1"/>
  <c r="J34" i="4"/>
  <c r="M34" i="4" s="1"/>
  <c r="J42" i="4"/>
  <c r="M42" i="4" s="1"/>
  <c r="J46" i="4"/>
  <c r="M46" i="4" s="1"/>
  <c r="J38" i="4"/>
  <c r="M38" i="4" s="1"/>
  <c r="J14" i="4"/>
  <c r="M14" i="4" s="1"/>
  <c r="J18" i="4"/>
  <c r="M18" i="4" s="1"/>
  <c r="J22" i="4"/>
  <c r="M22" i="4" s="1"/>
  <c r="J30" i="4"/>
  <c r="M30" i="4" s="1"/>
  <c r="J32" i="4"/>
  <c r="M32" i="4" s="1"/>
  <c r="J16" i="4"/>
  <c r="M16" i="4" s="1"/>
  <c r="J39" i="4"/>
  <c r="M39" i="4" s="1"/>
  <c r="J23" i="4"/>
  <c r="M23" i="4" s="1"/>
  <c r="J41" i="4"/>
  <c r="M41" i="4" s="1"/>
  <c r="J25" i="4"/>
  <c r="M25" i="4" s="1"/>
  <c r="J44" i="4"/>
  <c r="M44" i="4" s="1"/>
  <c r="J28" i="4"/>
  <c r="M28" i="4" s="1"/>
  <c r="J12" i="4"/>
  <c r="M12" i="4" s="1"/>
  <c r="J35" i="4"/>
  <c r="M35" i="4" s="1"/>
  <c r="J19" i="4"/>
  <c r="M19" i="4" s="1"/>
  <c r="J37" i="4"/>
  <c r="M37" i="4" s="1"/>
  <c r="J21" i="4"/>
  <c r="M21" i="4" s="1"/>
  <c r="J40" i="4"/>
  <c r="M40" i="4" s="1"/>
  <c r="J24" i="4"/>
  <c r="M24" i="4" s="1"/>
  <c r="J47" i="4"/>
  <c r="M47" i="4" s="1"/>
  <c r="J31" i="4"/>
  <c r="M31" i="4" s="1"/>
  <c r="J15" i="4"/>
  <c r="M15" i="4" s="1"/>
  <c r="J33" i="4"/>
  <c r="M33" i="4" s="1"/>
  <c r="J17" i="4"/>
  <c r="M17" i="4" s="1"/>
  <c r="J36" i="4"/>
  <c r="M36" i="4" s="1"/>
  <c r="J20" i="4"/>
  <c r="M20" i="4" s="1"/>
  <c r="J43" i="4"/>
  <c r="M43" i="4" s="1"/>
  <c r="J27" i="4"/>
  <c r="M27" i="4" s="1"/>
  <c r="J45" i="4"/>
  <c r="M45" i="4" s="1"/>
  <c r="J29" i="4"/>
  <c r="M29" i="4" s="1"/>
  <c r="J13" i="4"/>
  <c r="M13" i="4" s="1"/>
  <c r="M2" i="1"/>
  <c r="Q15" i="4" l="1"/>
  <c r="D11" i="1"/>
  <c r="F11" i="1" s="1"/>
  <c r="Q25" i="4"/>
  <c r="D21" i="1"/>
  <c r="F21" i="1" s="1"/>
  <c r="Q46" i="4"/>
  <c r="D42" i="1"/>
  <c r="F42" i="1" s="1"/>
  <c r="Q45" i="4"/>
  <c r="D41" i="1"/>
  <c r="F41" i="1" s="1"/>
  <c r="Q36" i="4"/>
  <c r="D32" i="1"/>
  <c r="F32" i="1" s="1"/>
  <c r="Q31" i="4"/>
  <c r="D27" i="1"/>
  <c r="F27" i="1" s="1"/>
  <c r="Q21" i="4"/>
  <c r="D17" i="1"/>
  <c r="F17" i="1" s="1"/>
  <c r="Q12" i="4"/>
  <c r="D8" i="1"/>
  <c r="F8" i="1" s="1"/>
  <c r="Q41" i="4"/>
  <c r="D37" i="1"/>
  <c r="F37" i="1" s="1"/>
  <c r="Q32" i="4"/>
  <c r="D28" i="1"/>
  <c r="F28" i="1" s="1"/>
  <c r="Q18" i="4"/>
  <c r="D14" i="1"/>
  <c r="F14" i="1" s="1"/>
  <c r="Q42" i="4"/>
  <c r="D38" i="1"/>
  <c r="F38" i="1" s="1"/>
  <c r="Q29" i="4"/>
  <c r="D25" i="1"/>
  <c r="F25" i="1" s="1"/>
  <c r="Q40" i="4"/>
  <c r="D36" i="1"/>
  <c r="F36" i="1" s="1"/>
  <c r="Q16" i="4"/>
  <c r="D12" i="1"/>
  <c r="F12" i="1" s="1"/>
  <c r="Q27" i="4"/>
  <c r="D23" i="1"/>
  <c r="F23" i="1" s="1"/>
  <c r="Q17" i="4"/>
  <c r="D13" i="1"/>
  <c r="F13" i="1" s="1"/>
  <c r="Q47" i="4"/>
  <c r="D43" i="1"/>
  <c r="F43" i="1" s="1"/>
  <c r="Q37" i="4"/>
  <c r="D33" i="1"/>
  <c r="F33" i="1" s="1"/>
  <c r="Q28" i="4"/>
  <c r="D24" i="1"/>
  <c r="F24" i="1" s="1"/>
  <c r="Q23" i="4"/>
  <c r="D19" i="1"/>
  <c r="F19" i="1" s="1"/>
  <c r="Q14" i="4"/>
  <c r="D10" i="1"/>
  <c r="F10" i="1" s="1"/>
  <c r="Q34" i="4"/>
  <c r="D30" i="1"/>
  <c r="F30" i="1" s="1"/>
  <c r="Q20" i="4"/>
  <c r="D16" i="1"/>
  <c r="F16" i="1" s="1"/>
  <c r="Q35" i="4"/>
  <c r="D31" i="1"/>
  <c r="F31" i="1" s="1"/>
  <c r="Q22" i="4"/>
  <c r="D18" i="1"/>
  <c r="F18" i="1" s="1"/>
  <c r="Q13" i="4"/>
  <c r="D9" i="1"/>
  <c r="F9" i="1" s="1"/>
  <c r="Q43" i="4"/>
  <c r="D39" i="1"/>
  <c r="F39" i="1" s="1"/>
  <c r="Q33" i="4"/>
  <c r="D29" i="1"/>
  <c r="F29" i="1" s="1"/>
  <c r="Q24" i="4"/>
  <c r="D20" i="1"/>
  <c r="F20" i="1" s="1"/>
  <c r="Q19" i="4"/>
  <c r="D15" i="1"/>
  <c r="F15" i="1" s="1"/>
  <c r="Q44" i="4"/>
  <c r="D40" i="1"/>
  <c r="F40" i="1" s="1"/>
  <c r="Q39" i="4"/>
  <c r="D35" i="1"/>
  <c r="F35" i="1" s="1"/>
  <c r="Q30" i="4"/>
  <c r="D26" i="1"/>
  <c r="F26" i="1" s="1"/>
  <c r="Q38" i="4"/>
  <c r="D34" i="1"/>
  <c r="F34" i="1" s="1"/>
  <c r="Q26" i="4"/>
  <c r="D22" i="1"/>
  <c r="F22" i="1" s="1"/>
  <c r="C5" i="1"/>
  <c r="C6" i="1"/>
  <c r="C7" i="1"/>
  <c r="B5" i="1"/>
  <c r="B6" i="1"/>
  <c r="B7" i="1"/>
  <c r="B11" i="8"/>
  <c r="A11" i="8"/>
  <c r="B10" i="8"/>
  <c r="A10" i="8"/>
  <c r="B9" i="8"/>
  <c r="A9" i="8"/>
  <c r="B8" i="8"/>
  <c r="A8" i="8"/>
  <c r="B11" i="5"/>
  <c r="A11" i="5"/>
  <c r="B10" i="5"/>
  <c r="A10" i="5"/>
  <c r="B9" i="5"/>
  <c r="A9" i="5"/>
  <c r="B8" i="5"/>
  <c r="A8" i="5"/>
  <c r="B4" i="1"/>
  <c r="M9" i="1" l="1"/>
  <c r="M29" i="1"/>
  <c r="M36" i="1"/>
  <c r="M38" i="1"/>
  <c r="M37" i="1"/>
  <c r="M42" i="1"/>
  <c r="M25" i="1"/>
  <c r="M41" i="1"/>
  <c r="M31" i="1"/>
  <c r="M40" i="1"/>
  <c r="M44" i="1"/>
  <c r="M28" i="1"/>
  <c r="M21" i="1"/>
  <c r="M13" i="1"/>
  <c r="M19" i="1"/>
  <c r="M10" i="1"/>
  <c r="M39" i="1"/>
  <c r="M27" i="1"/>
  <c r="M22" i="1"/>
  <c r="M30" i="1"/>
  <c r="M43" i="1"/>
  <c r="M15" i="1"/>
  <c r="M14" i="1"/>
  <c r="M33" i="1"/>
  <c r="M32" i="1"/>
  <c r="M8" i="1"/>
  <c r="M20" i="1"/>
  <c r="M17" i="1"/>
  <c r="M16" i="1"/>
  <c r="M26" i="1"/>
  <c r="M35" i="1"/>
  <c r="M34" i="1"/>
  <c r="M11" i="1"/>
  <c r="M23" i="1"/>
  <c r="M18" i="1"/>
  <c r="M12" i="1"/>
  <c r="M24" i="1"/>
  <c r="J14" i="1"/>
  <c r="K18" i="1"/>
  <c r="J22" i="1"/>
  <c r="K42" i="1"/>
  <c r="J44" i="1"/>
  <c r="K9" i="1"/>
  <c r="J20" i="1"/>
  <c r="K29" i="1"/>
  <c r="J32" i="1"/>
  <c r="J36" i="1"/>
  <c r="J42" i="1"/>
  <c r="L42" i="1" s="1"/>
  <c r="K14" i="1"/>
  <c r="J17" i="1"/>
  <c r="K22" i="1"/>
  <c r="J40" i="1"/>
  <c r="J12" i="1"/>
  <c r="J16" i="1"/>
  <c r="J18" i="1"/>
  <c r="L18" i="1" s="1"/>
  <c r="K38" i="1"/>
  <c r="J9" i="1"/>
  <c r="K17" i="1"/>
  <c r="J29" i="1"/>
  <c r="L29" i="1" s="1"/>
  <c r="K35" i="1"/>
  <c r="J37" i="1"/>
  <c r="J38" i="1"/>
  <c r="J39" i="1"/>
  <c r="J34" i="1"/>
  <c r="J25" i="1"/>
  <c r="J27" i="1"/>
  <c r="J28" i="1"/>
  <c r="K40" i="1"/>
  <c r="L40" i="1" s="1"/>
  <c r="J31" i="1"/>
  <c r="K32" i="1"/>
  <c r="L32" i="1" s="1"/>
  <c r="K19" i="1"/>
  <c r="K16" i="1"/>
  <c r="L16" i="1" s="1"/>
  <c r="K44" i="1"/>
  <c r="J21" i="1"/>
  <c r="J10" i="1"/>
  <c r="J26" i="1"/>
  <c r="J19" i="1"/>
  <c r="J11" i="1"/>
  <c r="K25" i="1"/>
  <c r="K10" i="1"/>
  <c r="K31" i="1"/>
  <c r="K36" i="1"/>
  <c r="J30" i="1"/>
  <c r="K15" i="1"/>
  <c r="K28" i="1"/>
  <c r="K20" i="1"/>
  <c r="K24" i="1"/>
  <c r="J23" i="1"/>
  <c r="K33" i="1"/>
  <c r="K13" i="1"/>
  <c r="J41" i="1"/>
  <c r="L41" i="1" s="1"/>
  <c r="K12" i="1"/>
  <c r="L12" i="1" s="1"/>
  <c r="J35" i="1"/>
  <c r="K8" i="1"/>
  <c r="J8" i="1"/>
  <c r="L8" i="1" s="1"/>
  <c r="K21" i="1"/>
  <c r="K39" i="1"/>
  <c r="K41" i="1"/>
  <c r="J43" i="1"/>
  <c r="L43" i="1" s="1"/>
  <c r="K30" i="1"/>
  <c r="J15" i="1"/>
  <c r="K11" i="1"/>
  <c r="L11" i="1" s="1"/>
  <c r="K23" i="1"/>
  <c r="K27" i="1"/>
  <c r="L27" i="1" s="1"/>
  <c r="K34" i="1"/>
  <c r="J33" i="1"/>
  <c r="J13" i="1"/>
  <c r="L13" i="1" s="1"/>
  <c r="J24" i="1"/>
  <c r="L24" i="1" s="1"/>
  <c r="K26" i="1"/>
  <c r="K43" i="1"/>
  <c r="K37" i="1"/>
  <c r="L37" i="1" s="1"/>
  <c r="M5" i="1"/>
  <c r="J5" i="1"/>
  <c r="M4" i="1"/>
  <c r="M7" i="1"/>
  <c r="M6" i="1"/>
  <c r="L23" i="1" l="1"/>
  <c r="L15" i="1"/>
  <c r="L39" i="1"/>
  <c r="L35" i="1"/>
  <c r="L9" i="1"/>
  <c r="L30" i="1"/>
  <c r="L10" i="1"/>
  <c r="L19" i="1"/>
  <c r="L28" i="1"/>
  <c r="L33" i="1"/>
  <c r="L20" i="1"/>
  <c r="L36" i="1"/>
  <c r="L21" i="1"/>
  <c r="L38" i="1"/>
  <c r="L17" i="1"/>
  <c r="L44" i="1"/>
  <c r="L14" i="1"/>
  <c r="L31" i="1"/>
  <c r="L25" i="1"/>
  <c r="L26" i="1"/>
  <c r="L34" i="1"/>
  <c r="L22" i="1"/>
  <c r="L8" i="4"/>
  <c r="K8" i="4"/>
  <c r="A9" i="10" l="1"/>
  <c r="B9" i="10"/>
  <c r="A10" i="10"/>
  <c r="B10" i="10"/>
  <c r="A11" i="10"/>
  <c r="B11" i="10"/>
  <c r="A8" i="10"/>
  <c r="B8" i="10"/>
  <c r="L9" i="4"/>
  <c r="L10" i="4"/>
  <c r="L11" i="4"/>
  <c r="G9" i="1" l="1"/>
  <c r="G17" i="1"/>
  <c r="H39" i="1"/>
  <c r="G40" i="1"/>
  <c r="G42" i="1"/>
  <c r="G30" i="1"/>
  <c r="H34" i="1"/>
  <c r="G29" i="1"/>
  <c r="I29" i="1" s="1"/>
  <c r="O29" i="1" s="1"/>
  <c r="H37" i="1"/>
  <c r="G38" i="1"/>
  <c r="H42" i="1"/>
  <c r="G14" i="1"/>
  <c r="G22" i="1"/>
  <c r="H28" i="1"/>
  <c r="H12" i="1"/>
  <c r="H16" i="1"/>
  <c r="G18" i="1"/>
  <c r="H20" i="1"/>
  <c r="H24" i="1"/>
  <c r="G33" i="1"/>
  <c r="I33" i="1" s="1"/>
  <c r="O33" i="1" s="1"/>
  <c r="H25" i="1"/>
  <c r="G34" i="1"/>
  <c r="H21" i="1"/>
  <c r="G12" i="1"/>
  <c r="I12" i="1" s="1"/>
  <c r="O12" i="1" s="1"/>
  <c r="H38" i="1"/>
  <c r="H33" i="1"/>
  <c r="G24" i="1"/>
  <c r="I24" i="1" s="1"/>
  <c r="O24" i="1" s="1"/>
  <c r="H17" i="1"/>
  <c r="H26" i="1"/>
  <c r="G36" i="1"/>
  <c r="H35" i="1"/>
  <c r="G15" i="1"/>
  <c r="I15" i="1" s="1"/>
  <c r="O15" i="1" s="1"/>
  <c r="H11" i="1"/>
  <c r="H23" i="1"/>
  <c r="H31" i="1"/>
  <c r="H27" i="1"/>
  <c r="H14" i="1"/>
  <c r="G8" i="1"/>
  <c r="G28" i="1"/>
  <c r="I28" i="1" s="1"/>
  <c r="O28" i="1" s="1"/>
  <c r="H36" i="1"/>
  <c r="H15" i="1"/>
  <c r="G19" i="1"/>
  <c r="G20" i="1"/>
  <c r="I20" i="1" s="1"/>
  <c r="O20" i="1" s="1"/>
  <c r="H32" i="1"/>
  <c r="G37" i="1"/>
  <c r="I37" i="1" s="1"/>
  <c r="O37" i="1" s="1"/>
  <c r="G25" i="1"/>
  <c r="I25" i="1" s="1"/>
  <c r="O25" i="1" s="1"/>
  <c r="G21" i="1"/>
  <c r="I21" i="1" s="1"/>
  <c r="O21" i="1" s="1"/>
  <c r="G16" i="1"/>
  <c r="I16" i="1" s="1"/>
  <c r="O16" i="1" s="1"/>
  <c r="G44" i="1"/>
  <c r="G26" i="1"/>
  <c r="I26" i="1" s="1"/>
  <c r="O26" i="1" s="1"/>
  <c r="G41" i="1"/>
  <c r="I41" i="1" s="1"/>
  <c r="O41" i="1" s="1"/>
  <c r="H43" i="1"/>
  <c r="I43" i="1" s="1"/>
  <c r="O43" i="1" s="1"/>
  <c r="G11" i="1"/>
  <c r="I11" i="1" s="1"/>
  <c r="O11" i="1" s="1"/>
  <c r="G23" i="1"/>
  <c r="I23" i="1" s="1"/>
  <c r="O23" i="1" s="1"/>
  <c r="G27" i="1"/>
  <c r="H10" i="1"/>
  <c r="H13" i="1"/>
  <c r="G32" i="1"/>
  <c r="H9" i="1"/>
  <c r="G35" i="1"/>
  <c r="H29" i="1"/>
  <c r="H8" i="1"/>
  <c r="G13" i="1"/>
  <c r="I13" i="1" s="1"/>
  <c r="O13" i="1" s="1"/>
  <c r="G39" i="1"/>
  <c r="I39" i="1" s="1"/>
  <c r="O39" i="1" s="1"/>
  <c r="G31" i="1"/>
  <c r="G10" i="1"/>
  <c r="H30" i="1"/>
  <c r="I30" i="1" s="1"/>
  <c r="O30" i="1" s="1"/>
  <c r="H19" i="1"/>
  <c r="H22" i="1"/>
  <c r="I22" i="1" s="1"/>
  <c r="O22" i="1" s="1"/>
  <c r="H41" i="1"/>
  <c r="G43" i="1"/>
  <c r="H40" i="1"/>
  <c r="I40" i="1" s="1"/>
  <c r="O40" i="1" s="1"/>
  <c r="H44" i="1"/>
  <c r="H18" i="1"/>
  <c r="I18" i="1" s="1"/>
  <c r="O18" i="1" s="1"/>
  <c r="H7" i="1"/>
  <c r="K9" i="5"/>
  <c r="L9" i="5"/>
  <c r="K10" i="5"/>
  <c r="L10" i="5"/>
  <c r="K11" i="5"/>
  <c r="L11" i="5"/>
  <c r="L8" i="5"/>
  <c r="K8" i="5"/>
  <c r="I9" i="10"/>
  <c r="J9" i="10"/>
  <c r="I10" i="10"/>
  <c r="J10" i="10"/>
  <c r="I11" i="10"/>
  <c r="J11" i="10"/>
  <c r="J8" i="10"/>
  <c r="I8" i="10"/>
  <c r="I34" i="1" l="1"/>
  <c r="O34" i="1" s="1"/>
  <c r="Q34" i="1" s="1"/>
  <c r="Q16" i="1"/>
  <c r="R16" i="1"/>
  <c r="Q33" i="1"/>
  <c r="R33" i="1"/>
  <c r="R13" i="1"/>
  <c r="Q13" i="1"/>
  <c r="I27" i="1"/>
  <c r="O27" i="1" s="1"/>
  <c r="Q24" i="1"/>
  <c r="R24" i="1"/>
  <c r="Q39" i="1"/>
  <c r="R39" i="1"/>
  <c r="Q15" i="1"/>
  <c r="R15" i="1"/>
  <c r="Q29" i="1"/>
  <c r="R29" i="1"/>
  <c r="Q41" i="1"/>
  <c r="R41" i="1"/>
  <c r="Q20" i="1"/>
  <c r="R20" i="1"/>
  <c r="R18" i="1"/>
  <c r="Q18" i="1"/>
  <c r="I10" i="1"/>
  <c r="O10" i="1" s="1"/>
  <c r="I32" i="1"/>
  <c r="O32" i="1" s="1"/>
  <c r="Q23" i="1"/>
  <c r="R23" i="1"/>
  <c r="R26" i="1"/>
  <c r="Q26" i="1"/>
  <c r="R25" i="1"/>
  <c r="Q25" i="1"/>
  <c r="I19" i="1"/>
  <c r="O19" i="1" s="1"/>
  <c r="I8" i="1"/>
  <c r="O8" i="1" s="1"/>
  <c r="I36" i="1"/>
  <c r="O36" i="1" s="1"/>
  <c r="I38" i="1"/>
  <c r="O38" i="1" s="1"/>
  <c r="I17" i="1"/>
  <c r="O17" i="1" s="1"/>
  <c r="R40" i="1"/>
  <c r="Q40" i="1"/>
  <c r="Q43" i="1"/>
  <c r="R43" i="1"/>
  <c r="Q12" i="1"/>
  <c r="R12" i="1"/>
  <c r="Q30" i="1"/>
  <c r="R30" i="1"/>
  <c r="Q21" i="1"/>
  <c r="R21" i="1"/>
  <c r="Q28" i="1"/>
  <c r="R28" i="1"/>
  <c r="I35" i="1"/>
  <c r="O35" i="1" s="1"/>
  <c r="R22" i="1"/>
  <c r="Q22" i="1"/>
  <c r="I31" i="1"/>
  <c r="O31" i="1" s="1"/>
  <c r="R11" i="1"/>
  <c r="Q11" i="1"/>
  <c r="I44" i="1"/>
  <c r="O44" i="1" s="1"/>
  <c r="Q37" i="1"/>
  <c r="R37" i="1"/>
  <c r="I14" i="1"/>
  <c r="O14" i="1" s="1"/>
  <c r="I42" i="1"/>
  <c r="O42" i="1" s="1"/>
  <c r="I9" i="1"/>
  <c r="O9" i="1" s="1"/>
  <c r="G2" i="1"/>
  <c r="R34" i="1" l="1"/>
  <c r="Q9" i="1"/>
  <c r="R9" i="1"/>
  <c r="R17" i="1"/>
  <c r="Q17" i="1"/>
  <c r="Q42" i="1"/>
  <c r="R42" i="1"/>
  <c r="Q8" i="1"/>
  <c r="R8" i="1"/>
  <c r="Q32" i="1"/>
  <c r="R32" i="1"/>
  <c r="U20" i="1"/>
  <c r="S20" i="1"/>
  <c r="S29" i="1"/>
  <c r="U29" i="1"/>
  <c r="S39" i="1"/>
  <c r="U39" i="1"/>
  <c r="Q27" i="1"/>
  <c r="R27" i="1"/>
  <c r="Q31" i="1"/>
  <c r="R31" i="1"/>
  <c r="U28" i="1"/>
  <c r="S28" i="1"/>
  <c r="S30" i="1"/>
  <c r="U30" i="1"/>
  <c r="S43" i="1"/>
  <c r="U43" i="1"/>
  <c r="S25" i="1"/>
  <c r="U25" i="1"/>
  <c r="U33" i="1"/>
  <c r="S33" i="1"/>
  <c r="Q38" i="1"/>
  <c r="R38" i="1"/>
  <c r="Q19" i="1"/>
  <c r="R19" i="1"/>
  <c r="S26" i="1"/>
  <c r="U26" i="1"/>
  <c r="R10" i="1"/>
  <c r="Q10" i="1"/>
  <c r="U16" i="1"/>
  <c r="S16" i="1"/>
  <c r="R36" i="1"/>
  <c r="Q36" i="1"/>
  <c r="S18" i="1"/>
  <c r="U18" i="1"/>
  <c r="R44" i="1"/>
  <c r="Q44" i="1"/>
  <c r="R14" i="1"/>
  <c r="Q14" i="1"/>
  <c r="S22" i="1"/>
  <c r="U22" i="1"/>
  <c r="S21" i="1"/>
  <c r="U21" i="1"/>
  <c r="U12" i="1"/>
  <c r="S12" i="1"/>
  <c r="U37" i="1"/>
  <c r="S37" i="1"/>
  <c r="S11" i="1"/>
  <c r="U11" i="1"/>
  <c r="R35" i="1"/>
  <c r="Q35" i="1"/>
  <c r="S40" i="1"/>
  <c r="U40" i="1"/>
  <c r="U34" i="1"/>
  <c r="S34" i="1"/>
  <c r="U23" i="1"/>
  <c r="S23" i="1"/>
  <c r="U41" i="1"/>
  <c r="S41" i="1"/>
  <c r="U15" i="1"/>
  <c r="S15" i="1"/>
  <c r="U24" i="1"/>
  <c r="S24" i="1"/>
  <c r="U13" i="1"/>
  <c r="S13" i="1"/>
  <c r="J8" i="4"/>
  <c r="J11" i="4"/>
  <c r="J10" i="4"/>
  <c r="J9" i="4"/>
  <c r="J9" i="5"/>
  <c r="J8" i="5"/>
  <c r="M8" i="5" s="1"/>
  <c r="J4" i="1" s="1"/>
  <c r="J11" i="5"/>
  <c r="J10" i="5"/>
  <c r="H9" i="10"/>
  <c r="N9" i="10" s="1"/>
  <c r="H10" i="10"/>
  <c r="N10" i="10" s="1"/>
  <c r="H11" i="10"/>
  <c r="U31" i="1" l="1"/>
  <c r="S31" i="1"/>
  <c r="S8" i="1"/>
  <c r="U8" i="1"/>
  <c r="S35" i="1"/>
  <c r="U35" i="1"/>
  <c r="S14" i="1"/>
  <c r="U14" i="1"/>
  <c r="S17" i="1"/>
  <c r="U17" i="1"/>
  <c r="S19" i="1"/>
  <c r="U19" i="1"/>
  <c r="S27" i="1"/>
  <c r="U27" i="1"/>
  <c r="U32" i="1"/>
  <c r="S32" i="1"/>
  <c r="U42" i="1"/>
  <c r="S42" i="1"/>
  <c r="U9" i="1"/>
  <c r="S9" i="1"/>
  <c r="S38" i="1"/>
  <c r="U38" i="1"/>
  <c r="U44" i="1"/>
  <c r="S44" i="1"/>
  <c r="S36" i="1"/>
  <c r="U36" i="1"/>
  <c r="U10" i="1"/>
  <c r="S10" i="1"/>
  <c r="M9" i="4"/>
  <c r="P9" i="4"/>
  <c r="E5" i="1" s="1"/>
  <c r="M10" i="4"/>
  <c r="D6" i="1" s="1"/>
  <c r="P10" i="4"/>
  <c r="E6" i="1" s="1"/>
  <c r="M11" i="4"/>
  <c r="P11" i="4"/>
  <c r="E7" i="1" s="1"/>
  <c r="M8" i="4"/>
  <c r="D4" i="1" s="1"/>
  <c r="P8" i="4"/>
  <c r="E4" i="1" s="1"/>
  <c r="D5" i="1"/>
  <c r="P11" i="5"/>
  <c r="K7" i="1" s="1"/>
  <c r="P10" i="5"/>
  <c r="K6" i="1" s="1"/>
  <c r="P8" i="5"/>
  <c r="K4" i="1" s="1"/>
  <c r="P9" i="5"/>
  <c r="H6" i="1"/>
  <c r="K10" i="10"/>
  <c r="K11" i="10"/>
  <c r="H4" i="1"/>
  <c r="K9" i="10"/>
  <c r="H5" i="1"/>
  <c r="Q11" i="4" l="1"/>
  <c r="Q8" i="5"/>
  <c r="D7" i="1"/>
  <c r="F7" i="1" s="1"/>
  <c r="F6" i="1"/>
  <c r="F5" i="1"/>
  <c r="Q10" i="4"/>
  <c r="Q9" i="4"/>
  <c r="Q10" i="5"/>
  <c r="J6" i="1"/>
  <c r="L6" i="1" s="1"/>
  <c r="F4" i="1"/>
  <c r="O11" i="10"/>
  <c r="G7" i="1"/>
  <c r="I7" i="1" s="1"/>
  <c r="Q8" i="4"/>
  <c r="Q11" i="5"/>
  <c r="J7" i="1"/>
  <c r="L7" i="1" s="1"/>
  <c r="Q9" i="5"/>
  <c r="K5" i="1"/>
  <c r="L5" i="1" s="1"/>
  <c r="O9" i="10"/>
  <c r="G5" i="1"/>
  <c r="I5" i="1" s="1"/>
  <c r="O10" i="10"/>
  <c r="G6" i="1"/>
  <c r="I6" i="1" s="1"/>
  <c r="L4" i="1"/>
  <c r="B31" i="3"/>
  <c r="B12" i="3"/>
  <c r="B25" i="3" s="1"/>
  <c r="J2" i="1"/>
  <c r="D2" i="1"/>
  <c r="C4" i="1"/>
  <c r="O5" i="1" l="1"/>
  <c r="Q5" i="1" s="1"/>
  <c r="R5" i="1" s="1"/>
  <c r="S5" i="1" s="1"/>
  <c r="O7" i="1"/>
  <c r="Q7" i="1" s="1"/>
  <c r="R7" i="1" s="1"/>
  <c r="U7" i="1" s="1"/>
  <c r="O6" i="1"/>
  <c r="Q6" i="1" s="1"/>
  <c r="R6" i="1" s="1"/>
  <c r="U6" i="1" s="1"/>
  <c r="F19" i="3"/>
  <c r="F17" i="3"/>
  <c r="F16" i="3"/>
  <c r="F18" i="3"/>
  <c r="S6" i="1" l="1"/>
  <c r="S7" i="1"/>
  <c r="U5" i="1"/>
  <c r="H19" i="3"/>
  <c r="H18" i="3"/>
  <c r="H17" i="3"/>
  <c r="H16" i="3"/>
  <c r="H15" i="3"/>
  <c r="J15" i="3"/>
  <c r="J19" i="3" l="1"/>
  <c r="J18" i="3"/>
  <c r="J17" i="3"/>
  <c r="J16" i="3"/>
  <c r="B29" i="3"/>
  <c r="B16" i="3" l="1"/>
  <c r="B18" i="3"/>
  <c r="B19" i="3"/>
  <c r="B17" i="3"/>
  <c r="J20" i="3"/>
  <c r="B27" i="3"/>
  <c r="H20" i="3" l="1"/>
  <c r="B20" i="3"/>
  <c r="F20" i="3" l="1"/>
  <c r="H8" i="10" l="1"/>
  <c r="K8" i="10" s="1"/>
  <c r="O8" i="10" l="1"/>
  <c r="G4" i="1"/>
  <c r="I4" i="1" s="1"/>
  <c r="O4" i="1" s="1"/>
  <c r="D19" i="3" l="1"/>
  <c r="D16" i="3"/>
  <c r="D18" i="3"/>
  <c r="Q4" i="1"/>
  <c r="R4" i="1" s="1"/>
  <c r="D17" i="3"/>
  <c r="F23" i="3" l="1"/>
  <c r="E23" i="3"/>
  <c r="H23" i="3"/>
  <c r="K23" i="3"/>
  <c r="B23" i="3"/>
  <c r="J23" i="3"/>
  <c r="G23" i="3"/>
  <c r="I23" i="3"/>
  <c r="C23" i="3"/>
  <c r="D23" i="3"/>
  <c r="S4" i="1"/>
  <c r="U4" i="1"/>
  <c r="D20" i="3"/>
</calcChain>
</file>

<file path=xl/sharedStrings.xml><?xml version="1.0" encoding="utf-8"?>
<sst xmlns="http://schemas.openxmlformats.org/spreadsheetml/2006/main" count="321" uniqueCount="167">
  <si>
    <t>Emp ID</t>
  </si>
  <si>
    <t>NAME</t>
  </si>
  <si>
    <t>L1 Result</t>
  </si>
  <si>
    <t>Status</t>
  </si>
  <si>
    <t>Remarks</t>
  </si>
  <si>
    <t>Module 1</t>
  </si>
  <si>
    <t>Module 2</t>
  </si>
  <si>
    <t>Module 3</t>
  </si>
  <si>
    <t>Module 4</t>
  </si>
  <si>
    <t>Retest Marks</t>
  </si>
  <si>
    <t>Marks
out of 100</t>
  </si>
  <si>
    <t>L1 Grade</t>
  </si>
  <si>
    <t>Sr No.</t>
  </si>
  <si>
    <t>Summary</t>
  </si>
  <si>
    <t>Batch</t>
  </si>
  <si>
    <t>Batch Start Date</t>
  </si>
  <si>
    <t>Location</t>
  </si>
  <si>
    <t>Module Failures</t>
  </si>
  <si>
    <t>Abscondees/Drop outs</t>
  </si>
  <si>
    <t>Module 5</t>
  </si>
  <si>
    <t>Module Score Summary</t>
  </si>
  <si>
    <t>#</t>
  </si>
  <si>
    <t>Score</t>
  </si>
  <si>
    <t>60-69</t>
  </si>
  <si>
    <t>70-79</t>
  </si>
  <si>
    <t>80-89</t>
  </si>
  <si>
    <t>90-100</t>
  </si>
  <si>
    <t>Consolidated Result -  Pass</t>
  </si>
  <si>
    <t>Consolidated Result -  Fail</t>
  </si>
  <si>
    <t xml:space="preserve"> Success %</t>
  </si>
  <si>
    <t>Batch Throughput %</t>
  </si>
  <si>
    <t xml:space="preserve">Final Test Date </t>
  </si>
  <si>
    <t>Modules -&gt;</t>
  </si>
  <si>
    <t>0-10</t>
  </si>
  <si>
    <t>11-20</t>
  </si>
  <si>
    <t>21-30</t>
  </si>
  <si>
    <t>31-40</t>
  </si>
  <si>
    <t>61-70</t>
  </si>
  <si>
    <t>71-80</t>
  </si>
  <si>
    <t>81-90</t>
  </si>
  <si>
    <t>91-100</t>
  </si>
  <si>
    <t>41-49</t>
  </si>
  <si>
    <t>Appeared For Final Test</t>
  </si>
  <si>
    <t># Participants in Range-&gt;</t>
  </si>
  <si>
    <t xml:space="preserve"># </t>
  </si>
  <si>
    <t>Total Count -&gt;</t>
  </si>
  <si>
    <t>Final Module Mark</t>
  </si>
  <si>
    <t>Final Module Marks
(out of 100)</t>
  </si>
  <si>
    <t>Consolidated Score Range</t>
  </si>
  <si>
    <t>Retest Marks
(out of 100)</t>
  </si>
  <si>
    <t>Consolidated  Score
Out of 100</t>
  </si>
  <si>
    <t xml:space="preserve">Start Date - </t>
  </si>
  <si>
    <t xml:space="preserve">End Date - </t>
  </si>
  <si>
    <t xml:space="preserve">Faculty - </t>
  </si>
  <si>
    <t>EmpID</t>
  </si>
  <si>
    <t>Name</t>
  </si>
  <si>
    <t>Assignment TOTAL</t>
  </si>
  <si>
    <t>MTT</t>
  </si>
  <si>
    <t>MPT</t>
  </si>
  <si>
    <t>Assg %</t>
  </si>
  <si>
    <t>MTT%</t>
  </si>
  <si>
    <t>MPT%</t>
  </si>
  <si>
    <t>TOTAL</t>
  </si>
  <si>
    <t>Retest MTT</t>
  </si>
  <si>
    <t>Retest MPT</t>
  </si>
  <si>
    <t>Retest Total</t>
  </si>
  <si>
    <t>Assignment Total</t>
  </si>
  <si>
    <t>Assg%</t>
  </si>
  <si>
    <t>MPT %</t>
  </si>
  <si>
    <t>Total</t>
  </si>
  <si>
    <t>Employee ID</t>
  </si>
  <si>
    <t>Group Members</t>
  </si>
  <si>
    <t>PLP group #</t>
  </si>
  <si>
    <t xml:space="preserve">PLP </t>
  </si>
  <si>
    <t xml:space="preserve">Module Name - </t>
  </si>
  <si>
    <t>Batch Start Size</t>
  </si>
  <si>
    <t>Batch Transfer Out</t>
  </si>
  <si>
    <t>Batch Transfer In</t>
  </si>
  <si>
    <t>Batch End Size</t>
  </si>
  <si>
    <t>0-59</t>
  </si>
  <si>
    <t>50-59</t>
  </si>
  <si>
    <t>Parallel Project + Pseudo Live Project</t>
  </si>
  <si>
    <t>NA</t>
  </si>
  <si>
    <t>60 - 64</t>
  </si>
  <si>
    <t>65-69</t>
  </si>
  <si>
    <t>70-74</t>
  </si>
  <si>
    <t>75-79</t>
  </si>
  <si>
    <t>80-84</t>
  </si>
  <si>
    <t>85-89</t>
  </si>
  <si>
    <t>90-94</t>
  </si>
  <si>
    <t>95-100</t>
  </si>
  <si>
    <t>L1 score out of 30</t>
  </si>
  <si>
    <t>Total Module Scores
Out of 70</t>
  </si>
  <si>
    <t>L1 Exam Score
Out of 60</t>
  </si>
  <si>
    <t>Final  Total</t>
  </si>
  <si>
    <t>total</t>
  </si>
  <si>
    <t>Final  total</t>
  </si>
  <si>
    <t>External Nandish from Alkyna</t>
  </si>
  <si>
    <t>31</t>
  </si>
  <si>
    <t>Marks
Out of 100</t>
  </si>
  <si>
    <t>Module Failure</t>
  </si>
  <si>
    <t>Soft Skills</t>
  </si>
  <si>
    <t>Oracle Basics +  Web Basics</t>
  </si>
  <si>
    <t>Core Java 8  &amp; Developer Tools</t>
  </si>
  <si>
    <t>Servlets 3.0  + JSP 2.2  + JPA + Introduction to Web services(SOAP &amp; REST) + Angular 2.0</t>
  </si>
  <si>
    <t>Module 4
PLP + PLP Presentation</t>
  </si>
  <si>
    <t>Module 1 : Oracle Basics +  Web Basics</t>
  </si>
  <si>
    <t>Module 2 : Core Java 8  &amp; Developer Tools</t>
  </si>
  <si>
    <t>Module 3: Servlets 3.0  + JSP 2.2  + JPA + Introduction to Web services(SOAP &amp; REST) + Angular 2.0</t>
  </si>
  <si>
    <t>HTML Assg</t>
  </si>
  <si>
    <t>javascript assg</t>
  </si>
  <si>
    <t>XML assg</t>
  </si>
  <si>
    <t>oracle assg</t>
  </si>
  <si>
    <t xml:space="preserve"> servlet 3.0  Assg</t>
  </si>
  <si>
    <t>JSP 2.2 assg</t>
  </si>
  <si>
    <t>JPA</t>
  </si>
  <si>
    <t>intriduction to web services</t>
  </si>
  <si>
    <t>developer tools assg</t>
  </si>
  <si>
    <t>Core Java 8  &amp; Developement Tools</t>
  </si>
  <si>
    <t>English Test Score</t>
  </si>
  <si>
    <t>Pre-Test Level</t>
  </si>
  <si>
    <t>Post-Test Level</t>
  </si>
  <si>
    <t>23-Sep-19</t>
  </si>
  <si>
    <t>27-Sep-19</t>
  </si>
  <si>
    <t>JEE Abridged MIPL</t>
  </si>
  <si>
    <t>Shraddha Ravindrakumar Karadge</t>
  </si>
  <si>
    <t>Diksha Sinha</t>
  </si>
  <si>
    <t>Tejashree Vasudev Mahajan</t>
  </si>
  <si>
    <t>Satyam Patel</t>
  </si>
  <si>
    <t>Veeshanki Agarwal</t>
  </si>
  <si>
    <t>Gaurav Malhotra</t>
  </si>
  <si>
    <t>Shreya Pandey</t>
  </si>
  <si>
    <t>Shivam Sahu</t>
  </si>
  <si>
    <t>Tadi Pavan Kumar</t>
  </si>
  <si>
    <t>Manjari Khandelwal</t>
  </si>
  <si>
    <t>Soumya Sharma</t>
  </si>
  <si>
    <t>Mrunal Manoj Anekar</t>
  </si>
  <si>
    <t>Rohandeep Singh Sahota</t>
  </si>
  <si>
    <t>Rahul Saklani</t>
  </si>
  <si>
    <t>Sankalp Joshi</t>
  </si>
  <si>
    <t>Abhimanyu Dwivedi</t>
  </si>
  <si>
    <t>Deepanshu Kumar Srivastava</t>
  </si>
  <si>
    <t>Satyam Singhania</t>
  </si>
  <si>
    <t>Dabbada Santosh Naidu</t>
  </si>
  <si>
    <t>Praharsha Pallempati</t>
  </si>
  <si>
    <t>Samireddy Vinay Reddy</t>
  </si>
  <si>
    <t>Anindit Bordoloi</t>
  </si>
  <si>
    <t>Tanuj D</t>
  </si>
  <si>
    <t>Sivakumar  S</t>
  </si>
  <si>
    <t>Diljodh Singh</t>
  </si>
  <si>
    <t>Kondepati Sai Charit</t>
  </si>
  <si>
    <t>Pradeepa R</t>
  </si>
  <si>
    <t>Keerthi Priya K</t>
  </si>
  <si>
    <t>Harish K</t>
  </si>
  <si>
    <t>Nithya Lakshmi R</t>
  </si>
  <si>
    <t>M Renuka</t>
  </si>
  <si>
    <t>A S Ashwini</t>
  </si>
  <si>
    <t>Ali Sharif Khan</t>
  </si>
  <si>
    <t>Yashwant Rafayal Salve</t>
  </si>
  <si>
    <t>Faiz Ahmad</t>
  </si>
  <si>
    <t>Baiti Prasad</t>
  </si>
  <si>
    <t>Janwhi Srivastava</t>
  </si>
  <si>
    <t>Akshay Bramhdeo Waghmode</t>
  </si>
  <si>
    <t>Arvind Singh</t>
  </si>
  <si>
    <t>Mukul N</t>
  </si>
  <si>
    <t>Kannan-External</t>
  </si>
  <si>
    <t>Chennai-MIPL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</si>
</sst>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8" x14ac:knownFonts="1">
    <font>
      <sz val="11"/>
      <color theme="1"/>
      <name val="Calibri"/>
      <family val="2"/>
      <scheme val="minor"/>
    </font>
    <font>
      <b/>
      <sz val="10"/>
      <color indexed="9"/>
      <name val="Trebuchet MS"/>
      <family val="2"/>
    </font>
    <font>
      <sz val="10"/>
      <name val="Trebuchet MS"/>
      <family val="2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Segoe UI"/>
      <family val="2"/>
    </font>
    <font>
      <sz val="11"/>
      <name val="Calibri"/>
      <family val="2"/>
    </font>
    <font>
      <b/>
      <sz val="10"/>
      <name val="Segoe UI"/>
      <family val="2"/>
    </font>
    <font>
      <sz val="10"/>
      <color theme="1"/>
      <name val="Calibri"/>
      <family val="2"/>
      <scheme val="minor"/>
    </font>
    <font>
      <b/>
      <sz val="9"/>
      <color indexed="9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3" fillId="0" borderId="0"/>
    <xf numFmtId="0" fontId="24" fillId="0" borderId="0">
      <alignment vertical="center"/>
    </xf>
    <xf numFmtId="0" fontId="24" fillId="0" borderId="0">
      <alignment vertical="center"/>
    </xf>
  </cellStyleXfs>
  <cellXfs count="154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2" fillId="2" borderId="2" xfId="0" applyFont="1" applyFill="1" applyBorder="1"/>
    <xf numFmtId="1" fontId="2" fillId="2" borderId="2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/>
    <xf numFmtId="49" fontId="5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/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8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8" fillId="2" borderId="0" xfId="0" applyFont="1" applyFill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1" fontId="12" fillId="6" borderId="1" xfId="0" applyNumberFormat="1" applyFont="1" applyFill="1" applyBorder="1" applyAlignment="1">
      <alignment horizontal="center"/>
    </xf>
    <xf numFmtId="1" fontId="14" fillId="6" borderId="1" xfId="2" applyNumberFormat="1" applyFont="1" applyFill="1" applyBorder="1" applyAlignment="1">
      <alignment horizontal="center"/>
    </xf>
    <xf numFmtId="0" fontId="7" fillId="2" borderId="0" xfId="0" applyFont="1" applyFill="1"/>
    <xf numFmtId="0" fontId="0" fillId="2" borderId="1" xfId="0" applyFill="1" applyBorder="1" applyAlignment="1">
      <alignment horizontal="center"/>
    </xf>
    <xf numFmtId="1" fontId="15" fillId="7" borderId="1" xfId="2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7" borderId="1" xfId="0" applyNumberForma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15" fillId="7" borderId="1" xfId="2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 readingOrder="1"/>
    </xf>
    <xf numFmtId="0" fontId="18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2" fillId="0" borderId="1" xfId="0" applyFont="1" applyBorder="1" applyAlignment="1">
      <alignment horizontal="left"/>
    </xf>
    <xf numFmtId="0" fontId="23" fillId="0" borderId="0" xfId="0" applyFont="1"/>
    <xf numFmtId="0" fontId="6" fillId="5" borderId="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/>
    </xf>
    <xf numFmtId="0" fontId="7" fillId="2" borderId="1" xfId="0" applyFont="1" applyFill="1" applyBorder="1"/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9" fillId="0" borderId="8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/>
    <xf numFmtId="0" fontId="15" fillId="2" borderId="1" xfId="2" applyFont="1" applyFill="1" applyBorder="1" applyAlignment="1">
      <alignment horizontal="center"/>
    </xf>
    <xf numFmtId="0" fontId="0" fillId="12" borderId="0" xfId="0" applyFill="1"/>
    <xf numFmtId="15" fontId="21" fillId="0" borderId="1" xfId="0" applyNumberFormat="1" applyFont="1" applyBorder="1" applyAlignment="1">
      <alignment horizontal="left"/>
    </xf>
    <xf numFmtId="15" fontId="23" fillId="0" borderId="1" xfId="0" applyNumberFormat="1" applyFont="1" applyBorder="1" applyAlignment="1">
      <alignment horizontal="left"/>
    </xf>
    <xf numFmtId="0" fontId="0" fillId="12" borderId="1" xfId="0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2" fontId="0" fillId="12" borderId="1" xfId="0" applyNumberFormat="1" applyFill="1" applyBorder="1" applyAlignment="1">
      <alignment horizontal="center" vertical="center"/>
    </xf>
    <xf numFmtId="0" fontId="0" fillId="12" borderId="0" xfId="0" applyFont="1" applyFill="1" applyBorder="1"/>
    <xf numFmtId="0" fontId="4" fillId="12" borderId="0" xfId="0" applyFont="1" applyFill="1"/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5" fontId="1" fillId="10" borderId="1" xfId="0" applyNumberFormat="1" applyFont="1" applyFill="1" applyBorder="1" applyAlignment="1">
      <alignment horizontal="center" vertical="center"/>
    </xf>
    <xf numFmtId="15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1" fontId="4" fillId="0" borderId="1" xfId="0" applyNumberFormat="1" applyFont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/>
    </xf>
    <xf numFmtId="1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23" fillId="0" borderId="1" xfId="0" applyFont="1" applyBorder="1"/>
    <xf numFmtId="0" fontId="25" fillId="0" borderId="1" xfId="0" applyFont="1" applyBorder="1"/>
    <xf numFmtId="0" fontId="26" fillId="2" borderId="1" xfId="0" applyFont="1" applyFill="1" applyBorder="1" applyAlignment="1">
      <alignment horizontal="center"/>
    </xf>
    <xf numFmtId="1" fontId="2" fillId="11" borderId="2" xfId="0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27" fillId="10" borderId="1" xfId="0" applyNumberFormat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2" fontId="15" fillId="13" borderId="1" xfId="2" applyNumberFormat="1" applyFont="1" applyFill="1" applyBorder="1" applyAlignment="1">
      <alignment horizontal="center"/>
    </xf>
    <xf numFmtId="1" fontId="15" fillId="13" borderId="1" xfId="2" applyNumberFormat="1" applyFont="1" applyFill="1" applyBorder="1" applyAlignment="1">
      <alignment horizontal="center"/>
    </xf>
    <xf numFmtId="0" fontId="0" fillId="13" borderId="0" xfId="0" applyFill="1"/>
    <xf numFmtId="0" fontId="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5" fontId="1" fillId="10" borderId="1" xfId="0" applyNumberFormat="1" applyFont="1" applyFill="1" applyBorder="1" applyAlignment="1">
      <alignment horizontal="center" vertical="center" wrapText="1"/>
    </xf>
    <xf numFmtId="15" fontId="1" fillId="1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15" fontId="1" fillId="10" borderId="3" xfId="0" applyNumberFormat="1" applyFont="1" applyFill="1" applyBorder="1" applyAlignment="1">
      <alignment horizontal="center" vertical="center"/>
    </xf>
    <xf numFmtId="15" fontId="1" fillId="10" borderId="5" xfId="0" applyNumberFormat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left" vertical="center" wrapText="1"/>
    </xf>
    <xf numFmtId="0" fontId="18" fillId="5" borderId="2" xfId="0" applyFont="1" applyFill="1" applyBorder="1" applyAlignment="1">
      <alignment horizontal="left" vertical="center" wrapText="1"/>
    </xf>
  </cellXfs>
  <cellStyles count="5">
    <cellStyle name="Norm??" xfId="2"/>
    <cellStyle name="Normal" xfId="0" builtinId="0"/>
    <cellStyle name="Normal 2" xfId="4"/>
    <cellStyle name="Normal 3" xfId="3"/>
    <cellStyle name="Normal 32" xfId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D7" sqref="D7"/>
    </sheetView>
  </sheetViews>
  <sheetFormatPr defaultColWidth="9.1796875" defaultRowHeight="13.5" x14ac:dyDescent="0.35"/>
  <cols>
    <col min="1" max="1" width="25" style="1" bestFit="1" customWidth="1"/>
    <col min="2" max="2" width="14.54296875" style="79" bestFit="1" customWidth="1"/>
    <col min="3" max="12" width="9.1796875" style="1" customWidth="1"/>
    <col min="13" max="16384" width="9.1796875" style="1"/>
  </cols>
  <sheetData>
    <row r="1" spans="1:13" x14ac:dyDescent="0.35">
      <c r="A1" s="131" t="s">
        <v>13</v>
      </c>
      <c r="B1" s="13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35">
      <c r="A2" s="13" t="s">
        <v>14</v>
      </c>
      <c r="B2" s="71" t="s">
        <v>124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x14ac:dyDescent="0.35">
      <c r="A3" s="13" t="s">
        <v>15</v>
      </c>
      <c r="B3" s="70">
        <v>43727</v>
      </c>
      <c r="C3" s="14"/>
      <c r="D3" s="12"/>
      <c r="E3" s="12"/>
      <c r="F3" s="12"/>
      <c r="G3" s="12"/>
      <c r="H3" s="12"/>
      <c r="I3" s="12"/>
      <c r="J3" s="12"/>
      <c r="K3" s="12"/>
      <c r="L3" s="12"/>
    </row>
    <row r="4" spans="1:13" x14ac:dyDescent="0.35">
      <c r="A4" s="13" t="s">
        <v>16</v>
      </c>
      <c r="B4" s="71" t="s">
        <v>166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x14ac:dyDescent="0.35">
      <c r="A5" s="13" t="s">
        <v>31</v>
      </c>
      <c r="B5" s="70">
        <v>43781</v>
      </c>
      <c r="C5" s="14"/>
      <c r="D5" s="12"/>
      <c r="E5" s="12"/>
      <c r="F5" s="12"/>
      <c r="G5" s="12"/>
      <c r="H5" s="12"/>
      <c r="I5" s="12"/>
      <c r="J5" s="12"/>
      <c r="K5" s="12"/>
      <c r="L5" s="12"/>
    </row>
    <row r="6" spans="1:13" x14ac:dyDescent="0.35">
      <c r="A6" s="13"/>
      <c r="B6" s="70"/>
      <c r="C6" s="15"/>
      <c r="D6" s="12"/>
      <c r="E6" s="12"/>
      <c r="F6" s="12"/>
      <c r="G6" s="12"/>
      <c r="H6" s="12"/>
      <c r="I6" s="12"/>
      <c r="J6" s="12"/>
      <c r="K6" s="12"/>
      <c r="L6" s="12"/>
    </row>
    <row r="7" spans="1:13" x14ac:dyDescent="0.35">
      <c r="A7" s="13" t="s">
        <v>75</v>
      </c>
      <c r="B7" s="71">
        <v>40</v>
      </c>
      <c r="C7" s="16"/>
      <c r="D7" s="12"/>
      <c r="E7" s="12"/>
      <c r="F7" s="12"/>
      <c r="G7" s="12"/>
      <c r="H7" s="12"/>
      <c r="I7" s="12"/>
      <c r="J7" s="12"/>
      <c r="K7" s="12"/>
      <c r="L7" s="12"/>
    </row>
    <row r="8" spans="1:13" x14ac:dyDescent="0.35">
      <c r="A8" s="13" t="s">
        <v>17</v>
      </c>
      <c r="B8" s="71">
        <v>0</v>
      </c>
      <c r="C8" s="16"/>
      <c r="D8" s="12"/>
      <c r="E8" s="12"/>
      <c r="F8" s="12"/>
      <c r="G8" s="12"/>
      <c r="H8" s="12"/>
      <c r="I8" s="12"/>
      <c r="J8" s="12"/>
      <c r="K8" s="12"/>
      <c r="L8" s="12"/>
    </row>
    <row r="9" spans="1:13" x14ac:dyDescent="0.35">
      <c r="A9" s="13" t="s">
        <v>18</v>
      </c>
      <c r="B9" s="71">
        <v>1</v>
      </c>
      <c r="C9" s="16"/>
      <c r="D9" s="12"/>
      <c r="E9" s="12"/>
      <c r="F9" s="12"/>
      <c r="G9" s="12"/>
      <c r="H9" s="12"/>
      <c r="I9" s="12"/>
      <c r="J9" s="12"/>
      <c r="K9" s="12"/>
      <c r="L9" s="12"/>
    </row>
    <row r="10" spans="1:13" x14ac:dyDescent="0.35">
      <c r="A10" s="13" t="s">
        <v>76</v>
      </c>
      <c r="B10" s="72">
        <v>0</v>
      </c>
      <c r="C10" s="16"/>
      <c r="D10" s="12"/>
      <c r="E10" s="12"/>
      <c r="F10" s="12"/>
      <c r="G10" s="12"/>
      <c r="H10" s="12"/>
      <c r="I10" s="12"/>
      <c r="J10" s="12"/>
      <c r="K10" s="12"/>
      <c r="L10" s="12"/>
    </row>
    <row r="11" spans="1:13" x14ac:dyDescent="0.35">
      <c r="A11" s="13" t="s">
        <v>77</v>
      </c>
      <c r="B11" s="72">
        <v>0</v>
      </c>
      <c r="C11" s="16"/>
      <c r="D11" s="12"/>
      <c r="E11" s="12"/>
      <c r="F11" s="12"/>
      <c r="G11" s="12"/>
      <c r="H11" s="12"/>
      <c r="I11" s="12"/>
      <c r="J11" s="12"/>
      <c r="K11" s="12"/>
      <c r="L11" s="12"/>
    </row>
    <row r="12" spans="1:13" x14ac:dyDescent="0.35">
      <c r="A12" s="13" t="s">
        <v>78</v>
      </c>
      <c r="B12" s="73">
        <f>B7-B8-B9-B10+B11</f>
        <v>39</v>
      </c>
      <c r="C12" s="16"/>
      <c r="D12" s="12"/>
      <c r="E12" s="12"/>
      <c r="F12" s="12"/>
      <c r="G12" s="12"/>
      <c r="H12" s="12"/>
      <c r="I12" s="12"/>
      <c r="J12" s="12"/>
      <c r="K12" s="12"/>
      <c r="L12" s="12"/>
    </row>
    <row r="13" spans="1:13" hidden="1" x14ac:dyDescent="0.35">
      <c r="A13" s="10" t="s">
        <v>32</v>
      </c>
      <c r="B13" s="133" t="s">
        <v>5</v>
      </c>
      <c r="C13" s="133"/>
      <c r="D13" s="129" t="s">
        <v>6</v>
      </c>
      <c r="E13" s="130"/>
      <c r="F13" s="129" t="s">
        <v>7</v>
      </c>
      <c r="G13" s="130"/>
      <c r="H13" s="129" t="s">
        <v>8</v>
      </c>
      <c r="I13" s="130"/>
      <c r="J13" s="129" t="s">
        <v>19</v>
      </c>
      <c r="K13" s="130"/>
      <c r="L13" s="12"/>
    </row>
    <row r="14" spans="1:13" hidden="1" x14ac:dyDescent="0.35">
      <c r="A14" s="7" t="s">
        <v>20</v>
      </c>
      <c r="B14" s="74" t="s">
        <v>44</v>
      </c>
      <c r="C14" s="8" t="s">
        <v>22</v>
      </c>
      <c r="D14" s="8" t="s">
        <v>21</v>
      </c>
      <c r="E14" s="8" t="s">
        <v>22</v>
      </c>
      <c r="F14" s="8" t="s">
        <v>21</v>
      </c>
      <c r="G14" s="8" t="s">
        <v>22</v>
      </c>
      <c r="H14" s="8" t="s">
        <v>21</v>
      </c>
      <c r="I14" s="8" t="s">
        <v>22</v>
      </c>
      <c r="J14" s="8" t="s">
        <v>21</v>
      </c>
      <c r="K14" s="8" t="s">
        <v>22</v>
      </c>
      <c r="L14" s="12"/>
      <c r="M14" s="2"/>
    </row>
    <row r="15" spans="1:13" hidden="1" x14ac:dyDescent="0.35">
      <c r="A15" s="7" t="s">
        <v>79</v>
      </c>
      <c r="B15" s="71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f>COUNTIF('Consolidated Report'!$M4:$M6,"&lt;60")</f>
        <v>3</v>
      </c>
      <c r="I15" s="9">
        <v>0</v>
      </c>
      <c r="J15" s="9">
        <f>COUNTIF('Consolidated Report'!$M4:$M6,"&lt;60")</f>
        <v>3</v>
      </c>
      <c r="K15" s="9">
        <v>0</v>
      </c>
      <c r="L15" s="12"/>
    </row>
    <row r="16" spans="1:13" hidden="1" x14ac:dyDescent="0.35">
      <c r="A16" s="7" t="s">
        <v>23</v>
      </c>
      <c r="B16" s="75">
        <f>COUNTIFS('Consolidated Report'!F$4:F6,"&gt;=60",'Consolidated Report'!F$4:F6,"&lt;70")</f>
        <v>0</v>
      </c>
      <c r="C16" s="9">
        <v>2</v>
      </c>
      <c r="D16" s="17">
        <f>COUNTIFS('Consolidated Report'!I$4:I6,"&gt;=60",'Consolidated Report'!I$4:I6,"&lt;70")</f>
        <v>0</v>
      </c>
      <c r="E16" s="9">
        <v>2</v>
      </c>
      <c r="F16" s="17">
        <f>COUNTIFS('Consolidated Report'!L$4:L6,"&gt;=60",'Consolidated Report'!L$4:L6,"&lt;70")</f>
        <v>0</v>
      </c>
      <c r="G16" s="9">
        <v>2</v>
      </c>
      <c r="H16" s="17">
        <f>COUNTIFS('Consolidated Report'!M$4:M6,"&gt;=60",'Consolidated Report'!M$4:M6,"&lt;70")</f>
        <v>0</v>
      </c>
      <c r="I16" s="9">
        <v>2</v>
      </c>
      <c r="J16" s="17">
        <f>COUNTIFS('Consolidated Report'!M$4:M6,"&gt;=60",'Consolidated Report'!M$4:M6,"&lt;70")</f>
        <v>0</v>
      </c>
      <c r="K16" s="9">
        <v>2</v>
      </c>
      <c r="L16" s="12"/>
    </row>
    <row r="17" spans="1:12" hidden="1" x14ac:dyDescent="0.35">
      <c r="A17" s="7" t="s">
        <v>24</v>
      </c>
      <c r="B17" s="75">
        <f>COUNTIFS('Consolidated Report'!F$4:F6,"&gt;=70",'Consolidated Report'!F$4:F6,"&lt;80")</f>
        <v>2</v>
      </c>
      <c r="C17" s="9">
        <v>3</v>
      </c>
      <c r="D17" s="17">
        <f>COUNTIFS('Consolidated Report'!I$4:I6,"&gt;=70",'Consolidated Report'!I$4:I6,"&lt;80")</f>
        <v>0</v>
      </c>
      <c r="E17" s="9">
        <v>3</v>
      </c>
      <c r="F17" s="17">
        <f>COUNTIFS('Consolidated Report'!L$4:L6,"&gt;=70",'Consolidated Report'!L$4:L6,"&lt;80")</f>
        <v>0</v>
      </c>
      <c r="G17" s="9">
        <v>3</v>
      </c>
      <c r="H17" s="17">
        <f>COUNTIFS('Consolidated Report'!M$4:M6,"&gt;=70",'Consolidated Report'!M$4:M6,"&lt;80")</f>
        <v>0</v>
      </c>
      <c r="I17" s="9">
        <v>3</v>
      </c>
      <c r="J17" s="17">
        <f>COUNTIFS('Consolidated Report'!M$4:M6,"&gt;=70",'Consolidated Report'!M$4:M6,"&lt;80")</f>
        <v>0</v>
      </c>
      <c r="K17" s="9">
        <v>3</v>
      </c>
      <c r="L17" s="12"/>
    </row>
    <row r="18" spans="1:12" hidden="1" x14ac:dyDescent="0.35">
      <c r="A18" s="7" t="s">
        <v>25</v>
      </c>
      <c r="B18" s="75">
        <f>COUNTIFS('Consolidated Report'!F$4:F6,"&gt;=80",'Consolidated Report'!F$4:F6,"&lt;90")</f>
        <v>1</v>
      </c>
      <c r="C18" s="9">
        <v>4</v>
      </c>
      <c r="D18" s="17">
        <f>COUNTIFS('Consolidated Report'!I$4:I6,"&gt;=80",'Consolidated Report'!I$4:I6,"&lt;90")</f>
        <v>0</v>
      </c>
      <c r="E18" s="9">
        <v>4</v>
      </c>
      <c r="F18" s="17">
        <f>COUNTIFS('Consolidated Report'!L$4:L6,"&gt;=80",'Consolidated Report'!L$4:L6,"&lt;90")</f>
        <v>0</v>
      </c>
      <c r="G18" s="9">
        <v>4</v>
      </c>
      <c r="H18" s="17">
        <f>COUNTIFS('Consolidated Report'!M$4:M6,"&gt;=80",'Consolidated Report'!M$4:M6,"&lt;90")</f>
        <v>0</v>
      </c>
      <c r="I18" s="9">
        <v>4</v>
      </c>
      <c r="J18" s="17">
        <f>COUNTIFS('Consolidated Report'!M$4:M6,"&gt;=80",'Consolidated Report'!M$4:M6,"&lt;90")</f>
        <v>0</v>
      </c>
      <c r="K18" s="9">
        <v>4</v>
      </c>
      <c r="L18" s="12"/>
    </row>
    <row r="19" spans="1:12" hidden="1" x14ac:dyDescent="0.35">
      <c r="A19" s="7" t="s">
        <v>26</v>
      </c>
      <c r="B19" s="75">
        <f>COUNTIFS('Consolidated Report'!F$4:F$6,"&gt;=90",'Consolidated Report'!F$4:F$6,"&lt;=100")</f>
        <v>0</v>
      </c>
      <c r="C19" s="9">
        <v>5</v>
      </c>
      <c r="D19" s="17">
        <f>COUNTIFS('Consolidated Report'!I$4:I6,"&gt;=90",'Consolidated Report'!I$4:I6,"&lt;=100")</f>
        <v>0</v>
      </c>
      <c r="E19" s="9">
        <v>5</v>
      </c>
      <c r="F19" s="17">
        <f>COUNTIFS('Consolidated Report'!L$4:L6,"&gt;=90",'Consolidated Report'!L$4:L6,"&lt;=100")</f>
        <v>0</v>
      </c>
      <c r="G19" s="9">
        <v>5</v>
      </c>
      <c r="H19" s="17">
        <f>COUNTIFS('Consolidated Report'!M$4:M6,"&gt;=90",'Consolidated Report'!M$4:M6,"&lt;=100")</f>
        <v>0</v>
      </c>
      <c r="I19" s="9">
        <v>5</v>
      </c>
      <c r="J19" s="17">
        <f>COUNTIFS('Consolidated Report'!M$4:M6,"&gt;=90",'Consolidated Report'!M$4:M6,"&lt;=100")</f>
        <v>0</v>
      </c>
      <c r="K19" s="9">
        <v>5</v>
      </c>
      <c r="L19" s="12"/>
    </row>
    <row r="20" spans="1:12" hidden="1" x14ac:dyDescent="0.35">
      <c r="A20" s="7" t="s">
        <v>45</v>
      </c>
      <c r="B20" s="71">
        <f>SUM(B15:B19)</f>
        <v>3</v>
      </c>
      <c r="C20" s="9"/>
      <c r="D20" s="9">
        <f>SUM(D15:D19)</f>
        <v>0</v>
      </c>
      <c r="E20" s="9"/>
      <c r="F20" s="9">
        <f>SUM(F15:F19)</f>
        <v>0</v>
      </c>
      <c r="G20" s="9"/>
      <c r="H20" s="9">
        <f>SUM(H15:H19)</f>
        <v>3</v>
      </c>
      <c r="I20" s="9"/>
      <c r="J20" s="9">
        <f>SUM(J15:J19)</f>
        <v>3</v>
      </c>
      <c r="K20" s="9"/>
      <c r="L20" s="12"/>
    </row>
    <row r="21" spans="1:12" x14ac:dyDescent="0.35">
      <c r="A21" s="12"/>
      <c r="B21" s="76"/>
      <c r="C21" s="16"/>
      <c r="D21" s="18"/>
      <c r="E21" s="18"/>
      <c r="F21" s="18"/>
      <c r="G21" s="18"/>
      <c r="H21" s="18"/>
      <c r="I21" s="18"/>
      <c r="J21" s="18"/>
      <c r="K21" s="18"/>
      <c r="L21" s="12"/>
    </row>
    <row r="22" spans="1:12" x14ac:dyDescent="0.35">
      <c r="A22" s="10" t="s">
        <v>48</v>
      </c>
      <c r="B22" s="73" t="s">
        <v>33</v>
      </c>
      <c r="C22" s="11" t="s">
        <v>34</v>
      </c>
      <c r="D22" s="11" t="s">
        <v>35</v>
      </c>
      <c r="E22" s="11" t="s">
        <v>36</v>
      </c>
      <c r="F22" s="11" t="s">
        <v>41</v>
      </c>
      <c r="G22" s="21" t="s">
        <v>80</v>
      </c>
      <c r="H22" s="11" t="s">
        <v>37</v>
      </c>
      <c r="I22" s="11" t="s">
        <v>38</v>
      </c>
      <c r="J22" s="11" t="s">
        <v>39</v>
      </c>
      <c r="K22" s="11" t="s">
        <v>40</v>
      </c>
    </row>
    <row r="23" spans="1:12" x14ac:dyDescent="0.35">
      <c r="A23" s="7" t="s">
        <v>43</v>
      </c>
      <c r="B23" s="75">
        <f>COUNTIFS('Consolidated Report'!$R:$R,"&gt;=0",'Consolidated Report'!$R:$R,"&lt;=10")</f>
        <v>0</v>
      </c>
      <c r="C23" s="9">
        <f>COUNTIFS('Consolidated Report'!$R:$R,"&gt;=11",'Consolidated Report'!$R:$R,"&lt;=20")</f>
        <v>0</v>
      </c>
      <c r="D23" s="9">
        <f>COUNTIFS('Consolidated Report'!$R:$R,"&gt;=21",'Consolidated Report'!$R:$R,"&lt;=30")</f>
        <v>0</v>
      </c>
      <c r="E23" s="9">
        <f>COUNTIFS('Consolidated Report'!$R:$R,"&gt;=31",'Consolidated Report'!$R:$R,"&lt;=40")</f>
        <v>0</v>
      </c>
      <c r="F23" s="9">
        <f>COUNTIFS('Consolidated Report'!$R:$R,"&gt;=41",'Consolidated Report'!$R:$R,"&lt;=49")</f>
        <v>0</v>
      </c>
      <c r="G23" s="9">
        <f>COUNTIFS('Consolidated Report'!$R:$R,"&gt;=50",'Consolidated Report'!$R:$R,"&lt;=59")</f>
        <v>0</v>
      </c>
      <c r="H23" s="9">
        <f>COUNTIFS('Consolidated Report'!$R:$R,"&gt;=60",'Consolidated Report'!$R:$R,"&lt;=70")</f>
        <v>0</v>
      </c>
      <c r="I23" s="9">
        <f>COUNTIFS('Consolidated Report'!$R:$R,"&gt;=71",'Consolidated Report'!$R:$R,"&lt;=80")</f>
        <v>0</v>
      </c>
      <c r="J23" s="9">
        <f>COUNTIFS('Consolidated Report'!$R:$R,"&gt;=81",'Consolidated Report'!$R:$R,"&lt;=90")</f>
        <v>0</v>
      </c>
      <c r="K23" s="9">
        <f>COUNTIFS('Consolidated Report'!$R:$R,"&gt;=91",'Consolidated Report'!$R:$R,"&lt;=100")</f>
        <v>0</v>
      </c>
    </row>
    <row r="24" spans="1:12" x14ac:dyDescent="0.35">
      <c r="A24" s="19"/>
      <c r="B24" s="77"/>
      <c r="C24" s="16"/>
      <c r="D24" s="16"/>
      <c r="E24" s="16"/>
      <c r="F24" s="16"/>
      <c r="G24" s="16"/>
      <c r="H24" s="16"/>
      <c r="I24" s="16"/>
      <c r="J24" s="16"/>
      <c r="K24" s="16"/>
      <c r="L24" s="12"/>
    </row>
    <row r="25" spans="1:12" x14ac:dyDescent="0.35">
      <c r="A25" s="7" t="s">
        <v>42</v>
      </c>
      <c r="B25" s="73">
        <f>B12</f>
        <v>39</v>
      </c>
      <c r="C25" s="16"/>
      <c r="D25" s="16"/>
      <c r="E25" s="16"/>
      <c r="F25" s="16"/>
      <c r="G25" s="16"/>
      <c r="H25" s="16"/>
      <c r="I25" s="16"/>
      <c r="J25" s="16"/>
      <c r="K25" s="16"/>
      <c r="L25" s="12"/>
    </row>
    <row r="26" spans="1:12" x14ac:dyDescent="0.35">
      <c r="A26" s="7" t="s">
        <v>27</v>
      </c>
      <c r="B26" s="71"/>
      <c r="C26" s="16"/>
      <c r="D26" s="16"/>
      <c r="E26" s="16"/>
      <c r="F26" s="16"/>
      <c r="G26" s="16"/>
      <c r="H26" s="16"/>
      <c r="I26" s="16"/>
      <c r="J26" s="16"/>
      <c r="K26" s="16"/>
      <c r="L26" s="12"/>
    </row>
    <row r="27" spans="1:12" x14ac:dyDescent="0.35">
      <c r="A27" s="7" t="s">
        <v>28</v>
      </c>
      <c r="B27" s="73">
        <f>B25-B26</f>
        <v>39</v>
      </c>
      <c r="C27" s="16"/>
      <c r="D27" s="16"/>
      <c r="E27" s="16"/>
      <c r="F27" s="16"/>
      <c r="G27" s="16"/>
      <c r="H27" s="16"/>
      <c r="I27" s="16"/>
      <c r="J27" s="16"/>
      <c r="K27" s="16"/>
      <c r="L27" s="12"/>
    </row>
    <row r="28" spans="1:12" x14ac:dyDescent="0.35">
      <c r="A28" s="7"/>
      <c r="B28" s="71"/>
      <c r="C28" s="16"/>
      <c r="D28" s="16"/>
      <c r="E28" s="16"/>
      <c r="F28" s="16"/>
      <c r="G28" s="16"/>
      <c r="H28" s="16"/>
      <c r="I28" s="16"/>
      <c r="J28" s="16"/>
      <c r="K28" s="16"/>
      <c r="L28" s="12"/>
    </row>
    <row r="29" spans="1:12" x14ac:dyDescent="0.35">
      <c r="A29" s="7" t="s">
        <v>29</v>
      </c>
      <c r="B29" s="78">
        <f>B26/B25</f>
        <v>0</v>
      </c>
      <c r="C29" s="16"/>
      <c r="D29" s="16"/>
      <c r="E29" s="16"/>
      <c r="F29" s="16"/>
      <c r="G29" s="16"/>
      <c r="H29" s="16"/>
      <c r="I29" s="16"/>
      <c r="J29" s="16"/>
      <c r="K29" s="16"/>
      <c r="L29" s="12"/>
    </row>
    <row r="30" spans="1:12" x14ac:dyDescent="0.35">
      <c r="A30" s="7"/>
      <c r="B30" s="71"/>
      <c r="C30" s="16"/>
      <c r="D30" s="16"/>
      <c r="E30" s="16"/>
      <c r="F30" s="16"/>
      <c r="G30" s="16"/>
      <c r="H30" s="16"/>
      <c r="I30" s="16"/>
      <c r="J30" s="16"/>
      <c r="K30" s="16"/>
      <c r="L30" s="12"/>
    </row>
    <row r="31" spans="1:12" x14ac:dyDescent="0.35">
      <c r="A31" s="7" t="s">
        <v>30</v>
      </c>
      <c r="B31" s="78">
        <f>B26/(B7+B11)</f>
        <v>0</v>
      </c>
      <c r="C31" s="16"/>
      <c r="D31" s="16"/>
      <c r="E31" s="16"/>
      <c r="F31" s="16"/>
      <c r="G31" s="16"/>
      <c r="H31" s="16"/>
      <c r="I31" s="16"/>
      <c r="J31" s="16"/>
      <c r="K31" s="16"/>
      <c r="L31" s="12"/>
    </row>
    <row r="32" spans="1:12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6"/>
    </row>
    <row r="37" spans="3:3" x14ac:dyDescent="0.35">
      <c r="C37" s="3"/>
    </row>
    <row r="38" spans="3:3" x14ac:dyDescent="0.35">
      <c r="C38" s="6"/>
    </row>
  </sheetData>
  <mergeCells count="6">
    <mergeCell ref="J13:K13"/>
    <mergeCell ref="A1:B1"/>
    <mergeCell ref="B13:C13"/>
    <mergeCell ref="D13:E13"/>
    <mergeCell ref="F13:G13"/>
    <mergeCell ref="H13:I13"/>
  </mergeCells>
  <conditionalFormatting sqref="C26">
    <cfRule type="expression" dxfId="21" priority="545" stopIfTrue="1">
      <formula>$B$26 &lt;&gt; SUM($H$23:$K$23)</formula>
    </cfRule>
  </conditionalFormatting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ColWidth="9.1796875" defaultRowHeight="13.5" x14ac:dyDescent="0.35"/>
  <cols>
    <col min="1" max="1" width="5" style="1" customWidth="1"/>
    <col min="2" max="2" width="12.7265625" style="3" bestFit="1" customWidth="1"/>
    <col min="3" max="3" width="25" style="63" customWidth="1"/>
    <col min="4" max="4" width="10.81640625" style="1" bestFit="1" customWidth="1"/>
    <col min="5" max="5" width="11.81640625" style="1" bestFit="1" customWidth="1"/>
    <col min="6" max="6" width="11.81640625" style="1" customWidth="1"/>
    <col min="7" max="7" width="9.1796875" style="1"/>
    <col min="8" max="9" width="11.81640625" style="1" customWidth="1"/>
    <col min="10" max="10" width="9.1796875" style="1"/>
    <col min="11" max="11" width="11.81640625" style="1" bestFit="1" customWidth="1"/>
    <col min="12" max="12" width="11.81640625" style="1" customWidth="1"/>
    <col min="13" max="13" width="12.453125" style="1" customWidth="1"/>
    <col min="14" max="14" width="11" style="1" customWidth="1"/>
    <col min="15" max="15" width="14.1796875" style="1" customWidth="1"/>
    <col min="16" max="16" width="14.453125" style="2" bestFit="1" customWidth="1"/>
    <col min="17" max="18" width="14.453125" style="2" customWidth="1"/>
    <col min="19" max="19" width="9.1796875" style="1"/>
    <col min="20" max="20" width="20.453125" style="3" customWidth="1"/>
    <col min="21" max="21" width="11.54296875" style="3" customWidth="1"/>
    <col min="22" max="23" width="12.1796875" style="1" customWidth="1"/>
    <col min="24" max="16384" width="9.1796875" style="1"/>
  </cols>
  <sheetData>
    <row r="1" spans="1:23" ht="30" customHeight="1" x14ac:dyDescent="0.35">
      <c r="A1" s="138" t="s">
        <v>12</v>
      </c>
      <c r="B1" s="138" t="s">
        <v>0</v>
      </c>
      <c r="C1" s="138" t="s">
        <v>1</v>
      </c>
      <c r="D1" s="137" t="s">
        <v>5</v>
      </c>
      <c r="E1" s="137"/>
      <c r="F1" s="137"/>
      <c r="G1" s="137" t="s">
        <v>6</v>
      </c>
      <c r="H1" s="137"/>
      <c r="I1" s="137"/>
      <c r="J1" s="137" t="s">
        <v>7</v>
      </c>
      <c r="K1" s="137"/>
      <c r="L1" s="137"/>
      <c r="M1" s="103" t="s">
        <v>105</v>
      </c>
      <c r="N1" s="134" t="s">
        <v>101</v>
      </c>
      <c r="O1" s="135" t="s">
        <v>2</v>
      </c>
      <c r="P1" s="135"/>
      <c r="Q1" s="135"/>
      <c r="R1" s="135"/>
      <c r="S1" s="135"/>
      <c r="T1" s="135"/>
      <c r="U1" s="135"/>
      <c r="V1" s="135" t="s">
        <v>119</v>
      </c>
      <c r="W1" s="136"/>
    </row>
    <row r="2" spans="1:23" s="88" customFormat="1" x14ac:dyDescent="0.35">
      <c r="A2" s="139"/>
      <c r="B2" s="139"/>
      <c r="C2" s="139"/>
      <c r="D2" s="135" t="str">
        <f>'Module 1'!B1</f>
        <v>Oracle Basics +  Web Basics</v>
      </c>
      <c r="E2" s="135"/>
      <c r="F2" s="135"/>
      <c r="G2" s="135" t="str">
        <f>'Module 2'!B1</f>
        <v>Core Java 8  &amp; Developer Tools</v>
      </c>
      <c r="H2" s="135"/>
      <c r="I2" s="135"/>
      <c r="J2" s="141" t="str">
        <f>'Module 3'!B1</f>
        <v>Servlets 3.0  + JSP 2.2  + JPA + Introduction to Web services(SOAP &amp; REST) + Angular 2.0</v>
      </c>
      <c r="K2" s="142"/>
      <c r="L2" s="142"/>
      <c r="M2" s="102" t="str">
        <f>'Module 4'!B1</f>
        <v>Parallel Project + Pseudo Live Project</v>
      </c>
      <c r="N2" s="134"/>
      <c r="O2" s="135"/>
      <c r="P2" s="135"/>
      <c r="Q2" s="135"/>
      <c r="R2" s="135"/>
      <c r="S2" s="135"/>
      <c r="T2" s="135"/>
      <c r="U2" s="135"/>
      <c r="V2" s="136"/>
      <c r="W2" s="136"/>
    </row>
    <row r="3" spans="1:23" ht="40.5" x14ac:dyDescent="0.35">
      <c r="A3" s="140"/>
      <c r="B3" s="140"/>
      <c r="C3" s="140"/>
      <c r="D3" s="59" t="s">
        <v>10</v>
      </c>
      <c r="E3" s="59" t="s">
        <v>49</v>
      </c>
      <c r="F3" s="59" t="s">
        <v>46</v>
      </c>
      <c r="G3" s="59" t="s">
        <v>10</v>
      </c>
      <c r="H3" s="60" t="s">
        <v>9</v>
      </c>
      <c r="I3" s="59" t="s">
        <v>47</v>
      </c>
      <c r="J3" s="59" t="s">
        <v>10</v>
      </c>
      <c r="K3" s="60" t="s">
        <v>9</v>
      </c>
      <c r="L3" s="59" t="s">
        <v>47</v>
      </c>
      <c r="M3" s="59" t="s">
        <v>10</v>
      </c>
      <c r="N3" s="99" t="s">
        <v>99</v>
      </c>
      <c r="O3" s="100" t="s">
        <v>92</v>
      </c>
      <c r="P3" s="61" t="s">
        <v>93</v>
      </c>
      <c r="Q3" s="61" t="s">
        <v>91</v>
      </c>
      <c r="R3" s="61" t="s">
        <v>50</v>
      </c>
      <c r="S3" s="101" t="s">
        <v>3</v>
      </c>
      <c r="T3" s="100" t="s">
        <v>4</v>
      </c>
      <c r="U3" s="101" t="s">
        <v>11</v>
      </c>
      <c r="V3" s="121" t="s">
        <v>120</v>
      </c>
      <c r="W3" s="121" t="s">
        <v>121</v>
      </c>
    </row>
    <row r="4" spans="1:23" x14ac:dyDescent="0.35">
      <c r="A4" s="23">
        <v>1</v>
      </c>
      <c r="B4" s="20">
        <f>'Module 1'!A8</f>
        <v>46008818</v>
      </c>
      <c r="C4" s="62" t="str">
        <f>'Module 1'!B8</f>
        <v>Shraddha Ravindrakumar Karadge</v>
      </c>
      <c r="D4" s="5">
        <f>VLOOKUP($B4,'Module 1'!$A$8:$M14,13,0)</f>
        <v>79</v>
      </c>
      <c r="E4" s="5" t="str">
        <f>VLOOKUP($B4,'Module 1'!$A$8:$P11,16,0)</f>
        <v>NA</v>
      </c>
      <c r="F4" s="113">
        <f>IF(((D4="NA")*AND(E4="NA")),"NA",IF(D4&lt;=59,E4,MAX(D4,E4)))</f>
        <v>79</v>
      </c>
      <c r="G4" s="5">
        <f>VLOOKUP($B4,'Module 2'!$A$8:$N12,11,0)</f>
        <v>0</v>
      </c>
      <c r="H4" s="5" t="str">
        <f>VLOOKUP($B4,'Module 2'!$A$8:$N11,14,0)</f>
        <v>NA</v>
      </c>
      <c r="I4" s="113" t="str">
        <f>IF(((G4="NA")*AND(H4="NA")),"NA",IF(G4&lt;=59,H4,MAX(G4,H4)))</f>
        <v>NA</v>
      </c>
      <c r="J4" s="5">
        <f>VLOOKUP($B4,'Module 3'!$A$8:$P11,13,0)</f>
        <v>0</v>
      </c>
      <c r="K4" s="5" t="str">
        <f>VLOOKUP($B4,'Module 3'!$A$8:$P11,16,0)</f>
        <v>NA</v>
      </c>
      <c r="L4" s="113" t="str">
        <f t="shared" ref="L4:L7" si="0">IF(((J4="NA")*AND(K4="NA")),"NA",IF(J4&lt;=59,K4,MAX(J4,K4)))</f>
        <v>NA</v>
      </c>
      <c r="M4" s="5">
        <f>VLOOKUP($B4,'Module 4'!$A$8:$K13,4,0)</f>
        <v>0</v>
      </c>
      <c r="N4" s="106">
        <v>60</v>
      </c>
      <c r="O4" s="113" t="e">
        <f>IF(VLOOKUP($B4,'Module 4'!$A$7:$F11,5,0)="Module Failure","NA",ROUND((0.15*F4+0.15*I4+0.15*L4+0.15*M4+0.1*N4),0))</f>
        <v>#VALUE!</v>
      </c>
      <c r="P4" s="104">
        <v>18</v>
      </c>
      <c r="Q4" s="113" t="e">
        <f>IF(((O4="NA")*AND(P4="NA")),"NA",(P4/60)*30)</f>
        <v>#VALUE!</v>
      </c>
      <c r="R4" s="106" t="e">
        <f>(IF(((O4="NA")*AND(P4="NA")),"NA",ROUND(SUM(O4,Q4),0)))</f>
        <v>#VALUE!</v>
      </c>
      <c r="S4" s="106" t="e">
        <f>IF( R4="NA","NA", IF(R4&gt;=60,"Pass","Retest"))</f>
        <v>#VALUE!</v>
      </c>
      <c r="T4" s="104"/>
      <c r="U4" s="104" t="e">
        <f>IF(R4="NA","NA", IF($R4&gt;=85,"A",IF($R4&gt;=65,"B",IF($R4&gt;=60,"C",IF($R4&gt;=50,"C-",IF($R4&gt;=40,"F","F-"))))))</f>
        <v>#VALUE!</v>
      </c>
      <c r="V4" s="4"/>
      <c r="W4" s="22"/>
    </row>
    <row r="5" spans="1:23" x14ac:dyDescent="0.35">
      <c r="A5" s="108">
        <v>2</v>
      </c>
      <c r="B5" s="109">
        <f>'Module 1'!A9</f>
        <v>46008837</v>
      </c>
      <c r="C5" s="110" t="str">
        <f>'Module 1'!B9</f>
        <v>Diksha Sinha</v>
      </c>
      <c r="D5" s="118">
        <f>VLOOKUP($B5,'Module 1'!$A$8:$M15,13,0)</f>
        <v>82</v>
      </c>
      <c r="E5" s="118" t="str">
        <f>VLOOKUP($B5,'Module 1'!$A$8:$P11,16,0)</f>
        <v>NA</v>
      </c>
      <c r="F5" s="119">
        <f t="shared" ref="F5:F7" si="1">IF(((D5="NA")*AND(E5="NA")),"NA",IF(D5&lt;=59,E5,MAX(D5,E5)))</f>
        <v>82</v>
      </c>
      <c r="G5" s="118">
        <f>VLOOKUP($B5,'Module 2'!$A$8:$N13,11,0)</f>
        <v>0</v>
      </c>
      <c r="H5" s="118" t="str">
        <f>VLOOKUP($B5,'Module 2'!$A$8:$N11,14,0)</f>
        <v>NA</v>
      </c>
      <c r="I5" s="119" t="str">
        <f t="shared" ref="I5:I7" si="2">IF(((G5="NA")*AND(H5="NA")),"NA",IF(G5&lt;=59,H5,MAX(G5,H5)))</f>
        <v>NA</v>
      </c>
      <c r="J5" s="118">
        <f>VLOOKUP($B5,'Module 3'!$A$8:$P11,13,0)</f>
        <v>0</v>
      </c>
      <c r="K5" s="118" t="str">
        <f>VLOOKUP($B5,'Module 3'!$A$8:$P11,16,0)</f>
        <v>NA</v>
      </c>
      <c r="L5" s="119" t="str">
        <f t="shared" si="0"/>
        <v>NA</v>
      </c>
      <c r="M5" s="118">
        <f>VLOOKUP($B5,'Module 4'!$A$8:$K11,4,0)</f>
        <v>0</v>
      </c>
      <c r="N5" s="107">
        <v>70</v>
      </c>
      <c r="O5" s="119" t="e">
        <f>IF(VLOOKUP($B5,'Module 4'!$A$7:$F12,5,0)="Module Failure","NA",ROUND((0.15*F5+0.15*I5+0.15*L5+0.15*M5+0.1*N5),0))</f>
        <v>#VALUE!</v>
      </c>
      <c r="P5" s="111" t="s">
        <v>82</v>
      </c>
      <c r="Q5" s="119" t="e">
        <f t="shared" ref="Q5:Q7" si="3">IF(((O5="NA")*AND(P5="NA")),"NA",(P5/60)*30)</f>
        <v>#VALUE!</v>
      </c>
      <c r="R5" s="107" t="e">
        <f t="shared" ref="R5:R7" si="4">(IF(((O5="NA")*AND(P5="NA")),"NA",ROUND(SUM(O5,Q5),0)))</f>
        <v>#VALUE!</v>
      </c>
      <c r="S5" s="107" t="e">
        <f t="shared" ref="S5:S7" si="5">IF( R5="NA","NA", IF(R5&gt;=60,"Pass","Retest"))</f>
        <v>#VALUE!</v>
      </c>
      <c r="T5" s="112" t="s">
        <v>100</v>
      </c>
      <c r="U5" s="112" t="e">
        <f t="shared" ref="U5:U7" si="6">IF(R5="NA","NA", IF($R5&gt;=85,"A",IF($R5&gt;=65,"B",IF($R5&gt;=60,"C",IF($R5&gt;=50,"C-",IF($R5&gt;=40,"F","F-"))))))</f>
        <v>#VALUE!</v>
      </c>
      <c r="V5" s="4"/>
      <c r="W5" s="22"/>
    </row>
    <row r="6" spans="1:23" x14ac:dyDescent="0.35">
      <c r="A6" s="23">
        <v>3</v>
      </c>
      <c r="B6" s="20">
        <f>'Module 1'!A10</f>
        <v>46008849</v>
      </c>
      <c r="C6" s="62" t="str">
        <f>'Module 1'!B10</f>
        <v>Tejashree Vasudev Mahajan</v>
      </c>
      <c r="D6" s="5">
        <f>VLOOKUP($B6,'Module 1'!$A$8:$M16,13,0)</f>
        <v>78</v>
      </c>
      <c r="E6" s="5" t="str">
        <f>VLOOKUP($B6,'Module 1'!$A$8:$P11,16,0)</f>
        <v>NA</v>
      </c>
      <c r="F6" s="113">
        <f t="shared" si="1"/>
        <v>78</v>
      </c>
      <c r="G6" s="5">
        <f>VLOOKUP($B6,'Module 2'!$A$8:$N14,11,0)</f>
        <v>0</v>
      </c>
      <c r="H6" s="5" t="str">
        <f>VLOOKUP($B6,'Module 2'!$A$8:$N11,14,0)</f>
        <v>NA</v>
      </c>
      <c r="I6" s="113" t="str">
        <f t="shared" si="2"/>
        <v>NA</v>
      </c>
      <c r="J6" s="5">
        <f>VLOOKUP($B6,'Module 3'!$A$8:$P11,13,0)</f>
        <v>0</v>
      </c>
      <c r="K6" s="5" t="str">
        <f>VLOOKUP($B6,'Module 3'!$A$8:$P11,16,0)</f>
        <v>NA</v>
      </c>
      <c r="L6" s="113" t="str">
        <f t="shared" si="0"/>
        <v>NA</v>
      </c>
      <c r="M6" s="5">
        <f>VLOOKUP($B6,'Module 4'!$A$8:$K11,4,0)</f>
        <v>0</v>
      </c>
      <c r="N6" s="106">
        <v>60</v>
      </c>
      <c r="O6" s="113" t="e">
        <f>IF(VLOOKUP($B6,'Module 4'!$A$7:$F13,5,0)="Module Failure","NA",ROUND((0.15*F6+0.15*I6+0.15*L6+0.15*M6+0.1*N6),0))</f>
        <v>#VALUE!</v>
      </c>
      <c r="P6" s="104" t="s">
        <v>98</v>
      </c>
      <c r="Q6" s="113" t="e">
        <f t="shared" si="3"/>
        <v>#VALUE!</v>
      </c>
      <c r="R6" s="106" t="e">
        <f t="shared" si="4"/>
        <v>#VALUE!</v>
      </c>
      <c r="S6" s="106" t="e">
        <f t="shared" si="5"/>
        <v>#VALUE!</v>
      </c>
      <c r="T6" s="104"/>
      <c r="U6" s="104" t="e">
        <f t="shared" si="6"/>
        <v>#VALUE!</v>
      </c>
      <c r="V6" s="4"/>
      <c r="W6" s="22"/>
    </row>
    <row r="7" spans="1:23" x14ac:dyDescent="0.35">
      <c r="A7" s="23">
        <v>4</v>
      </c>
      <c r="B7" s="20">
        <f>'Module 1'!A11</f>
        <v>46008856</v>
      </c>
      <c r="C7" s="62" t="str">
        <f>'Module 1'!B11</f>
        <v>Satyam Patel</v>
      </c>
      <c r="D7" s="5">
        <f>VLOOKUP($B7,'Module 1'!$A$8:$M17,13,0)</f>
        <v>76</v>
      </c>
      <c r="E7" s="5" t="str">
        <f>VLOOKUP($B7,'Module 1'!$A$8:$P11,16,0)</f>
        <v>NA</v>
      </c>
      <c r="F7" s="113">
        <f t="shared" si="1"/>
        <v>76</v>
      </c>
      <c r="G7" s="5">
        <f>VLOOKUP($B7,'Module 2'!$A$8:$N15,11,0)</f>
        <v>0</v>
      </c>
      <c r="H7" s="5" t="str">
        <f>VLOOKUP($B7,'Module 2'!$A$8:$N11,14,0)</f>
        <v>NA</v>
      </c>
      <c r="I7" s="113" t="str">
        <f t="shared" si="2"/>
        <v>NA</v>
      </c>
      <c r="J7" s="5">
        <f>VLOOKUP($B7,'Module 3'!$A$8:$P11,13,0)</f>
        <v>0</v>
      </c>
      <c r="K7" s="5" t="str">
        <f>VLOOKUP($B7,'Module 3'!$A$8:$P11,16,0)</f>
        <v>NA</v>
      </c>
      <c r="L7" s="113" t="str">
        <f t="shared" si="0"/>
        <v>NA</v>
      </c>
      <c r="M7" s="5">
        <f>VLOOKUP($B7,'Module 4'!$A$8:$K11,4,0)</f>
        <v>0</v>
      </c>
      <c r="N7" s="104">
        <v>65</v>
      </c>
      <c r="O7" s="113" t="e">
        <f>IF(VLOOKUP($B7,'Module 4'!$A$7:$F14,5,0)="Module Failure","NA",ROUND((0.15*F7+0.15*I7+0.15*L7+0.15*M7+0.1*N7),0))</f>
        <v>#VALUE!</v>
      </c>
      <c r="P7" s="106">
        <v>45</v>
      </c>
      <c r="Q7" s="113" t="e">
        <f t="shared" si="3"/>
        <v>#VALUE!</v>
      </c>
      <c r="R7" s="106" t="e">
        <f t="shared" si="4"/>
        <v>#VALUE!</v>
      </c>
      <c r="S7" s="106" t="e">
        <f t="shared" si="5"/>
        <v>#VALUE!</v>
      </c>
      <c r="T7" s="104"/>
      <c r="U7" s="104" t="e">
        <f t="shared" si="6"/>
        <v>#VALUE!</v>
      </c>
      <c r="V7" s="4"/>
      <c r="W7" s="22"/>
    </row>
    <row r="8" spans="1:23" x14ac:dyDescent="0.35">
      <c r="A8" s="108">
        <v>5</v>
      </c>
      <c r="B8" s="20">
        <f>'Module 1'!A12</f>
        <v>46008861</v>
      </c>
      <c r="C8" s="62" t="str">
        <f>'Module 1'!B12</f>
        <v>Veeshanki Agarwal</v>
      </c>
      <c r="D8" s="5">
        <f>VLOOKUP($B8,'Module 1'!$A$8:$M18,13,0)</f>
        <v>73</v>
      </c>
      <c r="E8" s="5" t="str">
        <f>VLOOKUP($B8,'Module 1'!$A$8:$P12,16,0)</f>
        <v>NA</v>
      </c>
      <c r="F8" s="113">
        <f t="shared" ref="F8:F44" si="7">IF(((D8="NA")*AND(E8="NA")),"NA",IF(D8&lt;=59,E8,MAX(D8,E8)))</f>
        <v>73</v>
      </c>
      <c r="G8" s="5" t="e">
        <f>VLOOKUP($B8,'Module 2'!$A$8:$N16,11,0)</f>
        <v>#N/A</v>
      </c>
      <c r="H8" s="5" t="e">
        <f>VLOOKUP($B8,'Module 2'!$A$8:$N12,14,0)</f>
        <v>#N/A</v>
      </c>
      <c r="I8" s="113" t="e">
        <f t="shared" ref="I8:I44" si="8">IF(((G8="NA")*AND(H8="NA")),"NA",IF(G8&lt;=59,H8,MAX(G8,H8)))</f>
        <v>#N/A</v>
      </c>
      <c r="J8" s="5" t="e">
        <f>VLOOKUP($B8,'Module 3'!$A$8:$P12,13,0)</f>
        <v>#N/A</v>
      </c>
      <c r="K8" s="5" t="e">
        <f>VLOOKUP($B8,'Module 3'!$A$8:$P12,16,0)</f>
        <v>#N/A</v>
      </c>
      <c r="L8" s="113" t="e">
        <f t="shared" ref="L8:L44" si="9">IF(((J8="NA")*AND(K8="NA")),"NA",IF(J8&lt;=59,K8,MAX(J8,K8)))</f>
        <v>#N/A</v>
      </c>
      <c r="M8" s="5" t="e">
        <f>VLOOKUP($B8,'Module 4'!$A$8:$K12,4,0)</f>
        <v>#N/A</v>
      </c>
      <c r="N8" s="104">
        <v>65</v>
      </c>
      <c r="O8" s="113" t="e">
        <f>IF(VLOOKUP($B8,'Module 4'!$A$7:$F15,5,0)="Module Failure","NA",ROUND((0.15*F8+0.15*I8+0.15*L8+0.15*M8+0.1*N8),0))</f>
        <v>#N/A</v>
      </c>
      <c r="P8" s="106">
        <v>45</v>
      </c>
      <c r="Q8" s="113" t="e">
        <f t="shared" ref="Q8:Q44" si="10">IF(((O8="NA")*AND(P8="NA")),"NA",(P8/60)*30)</f>
        <v>#N/A</v>
      </c>
      <c r="R8" s="106" t="e">
        <f t="shared" ref="R8:R44" si="11">(IF(((O8="NA")*AND(P8="NA")),"NA",ROUND(SUM(O8,Q8),0)))</f>
        <v>#N/A</v>
      </c>
      <c r="S8" s="106" t="e">
        <f t="shared" ref="S8:S44" si="12">IF( R8="NA","NA", IF(R8&gt;=60,"Pass","Retest"))</f>
        <v>#N/A</v>
      </c>
      <c r="T8" s="104"/>
      <c r="U8" s="104" t="e">
        <f t="shared" ref="U8:U44" si="13">IF(R8="NA","NA", IF($R8&gt;=85,"A",IF($R8&gt;=65,"B",IF($R8&gt;=60,"C",IF($R8&gt;=50,"C-",IF($R8&gt;=40,"F","F-"))))))</f>
        <v>#N/A</v>
      </c>
      <c r="V8" s="4"/>
      <c r="W8" s="22"/>
    </row>
    <row r="9" spans="1:23" x14ac:dyDescent="0.35">
      <c r="A9" s="23">
        <v>6</v>
      </c>
      <c r="B9" s="20">
        <f>'Module 1'!A13</f>
        <v>46008880</v>
      </c>
      <c r="C9" s="62" t="str">
        <f>'Module 1'!B13</f>
        <v>Gaurav Malhotra</v>
      </c>
      <c r="D9" s="5">
        <f>VLOOKUP($B9,'Module 1'!$A$8:$M19,13,0)</f>
        <v>79</v>
      </c>
      <c r="E9" s="5" t="str">
        <f>VLOOKUP($B9,'Module 1'!$A$8:$P13,16,0)</f>
        <v>NA</v>
      </c>
      <c r="F9" s="113">
        <f t="shared" si="7"/>
        <v>79</v>
      </c>
      <c r="G9" s="5" t="e">
        <f>VLOOKUP($B9,'Module 2'!$A$8:$N17,11,0)</f>
        <v>#N/A</v>
      </c>
      <c r="H9" s="5" t="e">
        <f>VLOOKUP($B9,'Module 2'!$A$8:$N13,14,0)</f>
        <v>#N/A</v>
      </c>
      <c r="I9" s="113" t="e">
        <f t="shared" si="8"/>
        <v>#N/A</v>
      </c>
      <c r="J9" s="5" t="e">
        <f>VLOOKUP($B9,'Module 3'!$A$8:$P13,13,0)</f>
        <v>#N/A</v>
      </c>
      <c r="K9" s="5" t="e">
        <f>VLOOKUP($B9,'Module 3'!$A$8:$P13,16,0)</f>
        <v>#N/A</v>
      </c>
      <c r="L9" s="113" t="e">
        <f t="shared" si="9"/>
        <v>#N/A</v>
      </c>
      <c r="M9" s="5" t="e">
        <f>VLOOKUP($B9,'Module 4'!$A$8:$K13,4,0)</f>
        <v>#N/A</v>
      </c>
      <c r="N9" s="104">
        <v>65</v>
      </c>
      <c r="O9" s="113" t="e">
        <f>IF(VLOOKUP($B9,'Module 4'!$A$7:$F16,5,0)="Module Failure","NA",ROUND((0.15*F9+0.15*I9+0.15*L9+0.15*M9+0.1*N9),0))</f>
        <v>#N/A</v>
      </c>
      <c r="P9" s="106">
        <v>45</v>
      </c>
      <c r="Q9" s="113" t="e">
        <f t="shared" si="10"/>
        <v>#N/A</v>
      </c>
      <c r="R9" s="106" t="e">
        <f t="shared" si="11"/>
        <v>#N/A</v>
      </c>
      <c r="S9" s="106" t="e">
        <f t="shared" si="12"/>
        <v>#N/A</v>
      </c>
      <c r="T9" s="104"/>
      <c r="U9" s="104" t="e">
        <f t="shared" si="13"/>
        <v>#N/A</v>
      </c>
      <c r="V9" s="4"/>
      <c r="W9" s="22"/>
    </row>
    <row r="10" spans="1:23" x14ac:dyDescent="0.35">
      <c r="A10" s="23">
        <v>7</v>
      </c>
      <c r="B10" s="20">
        <f>'Module 1'!A14</f>
        <v>46008883</v>
      </c>
      <c r="C10" s="62" t="str">
        <f>'Module 1'!B14</f>
        <v>Shreya Pandey</v>
      </c>
      <c r="D10" s="5">
        <f>VLOOKUP($B10,'Module 1'!$A$8:$M20,13,0)</f>
        <v>71</v>
      </c>
      <c r="E10" s="5" t="str">
        <f>VLOOKUP($B10,'Module 1'!$A$8:$P14,16,0)</f>
        <v>NA</v>
      </c>
      <c r="F10" s="113">
        <f t="shared" si="7"/>
        <v>71</v>
      </c>
      <c r="G10" s="5" t="e">
        <f>VLOOKUP($B10,'Module 2'!$A$8:$N18,11,0)</f>
        <v>#N/A</v>
      </c>
      <c r="H10" s="5" t="e">
        <f>VLOOKUP($B10,'Module 2'!$A$8:$N14,14,0)</f>
        <v>#N/A</v>
      </c>
      <c r="I10" s="113" t="e">
        <f t="shared" si="8"/>
        <v>#N/A</v>
      </c>
      <c r="J10" s="5" t="e">
        <f>VLOOKUP($B10,'Module 3'!$A$8:$P14,13,0)</f>
        <v>#N/A</v>
      </c>
      <c r="K10" s="5" t="e">
        <f>VLOOKUP($B10,'Module 3'!$A$8:$P14,16,0)</f>
        <v>#N/A</v>
      </c>
      <c r="L10" s="113" t="e">
        <f t="shared" si="9"/>
        <v>#N/A</v>
      </c>
      <c r="M10" s="5" t="e">
        <f>VLOOKUP($B10,'Module 4'!$A$8:$K14,4,0)</f>
        <v>#N/A</v>
      </c>
      <c r="N10" s="104">
        <v>65</v>
      </c>
      <c r="O10" s="113" t="e">
        <f>IF(VLOOKUP($B10,'Module 4'!$A$7:$F17,5,0)="Module Failure","NA",ROUND((0.15*F10+0.15*I10+0.15*L10+0.15*M10+0.1*N10),0))</f>
        <v>#N/A</v>
      </c>
      <c r="P10" s="106">
        <v>45</v>
      </c>
      <c r="Q10" s="113" t="e">
        <f t="shared" si="10"/>
        <v>#N/A</v>
      </c>
      <c r="R10" s="106" t="e">
        <f t="shared" si="11"/>
        <v>#N/A</v>
      </c>
      <c r="S10" s="106" t="e">
        <f t="shared" si="12"/>
        <v>#N/A</v>
      </c>
      <c r="T10" s="104"/>
      <c r="U10" s="104" t="e">
        <f t="shared" si="13"/>
        <v>#N/A</v>
      </c>
      <c r="V10" s="4"/>
      <c r="W10" s="22"/>
    </row>
    <row r="11" spans="1:23" x14ac:dyDescent="0.35">
      <c r="A11" s="108">
        <v>8</v>
      </c>
      <c r="B11" s="20">
        <f>'Module 1'!A15</f>
        <v>46008884</v>
      </c>
      <c r="C11" s="62" t="str">
        <f>'Module 1'!B15</f>
        <v>Shivam Sahu</v>
      </c>
      <c r="D11" s="5">
        <f>VLOOKUP($B11,'Module 1'!$A$8:$M21,13,0)</f>
        <v>74</v>
      </c>
      <c r="E11" s="5" t="str">
        <f>VLOOKUP($B11,'Module 1'!$A$8:$P15,16,0)</f>
        <v>NA</v>
      </c>
      <c r="F11" s="113">
        <f t="shared" si="7"/>
        <v>74</v>
      </c>
      <c r="G11" s="5" t="e">
        <f>VLOOKUP($B11,'Module 2'!$A$8:$N19,11,0)</f>
        <v>#N/A</v>
      </c>
      <c r="H11" s="5" t="e">
        <f>VLOOKUP($B11,'Module 2'!$A$8:$N15,14,0)</f>
        <v>#N/A</v>
      </c>
      <c r="I11" s="113" t="e">
        <f t="shared" si="8"/>
        <v>#N/A</v>
      </c>
      <c r="J11" s="5" t="e">
        <f>VLOOKUP($B11,'Module 3'!$A$8:$P15,13,0)</f>
        <v>#N/A</v>
      </c>
      <c r="K11" s="5" t="e">
        <f>VLOOKUP($B11,'Module 3'!$A$8:$P15,16,0)</f>
        <v>#N/A</v>
      </c>
      <c r="L11" s="113" t="e">
        <f t="shared" si="9"/>
        <v>#N/A</v>
      </c>
      <c r="M11" s="5" t="e">
        <f>VLOOKUP($B11,'Module 4'!$A$8:$K15,4,0)</f>
        <v>#N/A</v>
      </c>
      <c r="N11" s="104">
        <v>65</v>
      </c>
      <c r="O11" s="113" t="e">
        <f>IF(VLOOKUP($B11,'Module 4'!$A$7:$F18,5,0)="Module Failure","NA",ROUND((0.15*F11+0.15*I11+0.15*L11+0.15*M11+0.1*N11),0))</f>
        <v>#N/A</v>
      </c>
      <c r="P11" s="106">
        <v>45</v>
      </c>
      <c r="Q11" s="113" t="e">
        <f t="shared" si="10"/>
        <v>#N/A</v>
      </c>
      <c r="R11" s="106" t="e">
        <f t="shared" si="11"/>
        <v>#N/A</v>
      </c>
      <c r="S11" s="106" t="e">
        <f t="shared" si="12"/>
        <v>#N/A</v>
      </c>
      <c r="T11" s="104"/>
      <c r="U11" s="104" t="e">
        <f t="shared" si="13"/>
        <v>#N/A</v>
      </c>
      <c r="V11" s="4"/>
      <c r="W11" s="22"/>
    </row>
    <row r="12" spans="1:23" x14ac:dyDescent="0.35">
      <c r="A12" s="23">
        <v>9</v>
      </c>
      <c r="B12" s="20">
        <f>'Module 1'!A16</f>
        <v>46008925</v>
      </c>
      <c r="C12" s="62" t="str">
        <f>'Module 1'!B16</f>
        <v>Tadi Pavan Kumar</v>
      </c>
      <c r="D12" s="5">
        <f>VLOOKUP($B12,'Module 1'!$A$8:$M22,13,0)</f>
        <v>73</v>
      </c>
      <c r="E12" s="5" t="str">
        <f>VLOOKUP($B12,'Module 1'!$A$8:$P16,16,0)</f>
        <v>NA</v>
      </c>
      <c r="F12" s="113">
        <f t="shared" si="7"/>
        <v>73</v>
      </c>
      <c r="G12" s="5" t="e">
        <f>VLOOKUP($B12,'Module 2'!$A$8:$N20,11,0)</f>
        <v>#N/A</v>
      </c>
      <c r="H12" s="5" t="e">
        <f>VLOOKUP($B12,'Module 2'!$A$8:$N16,14,0)</f>
        <v>#N/A</v>
      </c>
      <c r="I12" s="113" t="e">
        <f t="shared" si="8"/>
        <v>#N/A</v>
      </c>
      <c r="J12" s="5" t="e">
        <f>VLOOKUP($B12,'Module 3'!$A$8:$P16,13,0)</f>
        <v>#N/A</v>
      </c>
      <c r="K12" s="5" t="e">
        <f>VLOOKUP($B12,'Module 3'!$A$8:$P16,16,0)</f>
        <v>#N/A</v>
      </c>
      <c r="L12" s="113" t="e">
        <f t="shared" si="9"/>
        <v>#N/A</v>
      </c>
      <c r="M12" s="5" t="e">
        <f>VLOOKUP($B12,'Module 4'!$A$8:$K16,4,0)</f>
        <v>#N/A</v>
      </c>
      <c r="N12" s="104">
        <v>65</v>
      </c>
      <c r="O12" s="113" t="e">
        <f>IF(VLOOKUP($B12,'Module 4'!$A$7:$F19,5,0)="Module Failure","NA",ROUND((0.15*F12+0.15*I12+0.15*L12+0.15*M12+0.1*N12),0))</f>
        <v>#N/A</v>
      </c>
      <c r="P12" s="106">
        <v>45</v>
      </c>
      <c r="Q12" s="113" t="e">
        <f t="shared" si="10"/>
        <v>#N/A</v>
      </c>
      <c r="R12" s="106" t="e">
        <f t="shared" si="11"/>
        <v>#N/A</v>
      </c>
      <c r="S12" s="106" t="e">
        <f t="shared" si="12"/>
        <v>#N/A</v>
      </c>
      <c r="T12" s="104"/>
      <c r="U12" s="104" t="e">
        <f t="shared" si="13"/>
        <v>#N/A</v>
      </c>
      <c r="V12" s="4"/>
      <c r="W12" s="22"/>
    </row>
    <row r="13" spans="1:23" x14ac:dyDescent="0.35">
      <c r="A13" s="23">
        <v>10</v>
      </c>
      <c r="B13" s="20">
        <f>'Module 1'!A17</f>
        <v>46008928</v>
      </c>
      <c r="C13" s="62" t="str">
        <f>'Module 1'!B17</f>
        <v>Manjari Khandelwal</v>
      </c>
      <c r="D13" s="5">
        <f>VLOOKUP($B13,'Module 1'!$A$8:$M23,13,0)</f>
        <v>60</v>
      </c>
      <c r="E13" s="5" t="str">
        <f>VLOOKUP($B13,'Module 1'!$A$8:$P17,16,0)</f>
        <v>NA</v>
      </c>
      <c r="F13" s="113">
        <f t="shared" si="7"/>
        <v>60</v>
      </c>
      <c r="G13" s="5" t="e">
        <f>VLOOKUP($B13,'Module 2'!$A$8:$N21,11,0)</f>
        <v>#N/A</v>
      </c>
      <c r="H13" s="5" t="e">
        <f>VLOOKUP($B13,'Module 2'!$A$8:$N17,14,0)</f>
        <v>#N/A</v>
      </c>
      <c r="I13" s="113" t="e">
        <f t="shared" si="8"/>
        <v>#N/A</v>
      </c>
      <c r="J13" s="5" t="e">
        <f>VLOOKUP($B13,'Module 3'!$A$8:$P17,13,0)</f>
        <v>#N/A</v>
      </c>
      <c r="K13" s="5" t="e">
        <f>VLOOKUP($B13,'Module 3'!$A$8:$P17,16,0)</f>
        <v>#N/A</v>
      </c>
      <c r="L13" s="113" t="e">
        <f t="shared" si="9"/>
        <v>#N/A</v>
      </c>
      <c r="M13" s="5" t="e">
        <f>VLOOKUP($B13,'Module 4'!$A$8:$K17,4,0)</f>
        <v>#N/A</v>
      </c>
      <c r="N13" s="104">
        <v>65</v>
      </c>
      <c r="O13" s="113" t="e">
        <f>IF(VLOOKUP($B13,'Module 4'!$A$7:$F20,5,0)="Module Failure","NA",ROUND((0.15*F13+0.15*I13+0.15*L13+0.15*M13+0.1*N13),0))</f>
        <v>#N/A</v>
      </c>
      <c r="P13" s="106">
        <v>45</v>
      </c>
      <c r="Q13" s="113" t="e">
        <f t="shared" si="10"/>
        <v>#N/A</v>
      </c>
      <c r="R13" s="106" t="e">
        <f t="shared" si="11"/>
        <v>#N/A</v>
      </c>
      <c r="S13" s="106" t="e">
        <f t="shared" si="12"/>
        <v>#N/A</v>
      </c>
      <c r="T13" s="104"/>
      <c r="U13" s="104" t="e">
        <f t="shared" si="13"/>
        <v>#N/A</v>
      </c>
      <c r="V13" s="4"/>
      <c r="W13" s="22"/>
    </row>
    <row r="14" spans="1:23" x14ac:dyDescent="0.35">
      <c r="A14" s="108">
        <v>11</v>
      </c>
      <c r="B14" s="20">
        <f>'Module 1'!A18</f>
        <v>46008934</v>
      </c>
      <c r="C14" s="62" t="str">
        <f>'Module 1'!B18</f>
        <v>Soumya Sharma</v>
      </c>
      <c r="D14" s="5">
        <f>VLOOKUP($B14,'Module 1'!$A$8:$M24,13,0)</f>
        <v>72</v>
      </c>
      <c r="E14" s="5" t="str">
        <f>VLOOKUP($B14,'Module 1'!$A$8:$P18,16,0)</f>
        <v>NA</v>
      </c>
      <c r="F14" s="113">
        <f t="shared" si="7"/>
        <v>72</v>
      </c>
      <c r="G14" s="5" t="e">
        <f>VLOOKUP($B14,'Module 2'!$A$8:$N22,11,0)</f>
        <v>#N/A</v>
      </c>
      <c r="H14" s="5" t="e">
        <f>VLOOKUP($B14,'Module 2'!$A$8:$N18,14,0)</f>
        <v>#N/A</v>
      </c>
      <c r="I14" s="113" t="e">
        <f t="shared" si="8"/>
        <v>#N/A</v>
      </c>
      <c r="J14" s="5" t="e">
        <f>VLOOKUP($B14,'Module 3'!$A$8:$P18,13,0)</f>
        <v>#N/A</v>
      </c>
      <c r="K14" s="5" t="e">
        <f>VLOOKUP($B14,'Module 3'!$A$8:$P18,16,0)</f>
        <v>#N/A</v>
      </c>
      <c r="L14" s="113" t="e">
        <f t="shared" si="9"/>
        <v>#N/A</v>
      </c>
      <c r="M14" s="5" t="e">
        <f>VLOOKUP($B14,'Module 4'!$A$8:$K18,4,0)</f>
        <v>#N/A</v>
      </c>
      <c r="N14" s="104">
        <v>65</v>
      </c>
      <c r="O14" s="113" t="e">
        <f>IF(VLOOKUP($B14,'Module 4'!$A$7:$F21,5,0)="Module Failure","NA",ROUND((0.15*F14+0.15*I14+0.15*L14+0.15*M14+0.1*N14),0))</f>
        <v>#N/A</v>
      </c>
      <c r="P14" s="106">
        <v>45</v>
      </c>
      <c r="Q14" s="113" t="e">
        <f t="shared" si="10"/>
        <v>#N/A</v>
      </c>
      <c r="R14" s="106" t="e">
        <f t="shared" si="11"/>
        <v>#N/A</v>
      </c>
      <c r="S14" s="106" t="e">
        <f t="shared" si="12"/>
        <v>#N/A</v>
      </c>
      <c r="T14" s="104"/>
      <c r="U14" s="104" t="e">
        <f t="shared" si="13"/>
        <v>#N/A</v>
      </c>
      <c r="V14" s="4"/>
      <c r="W14" s="22"/>
    </row>
    <row r="15" spans="1:23" x14ac:dyDescent="0.35">
      <c r="A15" s="23">
        <v>12</v>
      </c>
      <c r="B15" s="20">
        <f>'Module 1'!A19</f>
        <v>46008938</v>
      </c>
      <c r="C15" s="62" t="str">
        <f>'Module 1'!B19</f>
        <v>Mrunal Manoj Anekar</v>
      </c>
      <c r="D15" s="5">
        <f>VLOOKUP($B15,'Module 1'!$A$8:$M25,13,0)</f>
        <v>79</v>
      </c>
      <c r="E15" s="5" t="str">
        <f>VLOOKUP($B15,'Module 1'!$A$8:$P19,16,0)</f>
        <v>NA</v>
      </c>
      <c r="F15" s="113">
        <f t="shared" si="7"/>
        <v>79</v>
      </c>
      <c r="G15" s="5" t="e">
        <f>VLOOKUP($B15,'Module 2'!$A$8:$N23,11,0)</f>
        <v>#N/A</v>
      </c>
      <c r="H15" s="5" t="e">
        <f>VLOOKUP($B15,'Module 2'!$A$8:$N19,14,0)</f>
        <v>#N/A</v>
      </c>
      <c r="I15" s="113" t="e">
        <f t="shared" si="8"/>
        <v>#N/A</v>
      </c>
      <c r="J15" s="5" t="e">
        <f>VLOOKUP($B15,'Module 3'!$A$8:$P19,13,0)</f>
        <v>#N/A</v>
      </c>
      <c r="K15" s="5" t="e">
        <f>VLOOKUP($B15,'Module 3'!$A$8:$P19,16,0)</f>
        <v>#N/A</v>
      </c>
      <c r="L15" s="113" t="e">
        <f t="shared" si="9"/>
        <v>#N/A</v>
      </c>
      <c r="M15" s="5" t="e">
        <f>VLOOKUP($B15,'Module 4'!$A$8:$K19,4,0)</f>
        <v>#N/A</v>
      </c>
      <c r="N15" s="104">
        <v>65</v>
      </c>
      <c r="O15" s="113" t="e">
        <f>IF(VLOOKUP($B15,'Module 4'!$A$7:$F22,5,0)="Module Failure","NA",ROUND((0.15*F15+0.15*I15+0.15*L15+0.15*M15+0.1*N15),0))</f>
        <v>#N/A</v>
      </c>
      <c r="P15" s="106">
        <v>45</v>
      </c>
      <c r="Q15" s="113" t="e">
        <f t="shared" si="10"/>
        <v>#N/A</v>
      </c>
      <c r="R15" s="106" t="e">
        <f t="shared" si="11"/>
        <v>#N/A</v>
      </c>
      <c r="S15" s="106" t="e">
        <f t="shared" si="12"/>
        <v>#N/A</v>
      </c>
      <c r="T15" s="104"/>
      <c r="U15" s="104" t="e">
        <f t="shared" si="13"/>
        <v>#N/A</v>
      </c>
      <c r="V15" s="4"/>
      <c r="W15" s="22"/>
    </row>
    <row r="16" spans="1:23" x14ac:dyDescent="0.35">
      <c r="A16" s="23">
        <v>13</v>
      </c>
      <c r="B16" s="20">
        <f>'Module 1'!A20</f>
        <v>46008941</v>
      </c>
      <c r="C16" s="62" t="str">
        <f>'Module 1'!B20</f>
        <v>Rohandeep Singh Sahota</v>
      </c>
      <c r="D16" s="5">
        <f>VLOOKUP($B16,'Module 1'!$A$8:$M26,13,0)</f>
        <v>82</v>
      </c>
      <c r="E16" s="5" t="str">
        <f>VLOOKUP($B16,'Module 1'!$A$8:$P20,16,0)</f>
        <v>NA</v>
      </c>
      <c r="F16" s="113">
        <f t="shared" si="7"/>
        <v>82</v>
      </c>
      <c r="G16" s="5" t="e">
        <f>VLOOKUP($B16,'Module 2'!$A$8:$N24,11,0)</f>
        <v>#N/A</v>
      </c>
      <c r="H16" s="5" t="e">
        <f>VLOOKUP($B16,'Module 2'!$A$8:$N20,14,0)</f>
        <v>#N/A</v>
      </c>
      <c r="I16" s="113" t="e">
        <f t="shared" si="8"/>
        <v>#N/A</v>
      </c>
      <c r="J16" s="5" t="e">
        <f>VLOOKUP($B16,'Module 3'!$A$8:$P20,13,0)</f>
        <v>#N/A</v>
      </c>
      <c r="K16" s="5" t="e">
        <f>VLOOKUP($B16,'Module 3'!$A$8:$P20,16,0)</f>
        <v>#N/A</v>
      </c>
      <c r="L16" s="113" t="e">
        <f t="shared" si="9"/>
        <v>#N/A</v>
      </c>
      <c r="M16" s="5" t="e">
        <f>VLOOKUP($B16,'Module 4'!$A$8:$K20,4,0)</f>
        <v>#N/A</v>
      </c>
      <c r="N16" s="104">
        <v>65</v>
      </c>
      <c r="O16" s="113" t="e">
        <f>IF(VLOOKUP($B16,'Module 4'!$A$7:$F23,5,0)="Module Failure","NA",ROUND((0.15*F16+0.15*I16+0.15*L16+0.15*M16+0.1*N16),0))</f>
        <v>#N/A</v>
      </c>
      <c r="P16" s="106">
        <v>45</v>
      </c>
      <c r="Q16" s="113" t="e">
        <f t="shared" si="10"/>
        <v>#N/A</v>
      </c>
      <c r="R16" s="106" t="e">
        <f t="shared" si="11"/>
        <v>#N/A</v>
      </c>
      <c r="S16" s="106" t="e">
        <f t="shared" si="12"/>
        <v>#N/A</v>
      </c>
      <c r="T16" s="104"/>
      <c r="U16" s="104" t="e">
        <f t="shared" si="13"/>
        <v>#N/A</v>
      </c>
      <c r="V16" s="4"/>
      <c r="W16" s="22"/>
    </row>
    <row r="17" spans="1:23" x14ac:dyDescent="0.35">
      <c r="A17" s="108">
        <v>14</v>
      </c>
      <c r="B17" s="20">
        <f>'Module 1'!A21</f>
        <v>46008945</v>
      </c>
      <c r="C17" s="62" t="str">
        <f>'Module 1'!B21</f>
        <v>Rahul Saklani</v>
      </c>
      <c r="D17" s="5">
        <f>VLOOKUP($B17,'Module 1'!$A$8:$M27,13,0)</f>
        <v>81</v>
      </c>
      <c r="E17" s="5" t="str">
        <f>VLOOKUP($B17,'Module 1'!$A$8:$P21,16,0)</f>
        <v>NA</v>
      </c>
      <c r="F17" s="113">
        <f t="shared" si="7"/>
        <v>81</v>
      </c>
      <c r="G17" s="5" t="e">
        <f>VLOOKUP($B17,'Module 2'!$A$8:$N25,11,0)</f>
        <v>#N/A</v>
      </c>
      <c r="H17" s="5" t="e">
        <f>VLOOKUP($B17,'Module 2'!$A$8:$N21,14,0)</f>
        <v>#N/A</v>
      </c>
      <c r="I17" s="113" t="e">
        <f t="shared" si="8"/>
        <v>#N/A</v>
      </c>
      <c r="J17" s="5" t="e">
        <f>VLOOKUP($B17,'Module 3'!$A$8:$P21,13,0)</f>
        <v>#N/A</v>
      </c>
      <c r="K17" s="5" t="e">
        <f>VLOOKUP($B17,'Module 3'!$A$8:$P21,16,0)</f>
        <v>#N/A</v>
      </c>
      <c r="L17" s="113" t="e">
        <f t="shared" si="9"/>
        <v>#N/A</v>
      </c>
      <c r="M17" s="5" t="e">
        <f>VLOOKUP($B17,'Module 4'!$A$8:$K21,4,0)</f>
        <v>#N/A</v>
      </c>
      <c r="N17" s="104">
        <v>65</v>
      </c>
      <c r="O17" s="113" t="e">
        <f>IF(VLOOKUP($B17,'Module 4'!$A$7:$F24,5,0)="Module Failure","NA",ROUND((0.15*F17+0.15*I17+0.15*L17+0.15*M17+0.1*N17),0))</f>
        <v>#N/A</v>
      </c>
      <c r="P17" s="106">
        <v>45</v>
      </c>
      <c r="Q17" s="113" t="e">
        <f t="shared" si="10"/>
        <v>#N/A</v>
      </c>
      <c r="R17" s="106" t="e">
        <f t="shared" si="11"/>
        <v>#N/A</v>
      </c>
      <c r="S17" s="106" t="e">
        <f t="shared" si="12"/>
        <v>#N/A</v>
      </c>
      <c r="T17" s="104"/>
      <c r="U17" s="104" t="e">
        <f t="shared" si="13"/>
        <v>#N/A</v>
      </c>
      <c r="V17" s="4"/>
      <c r="W17" s="22"/>
    </row>
    <row r="18" spans="1:23" x14ac:dyDescent="0.35">
      <c r="A18" s="23">
        <v>15</v>
      </c>
      <c r="B18" s="20">
        <f>'Module 1'!A22</f>
        <v>46008950</v>
      </c>
      <c r="C18" s="62" t="str">
        <f>'Module 1'!B22</f>
        <v>Sankalp Joshi</v>
      </c>
      <c r="D18" s="5">
        <f>VLOOKUP($B18,'Module 1'!$A$8:$M28,13,0)</f>
        <v>66</v>
      </c>
      <c r="E18" s="5" t="str">
        <f>VLOOKUP($B18,'Module 1'!$A$8:$P22,16,0)</f>
        <v>NA</v>
      </c>
      <c r="F18" s="113">
        <f t="shared" si="7"/>
        <v>66</v>
      </c>
      <c r="G18" s="5" t="e">
        <f>VLOOKUP($B18,'Module 2'!$A$8:$N26,11,0)</f>
        <v>#N/A</v>
      </c>
      <c r="H18" s="5" t="e">
        <f>VLOOKUP($B18,'Module 2'!$A$8:$N22,14,0)</f>
        <v>#N/A</v>
      </c>
      <c r="I18" s="113" t="e">
        <f t="shared" si="8"/>
        <v>#N/A</v>
      </c>
      <c r="J18" s="5" t="e">
        <f>VLOOKUP($B18,'Module 3'!$A$8:$P22,13,0)</f>
        <v>#N/A</v>
      </c>
      <c r="K18" s="5" t="e">
        <f>VLOOKUP($B18,'Module 3'!$A$8:$P22,16,0)</f>
        <v>#N/A</v>
      </c>
      <c r="L18" s="113" t="e">
        <f t="shared" si="9"/>
        <v>#N/A</v>
      </c>
      <c r="M18" s="5" t="e">
        <f>VLOOKUP($B18,'Module 4'!$A$8:$K22,4,0)</f>
        <v>#N/A</v>
      </c>
      <c r="N18" s="104">
        <v>65</v>
      </c>
      <c r="O18" s="113" t="e">
        <f>IF(VLOOKUP($B18,'Module 4'!$A$7:$F25,5,0)="Module Failure","NA",ROUND((0.15*F18+0.15*I18+0.15*L18+0.15*M18+0.1*N18),0))</f>
        <v>#N/A</v>
      </c>
      <c r="P18" s="106">
        <v>45</v>
      </c>
      <c r="Q18" s="113" t="e">
        <f t="shared" si="10"/>
        <v>#N/A</v>
      </c>
      <c r="R18" s="106" t="e">
        <f t="shared" si="11"/>
        <v>#N/A</v>
      </c>
      <c r="S18" s="106" t="e">
        <f t="shared" si="12"/>
        <v>#N/A</v>
      </c>
      <c r="T18" s="104"/>
      <c r="U18" s="104" t="e">
        <f t="shared" si="13"/>
        <v>#N/A</v>
      </c>
      <c r="V18" s="4"/>
      <c r="W18" s="22"/>
    </row>
    <row r="19" spans="1:23" x14ac:dyDescent="0.35">
      <c r="A19" s="23">
        <v>16</v>
      </c>
      <c r="B19" s="20">
        <f>'Module 1'!A23</f>
        <v>46008952</v>
      </c>
      <c r="C19" s="62" t="str">
        <f>'Module 1'!B23</f>
        <v>Abhimanyu Dwivedi</v>
      </c>
      <c r="D19" s="5">
        <f>VLOOKUP($B19,'Module 1'!$A$8:$M29,13,0)</f>
        <v>80</v>
      </c>
      <c r="E19" s="5" t="str">
        <f>VLOOKUP($B19,'Module 1'!$A$8:$P23,16,0)</f>
        <v>NA</v>
      </c>
      <c r="F19" s="113">
        <f t="shared" si="7"/>
        <v>80</v>
      </c>
      <c r="G19" s="5" t="e">
        <f>VLOOKUP($B19,'Module 2'!$A$8:$N27,11,0)</f>
        <v>#N/A</v>
      </c>
      <c r="H19" s="5" t="e">
        <f>VLOOKUP($B19,'Module 2'!$A$8:$N23,14,0)</f>
        <v>#N/A</v>
      </c>
      <c r="I19" s="113" t="e">
        <f t="shared" si="8"/>
        <v>#N/A</v>
      </c>
      <c r="J19" s="5" t="e">
        <f>VLOOKUP($B19,'Module 3'!$A$8:$P23,13,0)</f>
        <v>#N/A</v>
      </c>
      <c r="K19" s="5" t="e">
        <f>VLOOKUP($B19,'Module 3'!$A$8:$P23,16,0)</f>
        <v>#N/A</v>
      </c>
      <c r="L19" s="113" t="e">
        <f t="shared" si="9"/>
        <v>#N/A</v>
      </c>
      <c r="M19" s="5" t="e">
        <f>VLOOKUP($B19,'Module 4'!$A$8:$K23,4,0)</f>
        <v>#N/A</v>
      </c>
      <c r="N19" s="104">
        <v>65</v>
      </c>
      <c r="O19" s="113" t="e">
        <f>IF(VLOOKUP($B19,'Module 4'!$A$7:$F26,5,0)="Module Failure","NA",ROUND((0.15*F19+0.15*I19+0.15*L19+0.15*M19+0.1*N19),0))</f>
        <v>#N/A</v>
      </c>
      <c r="P19" s="106">
        <v>45</v>
      </c>
      <c r="Q19" s="113" t="e">
        <f t="shared" si="10"/>
        <v>#N/A</v>
      </c>
      <c r="R19" s="106" t="e">
        <f t="shared" si="11"/>
        <v>#N/A</v>
      </c>
      <c r="S19" s="106" t="e">
        <f t="shared" si="12"/>
        <v>#N/A</v>
      </c>
      <c r="T19" s="104"/>
      <c r="U19" s="104" t="e">
        <f t="shared" si="13"/>
        <v>#N/A</v>
      </c>
      <c r="V19" s="4"/>
      <c r="W19" s="22"/>
    </row>
    <row r="20" spans="1:23" x14ac:dyDescent="0.35">
      <c r="A20" s="108">
        <v>17</v>
      </c>
      <c r="B20" s="20">
        <f>'Module 1'!A24</f>
        <v>46008954</v>
      </c>
      <c r="C20" s="62" t="str">
        <f>'Module 1'!B24</f>
        <v>Deepanshu Kumar Srivastava</v>
      </c>
      <c r="D20" s="5">
        <f>VLOOKUP($B20,'Module 1'!$A$8:$M30,13,0)</f>
        <v>79</v>
      </c>
      <c r="E20" s="5" t="str">
        <f>VLOOKUP($B20,'Module 1'!$A$8:$P24,16,0)</f>
        <v>NA</v>
      </c>
      <c r="F20" s="113">
        <f t="shared" si="7"/>
        <v>79</v>
      </c>
      <c r="G20" s="5" t="e">
        <f>VLOOKUP($B20,'Module 2'!$A$8:$N28,11,0)</f>
        <v>#N/A</v>
      </c>
      <c r="H20" s="5" t="e">
        <f>VLOOKUP($B20,'Module 2'!$A$8:$N24,14,0)</f>
        <v>#N/A</v>
      </c>
      <c r="I20" s="113" t="e">
        <f t="shared" si="8"/>
        <v>#N/A</v>
      </c>
      <c r="J20" s="5" t="e">
        <f>VLOOKUP($B20,'Module 3'!$A$8:$P24,13,0)</f>
        <v>#N/A</v>
      </c>
      <c r="K20" s="5" t="e">
        <f>VLOOKUP($B20,'Module 3'!$A$8:$P24,16,0)</f>
        <v>#N/A</v>
      </c>
      <c r="L20" s="113" t="e">
        <f t="shared" si="9"/>
        <v>#N/A</v>
      </c>
      <c r="M20" s="5" t="e">
        <f>VLOOKUP($B20,'Module 4'!$A$8:$K24,4,0)</f>
        <v>#N/A</v>
      </c>
      <c r="N20" s="104">
        <v>65</v>
      </c>
      <c r="O20" s="113" t="e">
        <f>IF(VLOOKUP($B20,'Module 4'!$A$7:$F27,5,0)="Module Failure","NA",ROUND((0.15*F20+0.15*I20+0.15*L20+0.15*M20+0.1*N20),0))</f>
        <v>#N/A</v>
      </c>
      <c r="P20" s="106">
        <v>45</v>
      </c>
      <c r="Q20" s="113" t="e">
        <f t="shared" si="10"/>
        <v>#N/A</v>
      </c>
      <c r="R20" s="106" t="e">
        <f t="shared" si="11"/>
        <v>#N/A</v>
      </c>
      <c r="S20" s="106" t="e">
        <f t="shared" si="12"/>
        <v>#N/A</v>
      </c>
      <c r="T20" s="104"/>
      <c r="U20" s="104" t="e">
        <f t="shared" si="13"/>
        <v>#N/A</v>
      </c>
      <c r="V20" s="4"/>
      <c r="W20" s="22"/>
    </row>
    <row r="21" spans="1:23" x14ac:dyDescent="0.35">
      <c r="A21" s="23">
        <v>18</v>
      </c>
      <c r="B21" s="20">
        <f>'Module 1'!A25</f>
        <v>46008989</v>
      </c>
      <c r="C21" s="62" t="str">
        <f>'Module 1'!B25</f>
        <v>Satyam Singhania</v>
      </c>
      <c r="D21" s="5">
        <f>VLOOKUP($B21,'Module 1'!$A$8:$M31,13,0)</f>
        <v>73</v>
      </c>
      <c r="E21" s="5" t="str">
        <f>VLOOKUP($B21,'Module 1'!$A$8:$P25,16,0)</f>
        <v>NA</v>
      </c>
      <c r="F21" s="113">
        <f t="shared" si="7"/>
        <v>73</v>
      </c>
      <c r="G21" s="5" t="e">
        <f>VLOOKUP($B21,'Module 2'!$A$8:$N29,11,0)</f>
        <v>#N/A</v>
      </c>
      <c r="H21" s="5" t="e">
        <f>VLOOKUP($B21,'Module 2'!$A$8:$N25,14,0)</f>
        <v>#N/A</v>
      </c>
      <c r="I21" s="113" t="e">
        <f t="shared" si="8"/>
        <v>#N/A</v>
      </c>
      <c r="J21" s="5" t="e">
        <f>VLOOKUP($B21,'Module 3'!$A$8:$P25,13,0)</f>
        <v>#N/A</v>
      </c>
      <c r="K21" s="5" t="e">
        <f>VLOOKUP($B21,'Module 3'!$A$8:$P25,16,0)</f>
        <v>#N/A</v>
      </c>
      <c r="L21" s="113" t="e">
        <f t="shared" si="9"/>
        <v>#N/A</v>
      </c>
      <c r="M21" s="5" t="e">
        <f>VLOOKUP($B21,'Module 4'!$A$8:$K25,4,0)</f>
        <v>#N/A</v>
      </c>
      <c r="N21" s="104">
        <v>65</v>
      </c>
      <c r="O21" s="113" t="e">
        <f>IF(VLOOKUP($B21,'Module 4'!$A$7:$F28,5,0)="Module Failure","NA",ROUND((0.15*F21+0.15*I21+0.15*L21+0.15*M21+0.1*N21),0))</f>
        <v>#N/A</v>
      </c>
      <c r="P21" s="106">
        <v>45</v>
      </c>
      <c r="Q21" s="113" t="e">
        <f t="shared" si="10"/>
        <v>#N/A</v>
      </c>
      <c r="R21" s="106" t="e">
        <f t="shared" si="11"/>
        <v>#N/A</v>
      </c>
      <c r="S21" s="106" t="e">
        <f t="shared" si="12"/>
        <v>#N/A</v>
      </c>
      <c r="T21" s="104"/>
      <c r="U21" s="104" t="e">
        <f t="shared" si="13"/>
        <v>#N/A</v>
      </c>
      <c r="V21" s="4"/>
      <c r="W21" s="22"/>
    </row>
    <row r="22" spans="1:23" x14ac:dyDescent="0.35">
      <c r="A22" s="23">
        <v>19</v>
      </c>
      <c r="B22" s="20">
        <f>'Module 1'!A26</f>
        <v>46009005</v>
      </c>
      <c r="C22" s="62" t="str">
        <f>'Module 1'!B26</f>
        <v>Dabbada Santosh Naidu</v>
      </c>
      <c r="D22" s="5">
        <f>VLOOKUP($B22,'Module 1'!$A$8:$M32,13,0)</f>
        <v>29</v>
      </c>
      <c r="E22" s="5" t="str">
        <f>VLOOKUP($B22,'Module 1'!$A$8:$P26,16,0)</f>
        <v>NA</v>
      </c>
      <c r="F22" s="113" t="str">
        <f t="shared" si="7"/>
        <v>NA</v>
      </c>
      <c r="G22" s="5" t="e">
        <f>VLOOKUP($B22,'Module 2'!$A$8:$N30,11,0)</f>
        <v>#N/A</v>
      </c>
      <c r="H22" s="5" t="e">
        <f>VLOOKUP($B22,'Module 2'!$A$8:$N26,14,0)</f>
        <v>#N/A</v>
      </c>
      <c r="I22" s="113" t="e">
        <f t="shared" si="8"/>
        <v>#N/A</v>
      </c>
      <c r="J22" s="5" t="e">
        <f>VLOOKUP($B22,'Module 3'!$A$8:$P26,13,0)</f>
        <v>#N/A</v>
      </c>
      <c r="K22" s="5" t="e">
        <f>VLOOKUP($B22,'Module 3'!$A$8:$P26,16,0)</f>
        <v>#N/A</v>
      </c>
      <c r="L22" s="113" t="e">
        <f t="shared" si="9"/>
        <v>#N/A</v>
      </c>
      <c r="M22" s="5" t="e">
        <f>VLOOKUP($B22,'Module 4'!$A$8:$K26,4,0)</f>
        <v>#N/A</v>
      </c>
      <c r="N22" s="104">
        <v>65</v>
      </c>
      <c r="O22" s="113" t="e">
        <f>IF(VLOOKUP($B22,'Module 4'!$A$7:$F29,5,0)="Module Failure","NA",ROUND((0.15*F22+0.15*I22+0.15*L22+0.15*M22+0.1*N22),0))</f>
        <v>#N/A</v>
      </c>
      <c r="P22" s="106">
        <v>45</v>
      </c>
      <c r="Q22" s="113" t="e">
        <f t="shared" si="10"/>
        <v>#N/A</v>
      </c>
      <c r="R22" s="106" t="e">
        <f t="shared" si="11"/>
        <v>#N/A</v>
      </c>
      <c r="S22" s="106" t="e">
        <f t="shared" si="12"/>
        <v>#N/A</v>
      </c>
      <c r="T22" s="104"/>
      <c r="U22" s="104" t="e">
        <f t="shared" si="13"/>
        <v>#N/A</v>
      </c>
      <c r="V22" s="4"/>
      <c r="W22" s="22"/>
    </row>
    <row r="23" spans="1:23" x14ac:dyDescent="0.35">
      <c r="A23" s="108">
        <v>20</v>
      </c>
      <c r="B23" s="20">
        <f>'Module 1'!A27</f>
        <v>46009046</v>
      </c>
      <c r="C23" s="62" t="str">
        <f>'Module 1'!B27</f>
        <v>Praharsha Pallempati</v>
      </c>
      <c r="D23" s="5">
        <f>VLOOKUP($B23,'Module 1'!$A$8:$M33,13,0)</f>
        <v>69</v>
      </c>
      <c r="E23" s="5" t="str">
        <f>VLOOKUP($B23,'Module 1'!$A$8:$P27,16,0)</f>
        <v>NA</v>
      </c>
      <c r="F23" s="113">
        <f t="shared" si="7"/>
        <v>69</v>
      </c>
      <c r="G23" s="5" t="e">
        <f>VLOOKUP($B23,'Module 2'!$A$8:$N31,11,0)</f>
        <v>#N/A</v>
      </c>
      <c r="H23" s="5" t="e">
        <f>VLOOKUP($B23,'Module 2'!$A$8:$N27,14,0)</f>
        <v>#N/A</v>
      </c>
      <c r="I23" s="113" t="e">
        <f t="shared" si="8"/>
        <v>#N/A</v>
      </c>
      <c r="J23" s="5" t="e">
        <f>VLOOKUP($B23,'Module 3'!$A$8:$P27,13,0)</f>
        <v>#N/A</v>
      </c>
      <c r="K23" s="5" t="e">
        <f>VLOOKUP($B23,'Module 3'!$A$8:$P27,16,0)</f>
        <v>#N/A</v>
      </c>
      <c r="L23" s="113" t="e">
        <f t="shared" si="9"/>
        <v>#N/A</v>
      </c>
      <c r="M23" s="5" t="e">
        <f>VLOOKUP($B23,'Module 4'!$A$8:$K27,4,0)</f>
        <v>#N/A</v>
      </c>
      <c r="N23" s="104">
        <v>65</v>
      </c>
      <c r="O23" s="113" t="e">
        <f>IF(VLOOKUP($B23,'Module 4'!$A$7:$F30,5,0)="Module Failure","NA",ROUND((0.15*F23+0.15*I23+0.15*L23+0.15*M23+0.1*N23),0))</f>
        <v>#N/A</v>
      </c>
      <c r="P23" s="106">
        <v>45</v>
      </c>
      <c r="Q23" s="113" t="e">
        <f t="shared" si="10"/>
        <v>#N/A</v>
      </c>
      <c r="R23" s="106" t="e">
        <f t="shared" si="11"/>
        <v>#N/A</v>
      </c>
      <c r="S23" s="106" t="e">
        <f t="shared" si="12"/>
        <v>#N/A</v>
      </c>
      <c r="T23" s="104"/>
      <c r="U23" s="104" t="e">
        <f t="shared" si="13"/>
        <v>#N/A</v>
      </c>
      <c r="V23" s="4"/>
      <c r="W23" s="22"/>
    </row>
    <row r="24" spans="1:23" x14ac:dyDescent="0.35">
      <c r="A24" s="23">
        <v>21</v>
      </c>
      <c r="B24" s="20">
        <f>'Module 1'!A28</f>
        <v>46009053</v>
      </c>
      <c r="C24" s="62" t="str">
        <f>'Module 1'!B28</f>
        <v>Samireddy Vinay Reddy</v>
      </c>
      <c r="D24" s="5">
        <f>VLOOKUP($B24,'Module 1'!$A$8:$M34,13,0)</f>
        <v>78</v>
      </c>
      <c r="E24" s="5" t="str">
        <f>VLOOKUP($B24,'Module 1'!$A$8:$P28,16,0)</f>
        <v>NA</v>
      </c>
      <c r="F24" s="113">
        <f t="shared" si="7"/>
        <v>78</v>
      </c>
      <c r="G24" s="5" t="e">
        <f>VLOOKUP($B24,'Module 2'!$A$8:$N32,11,0)</f>
        <v>#N/A</v>
      </c>
      <c r="H24" s="5" t="e">
        <f>VLOOKUP($B24,'Module 2'!$A$8:$N28,14,0)</f>
        <v>#N/A</v>
      </c>
      <c r="I24" s="113" t="e">
        <f t="shared" si="8"/>
        <v>#N/A</v>
      </c>
      <c r="J24" s="5" t="e">
        <f>VLOOKUP($B24,'Module 3'!$A$8:$P28,13,0)</f>
        <v>#N/A</v>
      </c>
      <c r="K24" s="5" t="e">
        <f>VLOOKUP($B24,'Module 3'!$A$8:$P28,16,0)</f>
        <v>#N/A</v>
      </c>
      <c r="L24" s="113" t="e">
        <f t="shared" si="9"/>
        <v>#N/A</v>
      </c>
      <c r="M24" s="5" t="e">
        <f>VLOOKUP($B24,'Module 4'!$A$8:$K28,4,0)</f>
        <v>#N/A</v>
      </c>
      <c r="N24" s="104">
        <v>65</v>
      </c>
      <c r="O24" s="113" t="e">
        <f>IF(VLOOKUP($B24,'Module 4'!$A$7:$F31,5,0)="Module Failure","NA",ROUND((0.15*F24+0.15*I24+0.15*L24+0.15*M24+0.1*N24),0))</f>
        <v>#N/A</v>
      </c>
      <c r="P24" s="106">
        <v>45</v>
      </c>
      <c r="Q24" s="113" t="e">
        <f t="shared" si="10"/>
        <v>#N/A</v>
      </c>
      <c r="R24" s="106" t="e">
        <f t="shared" si="11"/>
        <v>#N/A</v>
      </c>
      <c r="S24" s="106" t="e">
        <f t="shared" si="12"/>
        <v>#N/A</v>
      </c>
      <c r="T24" s="104"/>
      <c r="U24" s="104" t="e">
        <f t="shared" si="13"/>
        <v>#N/A</v>
      </c>
      <c r="V24" s="4"/>
      <c r="W24" s="22"/>
    </row>
    <row r="25" spans="1:23" x14ac:dyDescent="0.35">
      <c r="A25" s="23">
        <v>22</v>
      </c>
      <c r="B25" s="20">
        <f>'Module 1'!A29</f>
        <v>46009057</v>
      </c>
      <c r="C25" s="62" t="str">
        <f>'Module 1'!B29</f>
        <v>Anindit Bordoloi</v>
      </c>
      <c r="D25" s="5">
        <f>VLOOKUP($B25,'Module 1'!$A$8:$M35,13,0)</f>
        <v>75</v>
      </c>
      <c r="E25" s="5" t="str">
        <f>VLOOKUP($B25,'Module 1'!$A$8:$P29,16,0)</f>
        <v>NA</v>
      </c>
      <c r="F25" s="113">
        <f t="shared" si="7"/>
        <v>75</v>
      </c>
      <c r="G25" s="5" t="e">
        <f>VLOOKUP($B25,'Module 2'!$A$8:$N33,11,0)</f>
        <v>#N/A</v>
      </c>
      <c r="H25" s="5" t="e">
        <f>VLOOKUP($B25,'Module 2'!$A$8:$N29,14,0)</f>
        <v>#N/A</v>
      </c>
      <c r="I25" s="113" t="e">
        <f t="shared" si="8"/>
        <v>#N/A</v>
      </c>
      <c r="J25" s="5" t="e">
        <f>VLOOKUP($B25,'Module 3'!$A$8:$P29,13,0)</f>
        <v>#N/A</v>
      </c>
      <c r="K25" s="5" t="e">
        <f>VLOOKUP($B25,'Module 3'!$A$8:$P29,16,0)</f>
        <v>#N/A</v>
      </c>
      <c r="L25" s="113" t="e">
        <f t="shared" si="9"/>
        <v>#N/A</v>
      </c>
      <c r="M25" s="5" t="e">
        <f>VLOOKUP($B25,'Module 4'!$A$8:$K29,4,0)</f>
        <v>#N/A</v>
      </c>
      <c r="N25" s="104">
        <v>65</v>
      </c>
      <c r="O25" s="113" t="e">
        <f>IF(VLOOKUP($B25,'Module 4'!$A$7:$F32,5,0)="Module Failure","NA",ROUND((0.15*F25+0.15*I25+0.15*L25+0.15*M25+0.1*N25),0))</f>
        <v>#N/A</v>
      </c>
      <c r="P25" s="106">
        <v>45</v>
      </c>
      <c r="Q25" s="113" t="e">
        <f t="shared" si="10"/>
        <v>#N/A</v>
      </c>
      <c r="R25" s="106" t="e">
        <f t="shared" si="11"/>
        <v>#N/A</v>
      </c>
      <c r="S25" s="106" t="e">
        <f t="shared" si="12"/>
        <v>#N/A</v>
      </c>
      <c r="T25" s="104"/>
      <c r="U25" s="104" t="e">
        <f t="shared" si="13"/>
        <v>#N/A</v>
      </c>
      <c r="V25" s="4"/>
      <c r="W25" s="22"/>
    </row>
    <row r="26" spans="1:23" x14ac:dyDescent="0.35">
      <c r="A26" s="108">
        <v>23</v>
      </c>
      <c r="B26" s="20">
        <f>'Module 1'!A30</f>
        <v>46009070</v>
      </c>
      <c r="C26" s="62" t="str">
        <f>'Module 1'!B30</f>
        <v>Tanuj D</v>
      </c>
      <c r="D26" s="5">
        <f>VLOOKUP($B26,'Module 1'!$A$8:$M36,13,0)</f>
        <v>86</v>
      </c>
      <c r="E26" s="5" t="str">
        <f>VLOOKUP($B26,'Module 1'!$A$8:$P30,16,0)</f>
        <v>NA</v>
      </c>
      <c r="F26" s="113">
        <f t="shared" si="7"/>
        <v>86</v>
      </c>
      <c r="G26" s="5" t="e">
        <f>VLOOKUP($B26,'Module 2'!$A$8:$N34,11,0)</f>
        <v>#N/A</v>
      </c>
      <c r="H26" s="5" t="e">
        <f>VLOOKUP($B26,'Module 2'!$A$8:$N30,14,0)</f>
        <v>#N/A</v>
      </c>
      <c r="I26" s="113" t="e">
        <f t="shared" si="8"/>
        <v>#N/A</v>
      </c>
      <c r="J26" s="5" t="e">
        <f>VLOOKUP($B26,'Module 3'!$A$8:$P30,13,0)</f>
        <v>#N/A</v>
      </c>
      <c r="K26" s="5" t="e">
        <f>VLOOKUP($B26,'Module 3'!$A$8:$P30,16,0)</f>
        <v>#N/A</v>
      </c>
      <c r="L26" s="113" t="e">
        <f t="shared" si="9"/>
        <v>#N/A</v>
      </c>
      <c r="M26" s="5" t="e">
        <f>VLOOKUP($B26,'Module 4'!$A$8:$K30,4,0)</f>
        <v>#N/A</v>
      </c>
      <c r="N26" s="104">
        <v>65</v>
      </c>
      <c r="O26" s="113" t="e">
        <f>IF(VLOOKUP($B26,'Module 4'!$A$7:$F33,5,0)="Module Failure","NA",ROUND((0.15*F26+0.15*I26+0.15*L26+0.15*M26+0.1*N26),0))</f>
        <v>#N/A</v>
      </c>
      <c r="P26" s="106">
        <v>45</v>
      </c>
      <c r="Q26" s="113" t="e">
        <f t="shared" si="10"/>
        <v>#N/A</v>
      </c>
      <c r="R26" s="106" t="e">
        <f t="shared" si="11"/>
        <v>#N/A</v>
      </c>
      <c r="S26" s="106" t="e">
        <f t="shared" si="12"/>
        <v>#N/A</v>
      </c>
      <c r="T26" s="104"/>
      <c r="U26" s="104" t="e">
        <f t="shared" si="13"/>
        <v>#N/A</v>
      </c>
      <c r="V26" s="4"/>
      <c r="W26" s="22"/>
    </row>
    <row r="27" spans="1:23" x14ac:dyDescent="0.35">
      <c r="A27" s="23">
        <v>24</v>
      </c>
      <c r="B27" s="20">
        <f>'Module 1'!A31</f>
        <v>46009074</v>
      </c>
      <c r="C27" s="62" t="str">
        <f>'Module 1'!B31</f>
        <v>Sivakumar  S</v>
      </c>
      <c r="D27" s="5">
        <f>VLOOKUP($B27,'Module 1'!$A$8:$M37,13,0)</f>
        <v>74</v>
      </c>
      <c r="E27" s="5" t="str">
        <f>VLOOKUP($B27,'Module 1'!$A$8:$P31,16,0)</f>
        <v>NA</v>
      </c>
      <c r="F27" s="113">
        <f t="shared" si="7"/>
        <v>74</v>
      </c>
      <c r="G27" s="5" t="e">
        <f>VLOOKUP($B27,'Module 2'!$A$8:$N35,11,0)</f>
        <v>#N/A</v>
      </c>
      <c r="H27" s="5" t="e">
        <f>VLOOKUP($B27,'Module 2'!$A$8:$N31,14,0)</f>
        <v>#N/A</v>
      </c>
      <c r="I27" s="113" t="e">
        <f t="shared" si="8"/>
        <v>#N/A</v>
      </c>
      <c r="J27" s="5" t="e">
        <f>VLOOKUP($B27,'Module 3'!$A$8:$P31,13,0)</f>
        <v>#N/A</v>
      </c>
      <c r="K27" s="5" t="e">
        <f>VLOOKUP($B27,'Module 3'!$A$8:$P31,16,0)</f>
        <v>#N/A</v>
      </c>
      <c r="L27" s="113" t="e">
        <f t="shared" si="9"/>
        <v>#N/A</v>
      </c>
      <c r="M27" s="5" t="e">
        <f>VLOOKUP($B27,'Module 4'!$A$8:$K31,4,0)</f>
        <v>#N/A</v>
      </c>
      <c r="N27" s="104">
        <v>65</v>
      </c>
      <c r="O27" s="113" t="e">
        <f>IF(VLOOKUP($B27,'Module 4'!$A$7:$F34,5,0)="Module Failure","NA",ROUND((0.15*F27+0.15*I27+0.15*L27+0.15*M27+0.1*N27),0))</f>
        <v>#N/A</v>
      </c>
      <c r="P27" s="106">
        <v>45</v>
      </c>
      <c r="Q27" s="113" t="e">
        <f t="shared" si="10"/>
        <v>#N/A</v>
      </c>
      <c r="R27" s="106" t="e">
        <f t="shared" si="11"/>
        <v>#N/A</v>
      </c>
      <c r="S27" s="106" t="e">
        <f t="shared" si="12"/>
        <v>#N/A</v>
      </c>
      <c r="T27" s="104"/>
      <c r="U27" s="104" t="e">
        <f t="shared" si="13"/>
        <v>#N/A</v>
      </c>
      <c r="V27" s="4"/>
      <c r="W27" s="22"/>
    </row>
    <row r="28" spans="1:23" x14ac:dyDescent="0.35">
      <c r="A28" s="23">
        <v>25</v>
      </c>
      <c r="B28" s="20">
        <f>'Module 1'!A32</f>
        <v>46009083</v>
      </c>
      <c r="C28" s="62" t="str">
        <f>'Module 1'!B32</f>
        <v>Diljodh Singh</v>
      </c>
      <c r="D28" s="5">
        <f>VLOOKUP($B28,'Module 1'!$A$8:$M38,13,0)</f>
        <v>76</v>
      </c>
      <c r="E28" s="5" t="str">
        <f>VLOOKUP($B28,'Module 1'!$A$8:$P32,16,0)</f>
        <v>NA</v>
      </c>
      <c r="F28" s="113">
        <f t="shared" si="7"/>
        <v>76</v>
      </c>
      <c r="G28" s="5" t="e">
        <f>VLOOKUP($B28,'Module 2'!$A$8:$N36,11,0)</f>
        <v>#N/A</v>
      </c>
      <c r="H28" s="5" t="e">
        <f>VLOOKUP($B28,'Module 2'!$A$8:$N32,14,0)</f>
        <v>#N/A</v>
      </c>
      <c r="I28" s="113" t="e">
        <f t="shared" si="8"/>
        <v>#N/A</v>
      </c>
      <c r="J28" s="5" t="e">
        <f>VLOOKUP($B28,'Module 3'!$A$8:$P32,13,0)</f>
        <v>#N/A</v>
      </c>
      <c r="K28" s="5" t="e">
        <f>VLOOKUP($B28,'Module 3'!$A$8:$P32,16,0)</f>
        <v>#N/A</v>
      </c>
      <c r="L28" s="113" t="e">
        <f t="shared" si="9"/>
        <v>#N/A</v>
      </c>
      <c r="M28" s="5" t="e">
        <f>VLOOKUP($B28,'Module 4'!$A$8:$K32,4,0)</f>
        <v>#N/A</v>
      </c>
      <c r="N28" s="104">
        <v>65</v>
      </c>
      <c r="O28" s="113" t="e">
        <f>IF(VLOOKUP($B28,'Module 4'!$A$7:$F35,5,0)="Module Failure","NA",ROUND((0.15*F28+0.15*I28+0.15*L28+0.15*M28+0.1*N28),0))</f>
        <v>#N/A</v>
      </c>
      <c r="P28" s="106">
        <v>45</v>
      </c>
      <c r="Q28" s="113" t="e">
        <f t="shared" si="10"/>
        <v>#N/A</v>
      </c>
      <c r="R28" s="106" t="e">
        <f t="shared" si="11"/>
        <v>#N/A</v>
      </c>
      <c r="S28" s="106" t="e">
        <f t="shared" si="12"/>
        <v>#N/A</v>
      </c>
      <c r="T28" s="104"/>
      <c r="U28" s="104" t="e">
        <f t="shared" si="13"/>
        <v>#N/A</v>
      </c>
      <c r="V28" s="4"/>
      <c r="W28" s="22"/>
    </row>
    <row r="29" spans="1:23" x14ac:dyDescent="0.35">
      <c r="A29" s="108">
        <v>26</v>
      </c>
      <c r="B29" s="20">
        <f>'Module 1'!A33</f>
        <v>46009088</v>
      </c>
      <c r="C29" s="62" t="str">
        <f>'Module 1'!B33</f>
        <v>Kondepati Sai Charit</v>
      </c>
      <c r="D29" s="5">
        <f>VLOOKUP($B29,'Module 1'!$A$8:$M39,13,0)</f>
        <v>74</v>
      </c>
      <c r="E29" s="5" t="str">
        <f>VLOOKUP($B29,'Module 1'!$A$8:$P33,16,0)</f>
        <v>NA</v>
      </c>
      <c r="F29" s="113">
        <f t="shared" si="7"/>
        <v>74</v>
      </c>
      <c r="G29" s="5" t="e">
        <f>VLOOKUP($B29,'Module 2'!$A$8:$N37,11,0)</f>
        <v>#N/A</v>
      </c>
      <c r="H29" s="5" t="e">
        <f>VLOOKUP($B29,'Module 2'!$A$8:$N33,14,0)</f>
        <v>#N/A</v>
      </c>
      <c r="I29" s="113" t="e">
        <f t="shared" si="8"/>
        <v>#N/A</v>
      </c>
      <c r="J29" s="5" t="e">
        <f>VLOOKUP($B29,'Module 3'!$A$8:$P33,13,0)</f>
        <v>#N/A</v>
      </c>
      <c r="K29" s="5" t="e">
        <f>VLOOKUP($B29,'Module 3'!$A$8:$P33,16,0)</f>
        <v>#N/A</v>
      </c>
      <c r="L29" s="113" t="e">
        <f t="shared" si="9"/>
        <v>#N/A</v>
      </c>
      <c r="M29" s="5" t="e">
        <f>VLOOKUP($B29,'Module 4'!$A$8:$K33,4,0)</f>
        <v>#N/A</v>
      </c>
      <c r="N29" s="104">
        <v>65</v>
      </c>
      <c r="O29" s="113" t="e">
        <f>IF(VLOOKUP($B29,'Module 4'!$A$7:$F36,5,0)="Module Failure","NA",ROUND((0.15*F29+0.15*I29+0.15*L29+0.15*M29+0.1*N29),0))</f>
        <v>#N/A</v>
      </c>
      <c r="P29" s="106">
        <v>45</v>
      </c>
      <c r="Q29" s="113" t="e">
        <f t="shared" si="10"/>
        <v>#N/A</v>
      </c>
      <c r="R29" s="106" t="e">
        <f t="shared" si="11"/>
        <v>#N/A</v>
      </c>
      <c r="S29" s="106" t="e">
        <f t="shared" si="12"/>
        <v>#N/A</v>
      </c>
      <c r="T29" s="104"/>
      <c r="U29" s="104" t="e">
        <f t="shared" si="13"/>
        <v>#N/A</v>
      </c>
      <c r="V29" s="4"/>
      <c r="W29" s="22"/>
    </row>
    <row r="30" spans="1:23" x14ac:dyDescent="0.35">
      <c r="A30" s="23">
        <v>27</v>
      </c>
      <c r="B30" s="20">
        <f>'Module 1'!A34</f>
        <v>46009300</v>
      </c>
      <c r="C30" s="62" t="str">
        <f>'Module 1'!B34</f>
        <v>Pradeepa R</v>
      </c>
      <c r="D30" s="5">
        <f>VLOOKUP($B30,'Module 1'!$A$8:$M40,13,0)</f>
        <v>72</v>
      </c>
      <c r="E30" s="5" t="str">
        <f>VLOOKUP($B30,'Module 1'!$A$8:$P34,16,0)</f>
        <v>NA</v>
      </c>
      <c r="F30" s="113">
        <f t="shared" si="7"/>
        <v>72</v>
      </c>
      <c r="G30" s="5" t="e">
        <f>VLOOKUP($B30,'Module 2'!$A$8:$N38,11,0)</f>
        <v>#N/A</v>
      </c>
      <c r="H30" s="5" t="e">
        <f>VLOOKUP($B30,'Module 2'!$A$8:$N34,14,0)</f>
        <v>#N/A</v>
      </c>
      <c r="I30" s="113" t="e">
        <f t="shared" si="8"/>
        <v>#N/A</v>
      </c>
      <c r="J30" s="5" t="e">
        <f>VLOOKUP($B30,'Module 3'!$A$8:$P34,13,0)</f>
        <v>#N/A</v>
      </c>
      <c r="K30" s="5" t="e">
        <f>VLOOKUP($B30,'Module 3'!$A$8:$P34,16,0)</f>
        <v>#N/A</v>
      </c>
      <c r="L30" s="113" t="e">
        <f t="shared" si="9"/>
        <v>#N/A</v>
      </c>
      <c r="M30" s="5" t="e">
        <f>VLOOKUP($B30,'Module 4'!$A$8:$K34,4,0)</f>
        <v>#N/A</v>
      </c>
      <c r="N30" s="104">
        <v>65</v>
      </c>
      <c r="O30" s="113" t="e">
        <f>IF(VLOOKUP($B30,'Module 4'!$A$7:$F37,5,0)="Module Failure","NA",ROUND((0.15*F30+0.15*I30+0.15*L30+0.15*M30+0.1*N30),0))</f>
        <v>#N/A</v>
      </c>
      <c r="P30" s="106">
        <v>45</v>
      </c>
      <c r="Q30" s="113" t="e">
        <f t="shared" si="10"/>
        <v>#N/A</v>
      </c>
      <c r="R30" s="106" t="e">
        <f t="shared" si="11"/>
        <v>#N/A</v>
      </c>
      <c r="S30" s="106" t="e">
        <f t="shared" si="12"/>
        <v>#N/A</v>
      </c>
      <c r="T30" s="104"/>
      <c r="U30" s="104" t="e">
        <f t="shared" si="13"/>
        <v>#N/A</v>
      </c>
      <c r="V30" s="4"/>
      <c r="W30" s="22"/>
    </row>
    <row r="31" spans="1:23" x14ac:dyDescent="0.35">
      <c r="A31" s="23">
        <v>28</v>
      </c>
      <c r="B31" s="20">
        <f>'Module 1'!A35</f>
        <v>46009303</v>
      </c>
      <c r="C31" s="62" t="str">
        <f>'Module 1'!B35</f>
        <v>Keerthi Priya K</v>
      </c>
      <c r="D31" s="5">
        <f>VLOOKUP($B31,'Module 1'!$A$8:$M41,13,0)</f>
        <v>64</v>
      </c>
      <c r="E31" s="5" t="str">
        <f>VLOOKUP($B31,'Module 1'!$A$8:$P35,16,0)</f>
        <v>NA</v>
      </c>
      <c r="F31" s="113">
        <f t="shared" si="7"/>
        <v>64</v>
      </c>
      <c r="G31" s="5" t="e">
        <f>VLOOKUP($B31,'Module 2'!$A$8:$N39,11,0)</f>
        <v>#N/A</v>
      </c>
      <c r="H31" s="5" t="e">
        <f>VLOOKUP($B31,'Module 2'!$A$8:$N35,14,0)</f>
        <v>#N/A</v>
      </c>
      <c r="I31" s="113" t="e">
        <f t="shared" si="8"/>
        <v>#N/A</v>
      </c>
      <c r="J31" s="5" t="e">
        <f>VLOOKUP($B31,'Module 3'!$A$8:$P35,13,0)</f>
        <v>#N/A</v>
      </c>
      <c r="K31" s="5" t="e">
        <f>VLOOKUP($B31,'Module 3'!$A$8:$P35,16,0)</f>
        <v>#N/A</v>
      </c>
      <c r="L31" s="113" t="e">
        <f t="shared" si="9"/>
        <v>#N/A</v>
      </c>
      <c r="M31" s="5" t="e">
        <f>VLOOKUP($B31,'Module 4'!$A$8:$K35,4,0)</f>
        <v>#N/A</v>
      </c>
      <c r="N31" s="104">
        <v>65</v>
      </c>
      <c r="O31" s="113" t="e">
        <f>IF(VLOOKUP($B31,'Module 4'!$A$7:$F38,5,0)="Module Failure","NA",ROUND((0.15*F31+0.15*I31+0.15*L31+0.15*M31+0.1*N31),0))</f>
        <v>#N/A</v>
      </c>
      <c r="P31" s="106">
        <v>45</v>
      </c>
      <c r="Q31" s="113" t="e">
        <f t="shared" si="10"/>
        <v>#N/A</v>
      </c>
      <c r="R31" s="106" t="e">
        <f t="shared" si="11"/>
        <v>#N/A</v>
      </c>
      <c r="S31" s="106" t="e">
        <f t="shared" si="12"/>
        <v>#N/A</v>
      </c>
      <c r="T31" s="104"/>
      <c r="U31" s="104" t="e">
        <f t="shared" si="13"/>
        <v>#N/A</v>
      </c>
      <c r="V31" s="4"/>
      <c r="W31" s="22"/>
    </row>
    <row r="32" spans="1:23" x14ac:dyDescent="0.35">
      <c r="A32" s="108">
        <v>29</v>
      </c>
      <c r="B32" s="20">
        <f>'Module 1'!A36</f>
        <v>46009305</v>
      </c>
      <c r="C32" s="62" t="str">
        <f>'Module 1'!B36</f>
        <v>Harish K</v>
      </c>
      <c r="D32" s="5">
        <f>VLOOKUP($B32,'Module 1'!$A$8:$M42,13,0)</f>
        <v>76</v>
      </c>
      <c r="E32" s="5" t="str">
        <f>VLOOKUP($B32,'Module 1'!$A$8:$P36,16,0)</f>
        <v>NA</v>
      </c>
      <c r="F32" s="113">
        <f t="shared" si="7"/>
        <v>76</v>
      </c>
      <c r="G32" s="5" t="e">
        <f>VLOOKUP($B32,'Module 2'!$A$8:$N40,11,0)</f>
        <v>#N/A</v>
      </c>
      <c r="H32" s="5" t="e">
        <f>VLOOKUP($B32,'Module 2'!$A$8:$N36,14,0)</f>
        <v>#N/A</v>
      </c>
      <c r="I32" s="113" t="e">
        <f t="shared" si="8"/>
        <v>#N/A</v>
      </c>
      <c r="J32" s="5" t="e">
        <f>VLOOKUP($B32,'Module 3'!$A$8:$P36,13,0)</f>
        <v>#N/A</v>
      </c>
      <c r="K32" s="5" t="e">
        <f>VLOOKUP($B32,'Module 3'!$A$8:$P36,16,0)</f>
        <v>#N/A</v>
      </c>
      <c r="L32" s="113" t="e">
        <f t="shared" si="9"/>
        <v>#N/A</v>
      </c>
      <c r="M32" s="5" t="e">
        <f>VLOOKUP($B32,'Module 4'!$A$8:$K36,4,0)</f>
        <v>#N/A</v>
      </c>
      <c r="N32" s="104">
        <v>65</v>
      </c>
      <c r="O32" s="113" t="e">
        <f>IF(VLOOKUP($B32,'Module 4'!$A$7:$F39,5,0)="Module Failure","NA",ROUND((0.15*F32+0.15*I32+0.15*L32+0.15*M32+0.1*N32),0))</f>
        <v>#N/A</v>
      </c>
      <c r="P32" s="106">
        <v>45</v>
      </c>
      <c r="Q32" s="113" t="e">
        <f t="shared" si="10"/>
        <v>#N/A</v>
      </c>
      <c r="R32" s="106" t="e">
        <f t="shared" si="11"/>
        <v>#N/A</v>
      </c>
      <c r="S32" s="106" t="e">
        <f t="shared" si="12"/>
        <v>#N/A</v>
      </c>
      <c r="T32" s="104"/>
      <c r="U32" s="104" t="e">
        <f t="shared" si="13"/>
        <v>#N/A</v>
      </c>
      <c r="V32" s="4"/>
      <c r="W32" s="22"/>
    </row>
    <row r="33" spans="1:23" x14ac:dyDescent="0.35">
      <c r="A33" s="23">
        <v>30</v>
      </c>
      <c r="B33" s="20">
        <f>'Module 1'!A37</f>
        <v>46009307</v>
      </c>
      <c r="C33" s="62" t="str">
        <f>'Module 1'!B37</f>
        <v>Nithya Lakshmi R</v>
      </c>
      <c r="D33" s="5">
        <f>VLOOKUP($B33,'Module 1'!$A$8:$M43,13,0)</f>
        <v>80</v>
      </c>
      <c r="E33" s="5" t="str">
        <f>VLOOKUP($B33,'Module 1'!$A$8:$P37,16,0)</f>
        <v>NA</v>
      </c>
      <c r="F33" s="113">
        <f t="shared" si="7"/>
        <v>80</v>
      </c>
      <c r="G33" s="5" t="e">
        <f>VLOOKUP($B33,'Module 2'!$A$8:$N41,11,0)</f>
        <v>#N/A</v>
      </c>
      <c r="H33" s="5" t="e">
        <f>VLOOKUP($B33,'Module 2'!$A$8:$N37,14,0)</f>
        <v>#N/A</v>
      </c>
      <c r="I33" s="113" t="e">
        <f t="shared" si="8"/>
        <v>#N/A</v>
      </c>
      <c r="J33" s="5" t="e">
        <f>VLOOKUP($B33,'Module 3'!$A$8:$P37,13,0)</f>
        <v>#N/A</v>
      </c>
      <c r="K33" s="5" t="e">
        <f>VLOOKUP($B33,'Module 3'!$A$8:$P37,16,0)</f>
        <v>#N/A</v>
      </c>
      <c r="L33" s="113" t="e">
        <f t="shared" si="9"/>
        <v>#N/A</v>
      </c>
      <c r="M33" s="5" t="e">
        <f>VLOOKUP($B33,'Module 4'!$A$8:$K37,4,0)</f>
        <v>#N/A</v>
      </c>
      <c r="N33" s="104">
        <v>65</v>
      </c>
      <c r="O33" s="113" t="e">
        <f>IF(VLOOKUP($B33,'Module 4'!$A$7:$F40,5,0)="Module Failure","NA",ROUND((0.15*F33+0.15*I33+0.15*L33+0.15*M33+0.1*N33),0))</f>
        <v>#N/A</v>
      </c>
      <c r="P33" s="106">
        <v>45</v>
      </c>
      <c r="Q33" s="113" t="e">
        <f t="shared" si="10"/>
        <v>#N/A</v>
      </c>
      <c r="R33" s="106" t="e">
        <f t="shared" si="11"/>
        <v>#N/A</v>
      </c>
      <c r="S33" s="106" t="e">
        <f t="shared" si="12"/>
        <v>#N/A</v>
      </c>
      <c r="T33" s="104"/>
      <c r="U33" s="104" t="e">
        <f t="shared" si="13"/>
        <v>#N/A</v>
      </c>
      <c r="V33" s="4"/>
      <c r="W33" s="22"/>
    </row>
    <row r="34" spans="1:23" x14ac:dyDescent="0.35">
      <c r="A34" s="23">
        <v>31</v>
      </c>
      <c r="B34" s="20">
        <f>'Module 1'!A38</f>
        <v>46009308</v>
      </c>
      <c r="C34" s="62" t="str">
        <f>'Module 1'!B38</f>
        <v>M Renuka</v>
      </c>
      <c r="D34" s="5">
        <f>VLOOKUP($B34,'Module 1'!$A$8:$M44,13,0)</f>
        <v>65</v>
      </c>
      <c r="E34" s="5" t="str">
        <f>VLOOKUP($B34,'Module 1'!$A$8:$P38,16,0)</f>
        <v>NA</v>
      </c>
      <c r="F34" s="113">
        <f t="shared" si="7"/>
        <v>65</v>
      </c>
      <c r="G34" s="5" t="e">
        <f>VLOOKUP($B34,'Module 2'!$A$8:$N42,11,0)</f>
        <v>#N/A</v>
      </c>
      <c r="H34" s="5" t="e">
        <f>VLOOKUP($B34,'Module 2'!$A$8:$N38,14,0)</f>
        <v>#N/A</v>
      </c>
      <c r="I34" s="113" t="e">
        <f t="shared" si="8"/>
        <v>#N/A</v>
      </c>
      <c r="J34" s="5" t="e">
        <f>VLOOKUP($B34,'Module 3'!$A$8:$P38,13,0)</f>
        <v>#N/A</v>
      </c>
      <c r="K34" s="5" t="e">
        <f>VLOOKUP($B34,'Module 3'!$A$8:$P38,16,0)</f>
        <v>#N/A</v>
      </c>
      <c r="L34" s="113" t="e">
        <f t="shared" si="9"/>
        <v>#N/A</v>
      </c>
      <c r="M34" s="5" t="e">
        <f>VLOOKUP($B34,'Module 4'!$A$8:$K38,4,0)</f>
        <v>#N/A</v>
      </c>
      <c r="N34" s="104">
        <v>65</v>
      </c>
      <c r="O34" s="113" t="e">
        <f>IF(VLOOKUP($B34,'Module 4'!$A$7:$F41,5,0)="Module Failure","NA",ROUND((0.15*F34+0.15*I34+0.15*L34+0.15*M34+0.1*N34),0))</f>
        <v>#N/A</v>
      </c>
      <c r="P34" s="106">
        <v>45</v>
      </c>
      <c r="Q34" s="113" t="e">
        <f t="shared" si="10"/>
        <v>#N/A</v>
      </c>
      <c r="R34" s="106" t="e">
        <f t="shared" si="11"/>
        <v>#N/A</v>
      </c>
      <c r="S34" s="106" t="e">
        <f t="shared" si="12"/>
        <v>#N/A</v>
      </c>
      <c r="T34" s="104"/>
      <c r="U34" s="104" t="e">
        <f t="shared" si="13"/>
        <v>#N/A</v>
      </c>
      <c r="V34" s="4"/>
      <c r="W34" s="22"/>
    </row>
    <row r="35" spans="1:23" x14ac:dyDescent="0.35">
      <c r="A35" s="108">
        <v>32</v>
      </c>
      <c r="B35" s="20">
        <f>'Module 1'!A39</f>
        <v>46009310</v>
      </c>
      <c r="C35" s="62" t="str">
        <f>'Module 1'!B39</f>
        <v>A S Ashwini</v>
      </c>
      <c r="D35" s="5">
        <f>VLOOKUP($B35,'Module 1'!$A$8:$M45,13,0)</f>
        <v>81</v>
      </c>
      <c r="E35" s="5" t="str">
        <f>VLOOKUP($B35,'Module 1'!$A$8:$P39,16,0)</f>
        <v>NA</v>
      </c>
      <c r="F35" s="113">
        <f t="shared" si="7"/>
        <v>81</v>
      </c>
      <c r="G35" s="5" t="e">
        <f>VLOOKUP($B35,'Module 2'!$A$8:$N43,11,0)</f>
        <v>#N/A</v>
      </c>
      <c r="H35" s="5" t="e">
        <f>VLOOKUP($B35,'Module 2'!$A$8:$N39,14,0)</f>
        <v>#N/A</v>
      </c>
      <c r="I35" s="113" t="e">
        <f t="shared" si="8"/>
        <v>#N/A</v>
      </c>
      <c r="J35" s="5" t="e">
        <f>VLOOKUP($B35,'Module 3'!$A$8:$P39,13,0)</f>
        <v>#N/A</v>
      </c>
      <c r="K35" s="5" t="e">
        <f>VLOOKUP($B35,'Module 3'!$A$8:$P39,16,0)</f>
        <v>#N/A</v>
      </c>
      <c r="L35" s="113" t="e">
        <f t="shared" si="9"/>
        <v>#N/A</v>
      </c>
      <c r="M35" s="5" t="e">
        <f>VLOOKUP($B35,'Module 4'!$A$8:$K39,4,0)</f>
        <v>#N/A</v>
      </c>
      <c r="N35" s="104">
        <v>65</v>
      </c>
      <c r="O35" s="113" t="e">
        <f>IF(VLOOKUP($B35,'Module 4'!$A$7:$F42,5,0)="Module Failure","NA",ROUND((0.15*F35+0.15*I35+0.15*L35+0.15*M35+0.1*N35),0))</f>
        <v>#N/A</v>
      </c>
      <c r="P35" s="106">
        <v>45</v>
      </c>
      <c r="Q35" s="113" t="e">
        <f t="shared" si="10"/>
        <v>#N/A</v>
      </c>
      <c r="R35" s="106" t="e">
        <f t="shared" si="11"/>
        <v>#N/A</v>
      </c>
      <c r="S35" s="106" t="e">
        <f t="shared" si="12"/>
        <v>#N/A</v>
      </c>
      <c r="T35" s="104"/>
      <c r="U35" s="104" t="e">
        <f t="shared" si="13"/>
        <v>#N/A</v>
      </c>
      <c r="V35" s="4"/>
      <c r="W35" s="22"/>
    </row>
    <row r="36" spans="1:23" x14ac:dyDescent="0.35">
      <c r="A36" s="23">
        <v>33</v>
      </c>
      <c r="B36" s="20">
        <f>'Module 1'!A40</f>
        <v>46009398</v>
      </c>
      <c r="C36" s="62" t="str">
        <f>'Module 1'!B40</f>
        <v>Ali Sharif Khan</v>
      </c>
      <c r="D36" s="5">
        <f>VLOOKUP($B36,'Module 1'!$A$8:$M46,13,0)</f>
        <v>72</v>
      </c>
      <c r="E36" s="5" t="str">
        <f>VLOOKUP($B36,'Module 1'!$A$8:$P40,16,0)</f>
        <v>NA</v>
      </c>
      <c r="F36" s="113">
        <f t="shared" si="7"/>
        <v>72</v>
      </c>
      <c r="G36" s="5" t="e">
        <f>VLOOKUP($B36,'Module 2'!$A$8:$N44,11,0)</f>
        <v>#N/A</v>
      </c>
      <c r="H36" s="5" t="e">
        <f>VLOOKUP($B36,'Module 2'!$A$8:$N40,14,0)</f>
        <v>#N/A</v>
      </c>
      <c r="I36" s="113" t="e">
        <f t="shared" si="8"/>
        <v>#N/A</v>
      </c>
      <c r="J36" s="5" t="e">
        <f>VLOOKUP($B36,'Module 3'!$A$8:$P40,13,0)</f>
        <v>#N/A</v>
      </c>
      <c r="K36" s="5" t="e">
        <f>VLOOKUP($B36,'Module 3'!$A$8:$P40,16,0)</f>
        <v>#N/A</v>
      </c>
      <c r="L36" s="113" t="e">
        <f t="shared" si="9"/>
        <v>#N/A</v>
      </c>
      <c r="M36" s="5" t="e">
        <f>VLOOKUP($B36,'Module 4'!$A$8:$K40,4,0)</f>
        <v>#N/A</v>
      </c>
      <c r="N36" s="104">
        <v>65</v>
      </c>
      <c r="O36" s="113" t="e">
        <f>IF(VLOOKUP($B36,'Module 4'!$A$7:$F43,5,0)="Module Failure","NA",ROUND((0.15*F36+0.15*I36+0.15*L36+0.15*M36+0.1*N36),0))</f>
        <v>#N/A</v>
      </c>
      <c r="P36" s="106">
        <v>45</v>
      </c>
      <c r="Q36" s="113" t="e">
        <f t="shared" si="10"/>
        <v>#N/A</v>
      </c>
      <c r="R36" s="106" t="e">
        <f t="shared" si="11"/>
        <v>#N/A</v>
      </c>
      <c r="S36" s="106" t="e">
        <f t="shared" si="12"/>
        <v>#N/A</v>
      </c>
      <c r="T36" s="104"/>
      <c r="U36" s="104" t="e">
        <f t="shared" si="13"/>
        <v>#N/A</v>
      </c>
      <c r="V36" s="4"/>
      <c r="W36" s="22"/>
    </row>
    <row r="37" spans="1:23" x14ac:dyDescent="0.35">
      <c r="A37" s="23">
        <v>34</v>
      </c>
      <c r="B37" s="20">
        <f>'Module 1'!A41</f>
        <v>46009404</v>
      </c>
      <c r="C37" s="62" t="str">
        <f>'Module 1'!B41</f>
        <v>Yashwant Rafayal Salve</v>
      </c>
      <c r="D37" s="5">
        <f>VLOOKUP($B37,'Module 1'!$A$8:$M47,13,0)</f>
        <v>79</v>
      </c>
      <c r="E37" s="5" t="str">
        <f>VLOOKUP($B37,'Module 1'!$A$8:$P41,16,0)</f>
        <v>NA</v>
      </c>
      <c r="F37" s="113">
        <f t="shared" si="7"/>
        <v>79</v>
      </c>
      <c r="G37" s="5" t="e">
        <f>VLOOKUP($B37,'Module 2'!$A$8:$N45,11,0)</f>
        <v>#N/A</v>
      </c>
      <c r="H37" s="5" t="e">
        <f>VLOOKUP($B37,'Module 2'!$A$8:$N41,14,0)</f>
        <v>#N/A</v>
      </c>
      <c r="I37" s="113" t="e">
        <f t="shared" si="8"/>
        <v>#N/A</v>
      </c>
      <c r="J37" s="5" t="e">
        <f>VLOOKUP($B37,'Module 3'!$A$8:$P41,13,0)</f>
        <v>#N/A</v>
      </c>
      <c r="K37" s="5" t="e">
        <f>VLOOKUP($B37,'Module 3'!$A$8:$P41,16,0)</f>
        <v>#N/A</v>
      </c>
      <c r="L37" s="113" t="e">
        <f t="shared" si="9"/>
        <v>#N/A</v>
      </c>
      <c r="M37" s="5" t="e">
        <f>VLOOKUP($B37,'Module 4'!$A$8:$K41,4,0)</f>
        <v>#N/A</v>
      </c>
      <c r="N37" s="104">
        <v>65</v>
      </c>
      <c r="O37" s="113" t="e">
        <f>IF(VLOOKUP($B37,'Module 4'!$A$7:$F44,5,0)="Module Failure","NA",ROUND((0.15*F37+0.15*I37+0.15*L37+0.15*M37+0.1*N37),0))</f>
        <v>#N/A</v>
      </c>
      <c r="P37" s="106">
        <v>45</v>
      </c>
      <c r="Q37" s="113" t="e">
        <f t="shared" si="10"/>
        <v>#N/A</v>
      </c>
      <c r="R37" s="106" t="e">
        <f t="shared" si="11"/>
        <v>#N/A</v>
      </c>
      <c r="S37" s="106" t="e">
        <f t="shared" si="12"/>
        <v>#N/A</v>
      </c>
      <c r="T37" s="104"/>
      <c r="U37" s="104" t="e">
        <f t="shared" si="13"/>
        <v>#N/A</v>
      </c>
      <c r="V37" s="4"/>
      <c r="W37" s="22"/>
    </row>
    <row r="38" spans="1:23" x14ac:dyDescent="0.35">
      <c r="A38" s="108">
        <v>35</v>
      </c>
      <c r="B38" s="20">
        <f>'Module 1'!A42</f>
        <v>46009486</v>
      </c>
      <c r="C38" s="62" t="str">
        <f>'Module 1'!B42</f>
        <v>Faiz Ahmad</v>
      </c>
      <c r="D38" s="5">
        <f>VLOOKUP($B38,'Module 1'!$A$8:$M47,13,0)</f>
        <v>77</v>
      </c>
      <c r="E38" s="5" t="str">
        <f>VLOOKUP($B38,'Module 1'!$A$8:$P42,16,0)</f>
        <v>NA</v>
      </c>
      <c r="F38" s="113">
        <f t="shared" si="7"/>
        <v>77</v>
      </c>
      <c r="G38" s="5" t="e">
        <f>VLOOKUP($B38,'Module 2'!$A$8:$N46,11,0)</f>
        <v>#N/A</v>
      </c>
      <c r="H38" s="5" t="e">
        <f>VLOOKUP($B38,'Module 2'!$A$8:$N42,14,0)</f>
        <v>#N/A</v>
      </c>
      <c r="I38" s="113" t="e">
        <f t="shared" si="8"/>
        <v>#N/A</v>
      </c>
      <c r="J38" s="5" t="e">
        <f>VLOOKUP($B38,'Module 3'!$A$8:$P42,13,0)</f>
        <v>#N/A</v>
      </c>
      <c r="K38" s="5" t="e">
        <f>VLOOKUP($B38,'Module 3'!$A$8:$P42,16,0)</f>
        <v>#N/A</v>
      </c>
      <c r="L38" s="113" t="e">
        <f t="shared" si="9"/>
        <v>#N/A</v>
      </c>
      <c r="M38" s="5" t="e">
        <f>VLOOKUP($B38,'Module 4'!$A$8:$K42,4,0)</f>
        <v>#N/A</v>
      </c>
      <c r="N38" s="104">
        <v>65</v>
      </c>
      <c r="O38" s="113" t="e">
        <f>IF(VLOOKUP($B38,'Module 4'!$A$7:$F45,5,0)="Module Failure","NA",ROUND((0.15*F38+0.15*I38+0.15*L38+0.15*M38+0.1*N38),0))</f>
        <v>#N/A</v>
      </c>
      <c r="P38" s="106">
        <v>45</v>
      </c>
      <c r="Q38" s="113" t="e">
        <f t="shared" si="10"/>
        <v>#N/A</v>
      </c>
      <c r="R38" s="106" t="e">
        <f t="shared" si="11"/>
        <v>#N/A</v>
      </c>
      <c r="S38" s="106" t="e">
        <f t="shared" si="12"/>
        <v>#N/A</v>
      </c>
      <c r="T38" s="104"/>
      <c r="U38" s="104" t="e">
        <f t="shared" si="13"/>
        <v>#N/A</v>
      </c>
      <c r="V38" s="4"/>
      <c r="W38" s="22"/>
    </row>
    <row r="39" spans="1:23" x14ac:dyDescent="0.35">
      <c r="A39" s="23">
        <v>36</v>
      </c>
      <c r="B39" s="20">
        <f>'Module 1'!A43</f>
        <v>46009637</v>
      </c>
      <c r="C39" s="62" t="str">
        <f>'Module 1'!B43</f>
        <v>Baiti Prasad</v>
      </c>
      <c r="D39" s="5">
        <f>VLOOKUP($B39,'Module 1'!$A$8:$M48,13,0)</f>
        <v>77</v>
      </c>
      <c r="E39" s="5" t="str">
        <f>VLOOKUP($B39,'Module 1'!$A$8:$P43,16,0)</f>
        <v>NA</v>
      </c>
      <c r="F39" s="113">
        <f t="shared" si="7"/>
        <v>77</v>
      </c>
      <c r="G39" s="5" t="e">
        <f>VLOOKUP($B39,'Module 2'!$A$8:$N47,11,0)</f>
        <v>#N/A</v>
      </c>
      <c r="H39" s="5" t="e">
        <f>VLOOKUP($B39,'Module 2'!$A$8:$N43,14,0)</f>
        <v>#N/A</v>
      </c>
      <c r="I39" s="113" t="e">
        <f t="shared" si="8"/>
        <v>#N/A</v>
      </c>
      <c r="J39" s="5" t="e">
        <f>VLOOKUP($B39,'Module 3'!$A$8:$P43,13,0)</f>
        <v>#N/A</v>
      </c>
      <c r="K39" s="5" t="e">
        <f>VLOOKUP($B39,'Module 3'!$A$8:$P43,16,0)</f>
        <v>#N/A</v>
      </c>
      <c r="L39" s="113" t="e">
        <f t="shared" si="9"/>
        <v>#N/A</v>
      </c>
      <c r="M39" s="5" t="e">
        <f>VLOOKUP($B39,'Module 4'!$A$8:$K43,4,0)</f>
        <v>#N/A</v>
      </c>
      <c r="N39" s="104">
        <v>65</v>
      </c>
      <c r="O39" s="113" t="e">
        <f>IF(VLOOKUP($B39,'Module 4'!$A$7:$F46,5,0)="Module Failure","NA",ROUND((0.15*F39+0.15*I39+0.15*L39+0.15*M39+0.1*N39),0))</f>
        <v>#N/A</v>
      </c>
      <c r="P39" s="106">
        <v>45</v>
      </c>
      <c r="Q39" s="113" t="e">
        <f t="shared" si="10"/>
        <v>#N/A</v>
      </c>
      <c r="R39" s="106" t="e">
        <f t="shared" si="11"/>
        <v>#N/A</v>
      </c>
      <c r="S39" s="106" t="e">
        <f t="shared" si="12"/>
        <v>#N/A</v>
      </c>
      <c r="T39" s="104"/>
      <c r="U39" s="104" t="e">
        <f t="shared" si="13"/>
        <v>#N/A</v>
      </c>
      <c r="V39" s="4"/>
      <c r="W39" s="22"/>
    </row>
    <row r="40" spans="1:23" x14ac:dyDescent="0.35">
      <c r="A40" s="23">
        <v>37</v>
      </c>
      <c r="B40" s="20">
        <f>'Module 1'!A44</f>
        <v>46009712</v>
      </c>
      <c r="C40" s="62" t="str">
        <f>'Module 1'!B44</f>
        <v>Janwhi Srivastava</v>
      </c>
      <c r="D40" s="5">
        <f>VLOOKUP($B40,'Module 1'!$A$8:$M49,13,0)</f>
        <v>79</v>
      </c>
      <c r="E40" s="5" t="str">
        <f>VLOOKUP($B40,'Module 1'!$A$8:$P44,16,0)</f>
        <v>NA</v>
      </c>
      <c r="F40" s="113">
        <f t="shared" si="7"/>
        <v>79</v>
      </c>
      <c r="G40" s="5" t="e">
        <f>VLOOKUP($B40,'Module 2'!$A$8:$N48,11,0)</f>
        <v>#N/A</v>
      </c>
      <c r="H40" s="5" t="e">
        <f>VLOOKUP($B40,'Module 2'!$A$8:$N44,14,0)</f>
        <v>#N/A</v>
      </c>
      <c r="I40" s="113" t="e">
        <f t="shared" si="8"/>
        <v>#N/A</v>
      </c>
      <c r="J40" s="5" t="e">
        <f>VLOOKUP($B40,'Module 3'!$A$8:$P44,13,0)</f>
        <v>#N/A</v>
      </c>
      <c r="K40" s="5" t="e">
        <f>VLOOKUP($B40,'Module 3'!$A$8:$P44,16,0)</f>
        <v>#N/A</v>
      </c>
      <c r="L40" s="113" t="e">
        <f t="shared" si="9"/>
        <v>#N/A</v>
      </c>
      <c r="M40" s="5" t="e">
        <f>VLOOKUP($B40,'Module 4'!$A$8:$K44,4,0)</f>
        <v>#N/A</v>
      </c>
      <c r="N40" s="104">
        <v>65</v>
      </c>
      <c r="O40" s="113" t="e">
        <f>IF(VLOOKUP($B40,'Module 4'!$A$7:$F47,5,0)="Module Failure","NA",ROUND((0.15*F40+0.15*I40+0.15*L40+0.15*M40+0.1*N40),0))</f>
        <v>#N/A</v>
      </c>
      <c r="P40" s="106">
        <v>45</v>
      </c>
      <c r="Q40" s="113" t="e">
        <f t="shared" si="10"/>
        <v>#N/A</v>
      </c>
      <c r="R40" s="106" t="e">
        <f t="shared" si="11"/>
        <v>#N/A</v>
      </c>
      <c r="S40" s="106" t="e">
        <f t="shared" si="12"/>
        <v>#N/A</v>
      </c>
      <c r="T40" s="104"/>
      <c r="U40" s="104" t="e">
        <f t="shared" si="13"/>
        <v>#N/A</v>
      </c>
      <c r="V40" s="4"/>
      <c r="W40" s="22"/>
    </row>
    <row r="41" spans="1:23" x14ac:dyDescent="0.35">
      <c r="A41" s="108">
        <v>38</v>
      </c>
      <c r="B41" s="20">
        <f>'Module 1'!A45</f>
        <v>46009856</v>
      </c>
      <c r="C41" s="62" t="str">
        <f>'Module 1'!B45</f>
        <v>Akshay Bramhdeo Waghmode</v>
      </c>
      <c r="D41" s="5">
        <f>VLOOKUP($B41,'Module 1'!$A$8:$M50,13,0)</f>
        <v>81</v>
      </c>
      <c r="E41" s="5" t="str">
        <f>VLOOKUP($B41,'Module 1'!$A$8:$P45,16,0)</f>
        <v>NA</v>
      </c>
      <c r="F41" s="113">
        <f t="shared" si="7"/>
        <v>81</v>
      </c>
      <c r="G41" s="5" t="e">
        <f>VLOOKUP($B41,'Module 2'!$A$8:$N49,11,0)</f>
        <v>#N/A</v>
      </c>
      <c r="H41" s="5" t="e">
        <f>VLOOKUP($B41,'Module 2'!$A$8:$N45,14,0)</f>
        <v>#N/A</v>
      </c>
      <c r="I41" s="113" t="e">
        <f t="shared" si="8"/>
        <v>#N/A</v>
      </c>
      <c r="J41" s="5" t="e">
        <f>VLOOKUP($B41,'Module 3'!$A$8:$P45,13,0)</f>
        <v>#N/A</v>
      </c>
      <c r="K41" s="5" t="e">
        <f>VLOOKUP($B41,'Module 3'!$A$8:$P45,16,0)</f>
        <v>#N/A</v>
      </c>
      <c r="L41" s="113" t="e">
        <f t="shared" si="9"/>
        <v>#N/A</v>
      </c>
      <c r="M41" s="5" t="e">
        <f>VLOOKUP($B41,'Module 4'!$A$8:$K45,4,0)</f>
        <v>#N/A</v>
      </c>
      <c r="N41" s="104">
        <v>65</v>
      </c>
      <c r="O41" s="113" t="e">
        <f>IF(VLOOKUP($B41,'Module 4'!$A$7:$F48,5,0)="Module Failure","NA",ROUND((0.15*F41+0.15*I41+0.15*L41+0.15*M41+0.1*N41),0))</f>
        <v>#N/A</v>
      </c>
      <c r="P41" s="106">
        <v>45</v>
      </c>
      <c r="Q41" s="113" t="e">
        <f t="shared" si="10"/>
        <v>#N/A</v>
      </c>
      <c r="R41" s="106" t="e">
        <f t="shared" si="11"/>
        <v>#N/A</v>
      </c>
      <c r="S41" s="106" t="e">
        <f t="shared" si="12"/>
        <v>#N/A</v>
      </c>
      <c r="T41" s="104"/>
      <c r="U41" s="104" t="e">
        <f t="shared" si="13"/>
        <v>#N/A</v>
      </c>
      <c r="V41" s="4"/>
      <c r="W41" s="22"/>
    </row>
    <row r="42" spans="1:23" x14ac:dyDescent="0.35">
      <c r="A42" s="23">
        <v>39</v>
      </c>
      <c r="B42" s="20">
        <f>'Module 1'!A46</f>
        <v>46009857</v>
      </c>
      <c r="C42" s="62" t="str">
        <f>'Module 1'!B46</f>
        <v>Arvind Singh</v>
      </c>
      <c r="D42" s="5">
        <f>VLOOKUP($B42,'Module 1'!$A$8:$M51,13,0)</f>
        <v>69</v>
      </c>
      <c r="E42" s="5" t="str">
        <f>VLOOKUP($B42,'Module 1'!$A$8:$P46,16,0)</f>
        <v>NA</v>
      </c>
      <c r="F42" s="113">
        <f t="shared" si="7"/>
        <v>69</v>
      </c>
      <c r="G42" s="5" t="e">
        <f>VLOOKUP($B42,'Module 2'!$A$8:$N50,11,0)</f>
        <v>#N/A</v>
      </c>
      <c r="H42" s="5" t="e">
        <f>VLOOKUP($B42,'Module 2'!$A$8:$N46,14,0)</f>
        <v>#N/A</v>
      </c>
      <c r="I42" s="113" t="e">
        <f t="shared" si="8"/>
        <v>#N/A</v>
      </c>
      <c r="J42" s="5" t="e">
        <f>VLOOKUP($B42,'Module 3'!$A$8:$P46,13,0)</f>
        <v>#N/A</v>
      </c>
      <c r="K42" s="5" t="e">
        <f>VLOOKUP($B42,'Module 3'!$A$8:$P46,16,0)</f>
        <v>#N/A</v>
      </c>
      <c r="L42" s="113" t="e">
        <f t="shared" si="9"/>
        <v>#N/A</v>
      </c>
      <c r="M42" s="5" t="e">
        <f>VLOOKUP($B42,'Module 4'!$A$8:$K46,4,0)</f>
        <v>#N/A</v>
      </c>
      <c r="N42" s="104">
        <v>65</v>
      </c>
      <c r="O42" s="113" t="e">
        <f>IF(VLOOKUP($B42,'Module 4'!$A$7:$F49,5,0)="Module Failure","NA",ROUND((0.15*F42+0.15*I42+0.15*L42+0.15*M42+0.1*N42),0))</f>
        <v>#N/A</v>
      </c>
      <c r="P42" s="106">
        <v>45</v>
      </c>
      <c r="Q42" s="113" t="e">
        <f t="shared" si="10"/>
        <v>#N/A</v>
      </c>
      <c r="R42" s="106" t="e">
        <f t="shared" si="11"/>
        <v>#N/A</v>
      </c>
      <c r="S42" s="106" t="e">
        <f t="shared" si="12"/>
        <v>#N/A</v>
      </c>
      <c r="T42" s="104"/>
      <c r="U42" s="104" t="e">
        <f t="shared" si="13"/>
        <v>#N/A</v>
      </c>
      <c r="V42" s="4"/>
      <c r="W42" s="22"/>
    </row>
    <row r="43" spans="1:23" x14ac:dyDescent="0.35">
      <c r="A43" s="23">
        <v>40</v>
      </c>
      <c r="B43" s="20">
        <f>'Module 1'!A47</f>
        <v>46009929</v>
      </c>
      <c r="C43" s="62" t="str">
        <f>'Module 1'!B47</f>
        <v>Mukul N</v>
      </c>
      <c r="D43" s="5">
        <f>VLOOKUP($B43,'Module 1'!$A$8:$M52,13,0)</f>
        <v>73</v>
      </c>
      <c r="E43" s="5" t="str">
        <f>VLOOKUP($B43,'Module 1'!$A$8:$P47,16,0)</f>
        <v>NA</v>
      </c>
      <c r="F43" s="113">
        <f t="shared" si="7"/>
        <v>73</v>
      </c>
      <c r="G43" s="5" t="e">
        <f>VLOOKUP($B43,'Module 2'!$A$8:$N51,11,0)</f>
        <v>#N/A</v>
      </c>
      <c r="H43" s="5" t="e">
        <f>VLOOKUP($B43,'Module 2'!$A$8:$N47,14,0)</f>
        <v>#N/A</v>
      </c>
      <c r="I43" s="113" t="e">
        <f t="shared" si="8"/>
        <v>#N/A</v>
      </c>
      <c r="J43" s="5" t="e">
        <f>VLOOKUP($B43,'Module 3'!$A$8:$P47,13,0)</f>
        <v>#N/A</v>
      </c>
      <c r="K43" s="5" t="e">
        <f>VLOOKUP($B43,'Module 3'!$A$8:$P47,16,0)</f>
        <v>#N/A</v>
      </c>
      <c r="L43" s="113" t="e">
        <f t="shared" si="9"/>
        <v>#N/A</v>
      </c>
      <c r="M43" s="5" t="e">
        <f>VLOOKUP($B43,'Module 4'!$A$8:$K47,4,0)</f>
        <v>#N/A</v>
      </c>
      <c r="N43" s="104">
        <v>65</v>
      </c>
      <c r="O43" s="113" t="e">
        <f>IF(VLOOKUP($B43,'Module 4'!$A$7:$F50,5,0)="Module Failure","NA",ROUND((0.15*F43+0.15*I43+0.15*L43+0.15*M43+0.1*N43),0))</f>
        <v>#N/A</v>
      </c>
      <c r="P43" s="106">
        <v>45</v>
      </c>
      <c r="Q43" s="113" t="e">
        <f t="shared" si="10"/>
        <v>#N/A</v>
      </c>
      <c r="R43" s="106" t="e">
        <f t="shared" si="11"/>
        <v>#N/A</v>
      </c>
      <c r="S43" s="106" t="e">
        <f t="shared" si="12"/>
        <v>#N/A</v>
      </c>
      <c r="T43" s="104"/>
      <c r="U43" s="104" t="e">
        <f t="shared" si="13"/>
        <v>#N/A</v>
      </c>
      <c r="V43" s="4"/>
      <c r="W43" s="22"/>
    </row>
    <row r="44" spans="1:23" x14ac:dyDescent="0.35">
      <c r="A44" s="108">
        <v>41</v>
      </c>
      <c r="B44" s="20" t="e">
        <f>'Module 1'!#REF!</f>
        <v>#REF!</v>
      </c>
      <c r="C44" s="62" t="e">
        <f>'Module 1'!#REF!</f>
        <v>#REF!</v>
      </c>
      <c r="D44" s="5" t="e">
        <f>VLOOKUP($B44,'Module 1'!$A$8:$M53,13,0)</f>
        <v>#REF!</v>
      </c>
      <c r="E44" s="5" t="e">
        <f>VLOOKUP($B44,'Module 1'!$A$8:$P47,16,0)</f>
        <v>#REF!</v>
      </c>
      <c r="F44" s="113" t="e">
        <f t="shared" si="7"/>
        <v>#REF!</v>
      </c>
      <c r="G44" s="5" t="e">
        <f>VLOOKUP($B44,'Module 2'!$A$8:$N52,11,0)</f>
        <v>#REF!</v>
      </c>
      <c r="H44" s="5" t="e">
        <f>VLOOKUP($B44,'Module 2'!$A$8:$N48,14,0)</f>
        <v>#REF!</v>
      </c>
      <c r="I44" s="113" t="e">
        <f t="shared" si="8"/>
        <v>#REF!</v>
      </c>
      <c r="J44" s="5" t="e">
        <f>VLOOKUP($B44,'Module 3'!$A$8:$P48,13,0)</f>
        <v>#REF!</v>
      </c>
      <c r="K44" s="5" t="e">
        <f>VLOOKUP($B44,'Module 3'!$A$8:$P48,16,0)</f>
        <v>#REF!</v>
      </c>
      <c r="L44" s="113" t="e">
        <f t="shared" si="9"/>
        <v>#REF!</v>
      </c>
      <c r="M44" s="5" t="e">
        <f>VLOOKUP($B44,'Module 4'!$A$8:$K48,4,0)</f>
        <v>#REF!</v>
      </c>
      <c r="N44" s="104">
        <v>65</v>
      </c>
      <c r="O44" s="113" t="e">
        <f>IF(VLOOKUP($B44,'Module 4'!$A$7:$F51,5,0)="Module Failure","NA",ROUND((0.15*F44+0.15*I44+0.15*L44+0.15*M44+0.1*N44),0))</f>
        <v>#REF!</v>
      </c>
      <c r="P44" s="106">
        <v>45</v>
      </c>
      <c r="Q44" s="113" t="e">
        <f t="shared" si="10"/>
        <v>#REF!</v>
      </c>
      <c r="R44" s="106" t="e">
        <f t="shared" si="11"/>
        <v>#REF!</v>
      </c>
      <c r="S44" s="106" t="e">
        <f t="shared" si="12"/>
        <v>#REF!</v>
      </c>
      <c r="T44" s="104"/>
      <c r="U44" s="104" t="e">
        <f t="shared" si="13"/>
        <v>#REF!</v>
      </c>
      <c r="V44" s="4"/>
      <c r="W44" s="22"/>
    </row>
  </sheetData>
  <autoFilter ref="A3:W6"/>
  <mergeCells count="12">
    <mergeCell ref="A1:A3"/>
    <mergeCell ref="B1:B3"/>
    <mergeCell ref="C1:C3"/>
    <mergeCell ref="D2:F2"/>
    <mergeCell ref="J2:L2"/>
    <mergeCell ref="G1:I1"/>
    <mergeCell ref="G2:I2"/>
    <mergeCell ref="N1:N2"/>
    <mergeCell ref="O1:U2"/>
    <mergeCell ref="V1:W2"/>
    <mergeCell ref="D1:F1"/>
    <mergeCell ref="J1:L1"/>
  </mergeCells>
  <conditionalFormatting sqref="T5:T6 G4:H44 J4:K44">
    <cfRule type="cellIs" dxfId="20" priority="544" stopIfTrue="1" operator="equal">
      <formula>"F"</formula>
    </cfRule>
  </conditionalFormatting>
  <conditionalFormatting sqref="T5:T6">
    <cfRule type="cellIs" dxfId="19" priority="524" stopIfTrue="1" operator="equal">
      <formula>"F"</formula>
    </cfRule>
  </conditionalFormatting>
  <conditionalFormatting sqref="G4:H44 D4:E44 J4:K44">
    <cfRule type="cellIs" dxfId="18" priority="34" stopIfTrue="1" operator="lessThan">
      <formula>60</formula>
    </cfRule>
  </conditionalFormatting>
  <conditionalFormatting sqref="M4:M44">
    <cfRule type="cellIs" dxfId="17" priority="25" stopIfTrue="1" operator="lessThan">
      <formula>60</formula>
    </cfRule>
  </conditionalFormatting>
  <conditionalFormatting sqref="F4:F44">
    <cfRule type="cellIs" dxfId="16" priority="24" stopIfTrue="1" operator="equal">
      <formula>"F"</formula>
    </cfRule>
  </conditionalFormatting>
  <conditionalFormatting sqref="F4:F44">
    <cfRule type="cellIs" dxfId="15" priority="23" stopIfTrue="1" operator="equal">
      <formula>"F"</formula>
    </cfRule>
  </conditionalFormatting>
  <conditionalFormatting sqref="F4:F44">
    <cfRule type="colorScale" priority="21">
      <colorScale>
        <cfvo type="num" val="1"/>
        <cfvo type="num" val="2"/>
        <color rgb="FFFF0000"/>
        <color rgb="FFFFEF9C"/>
      </colorScale>
    </cfRule>
    <cfRule type="cellIs" dxfId="14" priority="22" stopIfTrue="1" operator="between">
      <formula>1</formula>
      <formula>2</formula>
    </cfRule>
  </conditionalFormatting>
  <conditionalFormatting sqref="I4:I44">
    <cfRule type="cellIs" dxfId="13" priority="20" stopIfTrue="1" operator="equal">
      <formula>"F"</formula>
    </cfRule>
  </conditionalFormatting>
  <conditionalFormatting sqref="I4:I44">
    <cfRule type="cellIs" dxfId="12" priority="19" stopIfTrue="1" operator="equal">
      <formula>"F"</formula>
    </cfRule>
  </conditionalFormatting>
  <conditionalFormatting sqref="I4:I44">
    <cfRule type="colorScale" priority="17">
      <colorScale>
        <cfvo type="num" val="1"/>
        <cfvo type="num" val="2"/>
        <color rgb="FFFF0000"/>
        <color rgb="FFFFEF9C"/>
      </colorScale>
    </cfRule>
    <cfRule type="cellIs" dxfId="11" priority="18" stopIfTrue="1" operator="between">
      <formula>1</formula>
      <formula>2</formula>
    </cfRule>
  </conditionalFormatting>
  <conditionalFormatting sqref="L4:L44">
    <cfRule type="cellIs" dxfId="10" priority="16" stopIfTrue="1" operator="equal">
      <formula>"F"</formula>
    </cfRule>
  </conditionalFormatting>
  <conditionalFormatting sqref="L4:L44">
    <cfRule type="cellIs" dxfId="9" priority="15" stopIfTrue="1" operator="equal">
      <formula>"F"</formula>
    </cfRule>
  </conditionalFormatting>
  <conditionalFormatting sqref="L4:L44">
    <cfRule type="colorScale" priority="13">
      <colorScale>
        <cfvo type="num" val="1"/>
        <cfvo type="num" val="2"/>
        <color rgb="FFFF0000"/>
        <color rgb="FFFFEF9C"/>
      </colorScale>
    </cfRule>
    <cfRule type="cellIs" dxfId="8" priority="14" stopIfTrue="1" operator="between">
      <formula>1</formula>
      <formula>2</formula>
    </cfRule>
  </conditionalFormatting>
  <conditionalFormatting sqref="O4:O44">
    <cfRule type="cellIs" dxfId="7" priority="8" stopIfTrue="1" operator="equal">
      <formula>"F"</formula>
    </cfRule>
  </conditionalFormatting>
  <conditionalFormatting sqref="O4:O44">
    <cfRule type="cellIs" dxfId="6" priority="7" stopIfTrue="1" operator="equal">
      <formula>"F"</formula>
    </cfRule>
  </conditionalFormatting>
  <conditionalFormatting sqref="O4:O44">
    <cfRule type="colorScale" priority="5">
      <colorScale>
        <cfvo type="num" val="1"/>
        <cfvo type="num" val="2"/>
        <color rgb="FFFF0000"/>
        <color rgb="FFFFEF9C"/>
      </colorScale>
    </cfRule>
    <cfRule type="cellIs" dxfId="5" priority="6" stopIfTrue="1" operator="between">
      <formula>1</formula>
      <formula>2</formula>
    </cfRule>
  </conditionalFormatting>
  <conditionalFormatting sqref="Q4:Q44">
    <cfRule type="colorScale" priority="1">
      <colorScale>
        <cfvo type="num" val="1"/>
        <cfvo type="num" val="2"/>
        <color rgb="FFFF0000"/>
        <color rgb="FFFFEF9C"/>
      </colorScale>
    </cfRule>
    <cfRule type="cellIs" dxfId="4" priority="2" stopIfTrue="1" operator="between">
      <formula>1</formula>
      <formula>2</formula>
    </cfRule>
  </conditionalFormatting>
  <conditionalFormatting sqref="Q4:Q44">
    <cfRule type="cellIs" dxfId="3" priority="4" stopIfTrue="1" operator="equal">
      <formula>"F"</formula>
    </cfRule>
  </conditionalFormatting>
  <conditionalFormatting sqref="Q4:Q44">
    <cfRule type="cellIs" dxfId="2" priority="3" stopIfTrue="1" operator="equal">
      <formula>"F"</formula>
    </cfRule>
  </conditionalFormatting>
  <pageMargins left="0.7" right="0.7" top="0.75" bottom="0.75" header="0.3" footer="0.5"/>
  <pageSetup orientation="portrait" r:id="rId1"/>
  <headerFooter>
    <oddFooter>&amp;C&amp;"Candara,Bold"&amp;11 Capgemini Public</oddFooter>
  </headerFooter>
  <ignoredErrors>
    <ignoredError sqref="P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47"/>
  <sheetViews>
    <sheetView tabSelected="1" zoomScale="85" zoomScaleNormal="85" workbookViewId="0">
      <selection activeCell="J22" sqref="J22"/>
    </sheetView>
  </sheetViews>
  <sheetFormatPr defaultColWidth="9.1796875" defaultRowHeight="14.5" x14ac:dyDescent="0.35"/>
  <cols>
    <col min="1" max="1" width="15.453125" style="39" bestFit="1" customWidth="1"/>
    <col min="2" max="2" width="25.81640625" style="25" bestFit="1" customWidth="1"/>
    <col min="3" max="3" width="7.54296875" style="25" customWidth="1"/>
    <col min="4" max="4" width="9.1796875" style="26" bestFit="1" customWidth="1"/>
    <col min="5" max="5" width="6.7265625" style="26" customWidth="1"/>
    <col min="6" max="6" width="9.1796875" style="26" customWidth="1"/>
    <col min="7" max="7" width="12" style="27" customWidth="1"/>
    <col min="8" max="8" width="4.81640625" style="26" bestFit="1" customWidth="1"/>
    <col min="9" max="9" width="5" style="26" bestFit="1" customWidth="1"/>
    <col min="10" max="10" width="8" style="26" bestFit="1" customWidth="1"/>
    <col min="11" max="11" width="6.1796875" style="26" bestFit="1" customWidth="1"/>
    <col min="12" max="13" width="8" style="26" bestFit="1" customWidth="1"/>
  </cols>
  <sheetData>
    <row r="1" spans="1:42" ht="16" x14ac:dyDescent="0.45">
      <c r="A1" s="82" t="s">
        <v>74</v>
      </c>
      <c r="B1" s="115" t="s">
        <v>102</v>
      </c>
      <c r="C1" s="26"/>
      <c r="G1" s="26"/>
    </row>
    <row r="2" spans="1:42" ht="16" x14ac:dyDescent="0.45">
      <c r="A2" s="82" t="s">
        <v>51</v>
      </c>
      <c r="B2" s="92" t="s">
        <v>122</v>
      </c>
      <c r="C2" s="26"/>
      <c r="G2" s="26"/>
    </row>
    <row r="3" spans="1:42" ht="16" x14ac:dyDescent="0.45">
      <c r="A3" s="82" t="s">
        <v>52</v>
      </c>
      <c r="B3" s="92" t="s">
        <v>123</v>
      </c>
      <c r="C3" s="26"/>
      <c r="G3" s="26"/>
    </row>
    <row r="4" spans="1:42" x14ac:dyDescent="0.35">
      <c r="A4" s="82" t="s">
        <v>53</v>
      </c>
      <c r="B4" s="65" t="s">
        <v>165</v>
      </c>
      <c r="C4" s="26"/>
      <c r="G4" s="26"/>
      <c r="AO4" s="83" t="s">
        <v>83</v>
      </c>
      <c r="AP4" s="1">
        <v>5</v>
      </c>
    </row>
    <row r="5" spans="1:42" s="29" customFormat="1" ht="15.5" x14ac:dyDescent="0.35">
      <c r="A5" s="143" t="s">
        <v>106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AO5" s="83" t="s">
        <v>84</v>
      </c>
      <c r="AP5" s="1">
        <v>6</v>
      </c>
    </row>
    <row r="6" spans="1:42" s="30" customFormat="1" ht="30.75" customHeight="1" x14ac:dyDescent="0.35">
      <c r="A6" s="144" t="s">
        <v>54</v>
      </c>
      <c r="B6" s="146" t="s">
        <v>55</v>
      </c>
      <c r="C6" s="56" t="s">
        <v>109</v>
      </c>
      <c r="D6" s="56" t="s">
        <v>110</v>
      </c>
      <c r="E6" s="56" t="s">
        <v>111</v>
      </c>
      <c r="F6" s="56" t="s">
        <v>112</v>
      </c>
      <c r="G6" s="56" t="s">
        <v>56</v>
      </c>
      <c r="H6" s="56" t="s">
        <v>57</v>
      </c>
      <c r="I6" s="56" t="s">
        <v>58</v>
      </c>
      <c r="J6" s="56" t="s">
        <v>59</v>
      </c>
      <c r="K6" s="56" t="s">
        <v>60</v>
      </c>
      <c r="L6" s="56" t="s">
        <v>61</v>
      </c>
      <c r="M6" s="56" t="s">
        <v>62</v>
      </c>
      <c r="N6" s="57" t="s">
        <v>63</v>
      </c>
      <c r="O6" s="57" t="s">
        <v>64</v>
      </c>
      <c r="P6" s="57" t="s">
        <v>65</v>
      </c>
      <c r="Q6" s="57" t="s">
        <v>94</v>
      </c>
      <c r="AO6" s="83" t="s">
        <v>85</v>
      </c>
      <c r="AP6" s="1">
        <v>7</v>
      </c>
    </row>
    <row r="7" spans="1:42" s="34" customFormat="1" x14ac:dyDescent="0.35">
      <c r="A7" s="145"/>
      <c r="B7" s="147"/>
      <c r="C7" s="31">
        <v>100</v>
      </c>
      <c r="D7" s="31">
        <v>100</v>
      </c>
      <c r="E7" s="31">
        <v>100</v>
      </c>
      <c r="F7" s="31">
        <v>100</v>
      </c>
      <c r="G7" s="31">
        <f>(C7*25%)+(D7*25%)+(E7*25%)+(F7*25%)</f>
        <v>100</v>
      </c>
      <c r="H7" s="31">
        <v>40</v>
      </c>
      <c r="I7" s="31">
        <v>70</v>
      </c>
      <c r="J7" s="32">
        <v>15</v>
      </c>
      <c r="K7" s="32">
        <v>15</v>
      </c>
      <c r="L7" s="32">
        <v>70</v>
      </c>
      <c r="M7" s="33">
        <v>100</v>
      </c>
      <c r="N7" s="31">
        <v>40</v>
      </c>
      <c r="O7" s="31">
        <v>70</v>
      </c>
      <c r="P7" s="31">
        <v>100</v>
      </c>
      <c r="Q7" s="31">
        <v>100</v>
      </c>
      <c r="AO7" s="84" t="s">
        <v>86</v>
      </c>
      <c r="AP7" s="1">
        <v>8</v>
      </c>
    </row>
    <row r="8" spans="1:42" ht="15.5" x14ac:dyDescent="0.35">
      <c r="A8" s="128">
        <v>46008818</v>
      </c>
      <c r="B8" s="127" t="s">
        <v>125</v>
      </c>
      <c r="C8" s="117">
        <v>85</v>
      </c>
      <c r="D8" s="117">
        <v>80</v>
      </c>
      <c r="E8" s="117">
        <v>80</v>
      </c>
      <c r="F8" s="117">
        <v>85</v>
      </c>
      <c r="G8" s="31">
        <f>(C8*25%)+(D8*25%)+(E8*25%)+(F8*25%)</f>
        <v>82.5</v>
      </c>
      <c r="H8" s="87">
        <v>28</v>
      </c>
      <c r="I8" s="89">
        <v>56</v>
      </c>
      <c r="J8" s="55">
        <f>(G8/$G$7)*$J$7</f>
        <v>12.375</v>
      </c>
      <c r="K8" s="55">
        <f>(H8/$H$7)*$K$7</f>
        <v>10.5</v>
      </c>
      <c r="L8" s="55">
        <f>(I8/$I$7)*$L$7</f>
        <v>56</v>
      </c>
      <c r="M8" s="36">
        <f t="shared" ref="M8" si="0">ROUND(SUM(J8:L8),0)</f>
        <v>79</v>
      </c>
      <c r="N8" s="87" t="s">
        <v>82</v>
      </c>
      <c r="O8" s="87" t="s">
        <v>82</v>
      </c>
      <c r="P8" s="37" t="str">
        <f>IF(N8="NA", "NA", IF(O8="NA","NA",ROUND(J8+((N8*$K$7)/$N$7)+((O8*$L$7)/$O$7),0)))</f>
        <v>NA</v>
      </c>
      <c r="Q8" s="38">
        <f>IF(M8&lt;60,P8,M8)</f>
        <v>79</v>
      </c>
      <c r="AO8" s="84" t="s">
        <v>87</v>
      </c>
      <c r="AP8" s="1">
        <v>9</v>
      </c>
    </row>
    <row r="9" spans="1:42" ht="15.5" x14ac:dyDescent="0.35">
      <c r="A9" s="128">
        <v>46008837</v>
      </c>
      <c r="B9" s="127" t="s">
        <v>126</v>
      </c>
      <c r="C9" s="117">
        <v>85</v>
      </c>
      <c r="D9" s="117">
        <v>80</v>
      </c>
      <c r="E9" s="117">
        <v>80</v>
      </c>
      <c r="F9" s="117">
        <v>75</v>
      </c>
      <c r="G9" s="31">
        <f t="shared" ref="G9:G47" si="1">(C9*25%)+(D9*25%)+(E9*25%)+(F9*25%)</f>
        <v>80</v>
      </c>
      <c r="H9" s="87">
        <v>24</v>
      </c>
      <c r="I9" s="89">
        <v>61</v>
      </c>
      <c r="J9" s="55">
        <f t="shared" ref="J9:J11" si="2">(G9/$G$7)*$J$7</f>
        <v>12</v>
      </c>
      <c r="K9" s="55">
        <f t="shared" ref="K9:K11" si="3">(H9/$H$7)*$K$7</f>
        <v>9</v>
      </c>
      <c r="L9" s="55">
        <f t="shared" ref="L9:L11" si="4">(I9/$I$7)*$L$7</f>
        <v>61</v>
      </c>
      <c r="M9" s="36">
        <f t="shared" ref="M9:M11" si="5">ROUND(SUM(J9:L9),0)</f>
        <v>82</v>
      </c>
      <c r="N9" s="87" t="s">
        <v>82</v>
      </c>
      <c r="O9" s="87" t="s">
        <v>82</v>
      </c>
      <c r="P9" s="37" t="str">
        <f t="shared" ref="P9:P11" si="6">IF(N9="NA", "NA", IF(O9="NA","NA",ROUND(J9+((N9*$K$7)/$N$7)+((O9*$L$7)/$O$7),0)))</f>
        <v>NA</v>
      </c>
      <c r="Q9" s="38">
        <f t="shared" ref="Q9:Q11" si="7">IF(M9&lt;60,P9,M9)</f>
        <v>82</v>
      </c>
      <c r="AO9" s="84" t="s">
        <v>88</v>
      </c>
      <c r="AP9" s="1">
        <v>10</v>
      </c>
    </row>
    <row r="10" spans="1:42" ht="15.5" x14ac:dyDescent="0.35">
      <c r="A10" s="128">
        <v>46008849</v>
      </c>
      <c r="B10" s="127" t="s">
        <v>127</v>
      </c>
      <c r="C10" s="117">
        <v>80</v>
      </c>
      <c r="D10" s="117">
        <v>80</v>
      </c>
      <c r="E10" s="117">
        <v>75</v>
      </c>
      <c r="F10" s="117">
        <v>80</v>
      </c>
      <c r="G10" s="31">
        <f t="shared" si="1"/>
        <v>78.75</v>
      </c>
      <c r="H10" s="87">
        <v>29</v>
      </c>
      <c r="I10" s="89">
        <v>55</v>
      </c>
      <c r="J10" s="55">
        <f t="shared" si="2"/>
        <v>11.8125</v>
      </c>
      <c r="K10" s="55">
        <f t="shared" si="3"/>
        <v>10.875</v>
      </c>
      <c r="L10" s="55">
        <f t="shared" si="4"/>
        <v>55</v>
      </c>
      <c r="M10" s="36">
        <f t="shared" si="5"/>
        <v>78</v>
      </c>
      <c r="N10" s="87" t="s">
        <v>82</v>
      </c>
      <c r="O10" s="87" t="s">
        <v>82</v>
      </c>
      <c r="P10" s="37" t="str">
        <f t="shared" si="6"/>
        <v>NA</v>
      </c>
      <c r="Q10" s="38">
        <f t="shared" si="7"/>
        <v>78</v>
      </c>
      <c r="AO10" s="84" t="s">
        <v>89</v>
      </c>
      <c r="AP10" s="1">
        <v>11</v>
      </c>
    </row>
    <row r="11" spans="1:42" ht="15.5" x14ac:dyDescent="0.35">
      <c r="A11" s="128">
        <v>46008856</v>
      </c>
      <c r="B11" s="127" t="s">
        <v>128</v>
      </c>
      <c r="C11" s="117">
        <v>75</v>
      </c>
      <c r="D11" s="117">
        <v>80</v>
      </c>
      <c r="E11" s="117">
        <v>75</v>
      </c>
      <c r="F11" s="117">
        <v>70</v>
      </c>
      <c r="G11" s="122">
        <f t="shared" si="1"/>
        <v>75</v>
      </c>
      <c r="H11" s="87">
        <v>29</v>
      </c>
      <c r="I11" s="89">
        <v>54</v>
      </c>
      <c r="J11" s="124">
        <f t="shared" si="2"/>
        <v>11.25</v>
      </c>
      <c r="K11" s="124">
        <f t="shared" si="3"/>
        <v>10.875</v>
      </c>
      <c r="L11" s="124">
        <f t="shared" si="4"/>
        <v>54</v>
      </c>
      <c r="M11" s="125">
        <f t="shared" si="5"/>
        <v>76</v>
      </c>
      <c r="N11" s="123" t="s">
        <v>82</v>
      </c>
      <c r="O11" s="123" t="s">
        <v>82</v>
      </c>
      <c r="P11" s="123" t="str">
        <f t="shared" si="6"/>
        <v>NA</v>
      </c>
      <c r="Q11" s="123">
        <f t="shared" si="7"/>
        <v>76</v>
      </c>
      <c r="R11" s="126"/>
      <c r="AO11" s="84" t="s">
        <v>90</v>
      </c>
      <c r="AP11" s="1">
        <v>12</v>
      </c>
    </row>
    <row r="12" spans="1:42" ht="15.5" x14ac:dyDescent="0.35">
      <c r="A12" s="128">
        <v>46008861</v>
      </c>
      <c r="B12" s="127" t="s">
        <v>129</v>
      </c>
      <c r="C12" s="117">
        <v>80</v>
      </c>
      <c r="D12" s="117">
        <v>80</v>
      </c>
      <c r="E12" s="117">
        <v>80</v>
      </c>
      <c r="F12" s="117">
        <v>80</v>
      </c>
      <c r="G12" s="31">
        <f t="shared" si="1"/>
        <v>80</v>
      </c>
      <c r="H12" s="87">
        <v>29</v>
      </c>
      <c r="I12" s="89">
        <v>50</v>
      </c>
      <c r="J12" s="55">
        <f t="shared" ref="J12:J47" si="8">(G12/$G$7)*$J$7</f>
        <v>12</v>
      </c>
      <c r="K12" s="55">
        <f t="shared" ref="K12:K47" si="9">(H12/$H$7)*$K$7</f>
        <v>10.875</v>
      </c>
      <c r="L12" s="55">
        <f t="shared" ref="L12:L47" si="10">(I12/$I$7)*$L$7</f>
        <v>50</v>
      </c>
      <c r="M12" s="36">
        <f t="shared" ref="M12:M47" si="11">ROUND(SUM(J12:L12),0)</f>
        <v>73</v>
      </c>
      <c r="N12" s="87" t="s">
        <v>82</v>
      </c>
      <c r="O12" s="87" t="s">
        <v>82</v>
      </c>
      <c r="P12" s="37" t="str">
        <f t="shared" ref="P12:P47" si="12">IF(N12="NA", "NA", IF(O12="NA","NA",ROUND(J12+((N12*$K$7)/$N$7)+((O12*$L$7)/$O$7),0)))</f>
        <v>NA</v>
      </c>
      <c r="Q12" s="38">
        <f t="shared" ref="Q12:Q47" si="13">IF(M12&lt;60,P12,M12)</f>
        <v>73</v>
      </c>
    </row>
    <row r="13" spans="1:42" ht="15.5" x14ac:dyDescent="0.35">
      <c r="A13" s="128">
        <v>46008880</v>
      </c>
      <c r="B13" s="127" t="s">
        <v>130</v>
      </c>
      <c r="C13" s="117">
        <v>75</v>
      </c>
      <c r="D13" s="117">
        <v>75</v>
      </c>
      <c r="E13" s="117">
        <v>80</v>
      </c>
      <c r="F13" s="117">
        <v>75</v>
      </c>
      <c r="G13" s="31">
        <f t="shared" si="1"/>
        <v>76.25</v>
      </c>
      <c r="H13" s="87">
        <v>33</v>
      </c>
      <c r="I13" s="89">
        <v>55</v>
      </c>
      <c r="J13" s="55">
        <f t="shared" si="8"/>
        <v>11.4375</v>
      </c>
      <c r="K13" s="55">
        <f t="shared" si="9"/>
        <v>12.375</v>
      </c>
      <c r="L13" s="55">
        <f t="shared" si="10"/>
        <v>55</v>
      </c>
      <c r="M13" s="36">
        <f t="shared" si="11"/>
        <v>79</v>
      </c>
      <c r="N13" s="87" t="s">
        <v>82</v>
      </c>
      <c r="O13" s="87" t="s">
        <v>82</v>
      </c>
      <c r="P13" s="37" t="str">
        <f t="shared" si="12"/>
        <v>NA</v>
      </c>
      <c r="Q13" s="38">
        <f t="shared" si="13"/>
        <v>79</v>
      </c>
    </row>
    <row r="14" spans="1:42" ht="15.5" x14ac:dyDescent="0.35">
      <c r="A14" s="128">
        <v>46008883</v>
      </c>
      <c r="B14" s="127" t="s">
        <v>131</v>
      </c>
      <c r="C14" s="117">
        <v>80</v>
      </c>
      <c r="D14" s="117">
        <v>75</v>
      </c>
      <c r="E14" s="117">
        <v>80</v>
      </c>
      <c r="F14" s="117">
        <v>75</v>
      </c>
      <c r="G14" s="31">
        <f t="shared" si="1"/>
        <v>77.5</v>
      </c>
      <c r="H14" s="87">
        <v>24</v>
      </c>
      <c r="I14" s="89">
        <v>50</v>
      </c>
      <c r="J14" s="55">
        <f t="shared" si="8"/>
        <v>11.625</v>
      </c>
      <c r="K14" s="55">
        <f t="shared" si="9"/>
        <v>9</v>
      </c>
      <c r="L14" s="55">
        <f t="shared" si="10"/>
        <v>50</v>
      </c>
      <c r="M14" s="36">
        <f t="shared" si="11"/>
        <v>71</v>
      </c>
      <c r="N14" s="87" t="s">
        <v>82</v>
      </c>
      <c r="O14" s="87" t="s">
        <v>82</v>
      </c>
      <c r="P14" s="37" t="str">
        <f t="shared" si="12"/>
        <v>NA</v>
      </c>
      <c r="Q14" s="38">
        <f t="shared" si="13"/>
        <v>71</v>
      </c>
    </row>
    <row r="15" spans="1:42" ht="15.5" x14ac:dyDescent="0.35">
      <c r="A15" s="128">
        <v>46008884</v>
      </c>
      <c r="B15" s="127" t="s">
        <v>132</v>
      </c>
      <c r="C15" s="117">
        <v>75</v>
      </c>
      <c r="D15" s="117">
        <v>75</v>
      </c>
      <c r="E15" s="117">
        <v>80</v>
      </c>
      <c r="F15" s="117">
        <v>75</v>
      </c>
      <c r="G15" s="31">
        <f t="shared" si="1"/>
        <v>76.25</v>
      </c>
      <c r="H15" s="87">
        <v>27</v>
      </c>
      <c r="I15" s="89">
        <v>52</v>
      </c>
      <c r="J15" s="55">
        <f t="shared" si="8"/>
        <v>11.4375</v>
      </c>
      <c r="K15" s="55">
        <f t="shared" si="9"/>
        <v>10.125</v>
      </c>
      <c r="L15" s="55">
        <f t="shared" si="10"/>
        <v>52</v>
      </c>
      <c r="M15" s="36">
        <f t="shared" si="11"/>
        <v>74</v>
      </c>
      <c r="N15" s="87" t="s">
        <v>82</v>
      </c>
      <c r="O15" s="87" t="s">
        <v>82</v>
      </c>
      <c r="P15" s="37" t="str">
        <f t="shared" si="12"/>
        <v>NA</v>
      </c>
      <c r="Q15" s="38">
        <f t="shared" si="13"/>
        <v>74</v>
      </c>
    </row>
    <row r="16" spans="1:42" ht="15.5" x14ac:dyDescent="0.35">
      <c r="A16" s="128">
        <v>46008925</v>
      </c>
      <c r="B16" s="127" t="s">
        <v>133</v>
      </c>
      <c r="C16" s="117">
        <v>75</v>
      </c>
      <c r="D16" s="117">
        <v>75</v>
      </c>
      <c r="E16" s="117">
        <v>70</v>
      </c>
      <c r="F16" s="117">
        <v>75</v>
      </c>
      <c r="G16" s="31">
        <f t="shared" si="1"/>
        <v>73.75</v>
      </c>
      <c r="H16" s="87">
        <v>21</v>
      </c>
      <c r="I16" s="89">
        <v>54</v>
      </c>
      <c r="J16" s="55">
        <f t="shared" si="8"/>
        <v>11.0625</v>
      </c>
      <c r="K16" s="55">
        <f t="shared" si="9"/>
        <v>7.875</v>
      </c>
      <c r="L16" s="55">
        <f t="shared" si="10"/>
        <v>54</v>
      </c>
      <c r="M16" s="36">
        <f t="shared" si="11"/>
        <v>73</v>
      </c>
      <c r="N16" s="87" t="s">
        <v>82</v>
      </c>
      <c r="O16" s="87" t="s">
        <v>82</v>
      </c>
      <c r="P16" s="37" t="str">
        <f t="shared" si="12"/>
        <v>NA</v>
      </c>
      <c r="Q16" s="38">
        <f t="shared" si="13"/>
        <v>73</v>
      </c>
    </row>
    <row r="17" spans="1:17" ht="15.5" x14ac:dyDescent="0.35">
      <c r="A17" s="128">
        <v>46008928</v>
      </c>
      <c r="B17" s="127" t="s">
        <v>134</v>
      </c>
      <c r="C17" s="117">
        <v>75</v>
      </c>
      <c r="D17" s="117">
        <v>70</v>
      </c>
      <c r="E17" s="117">
        <v>80</v>
      </c>
      <c r="F17" s="117">
        <v>70</v>
      </c>
      <c r="G17" s="31">
        <f t="shared" si="1"/>
        <v>73.75</v>
      </c>
      <c r="H17" s="87">
        <v>30</v>
      </c>
      <c r="I17" s="89">
        <v>38</v>
      </c>
      <c r="J17" s="55">
        <f t="shared" si="8"/>
        <v>11.0625</v>
      </c>
      <c r="K17" s="55">
        <f t="shared" si="9"/>
        <v>11.25</v>
      </c>
      <c r="L17" s="55">
        <f t="shared" si="10"/>
        <v>38</v>
      </c>
      <c r="M17" s="36">
        <f t="shared" si="11"/>
        <v>60</v>
      </c>
      <c r="N17" s="87" t="s">
        <v>82</v>
      </c>
      <c r="O17" s="87" t="s">
        <v>82</v>
      </c>
      <c r="P17" s="37" t="str">
        <f t="shared" si="12"/>
        <v>NA</v>
      </c>
      <c r="Q17" s="38">
        <f t="shared" si="13"/>
        <v>60</v>
      </c>
    </row>
    <row r="18" spans="1:17" ht="15.5" x14ac:dyDescent="0.35">
      <c r="A18" s="128">
        <v>46008934</v>
      </c>
      <c r="B18" s="127" t="s">
        <v>135</v>
      </c>
      <c r="C18" s="117">
        <v>85</v>
      </c>
      <c r="D18" s="117">
        <v>75</v>
      </c>
      <c r="E18" s="117">
        <v>75</v>
      </c>
      <c r="F18" s="117">
        <v>75</v>
      </c>
      <c r="G18" s="31">
        <f t="shared" si="1"/>
        <v>77.5</v>
      </c>
      <c r="H18" s="87">
        <v>25</v>
      </c>
      <c r="I18" s="89">
        <v>51</v>
      </c>
      <c r="J18" s="55">
        <f t="shared" si="8"/>
        <v>11.625</v>
      </c>
      <c r="K18" s="55">
        <f t="shared" si="9"/>
        <v>9.375</v>
      </c>
      <c r="L18" s="55">
        <f t="shared" si="10"/>
        <v>51</v>
      </c>
      <c r="M18" s="36">
        <f t="shared" si="11"/>
        <v>72</v>
      </c>
      <c r="N18" s="87" t="s">
        <v>82</v>
      </c>
      <c r="O18" s="87" t="s">
        <v>82</v>
      </c>
      <c r="P18" s="37" t="str">
        <f t="shared" si="12"/>
        <v>NA</v>
      </c>
      <c r="Q18" s="38">
        <f t="shared" si="13"/>
        <v>72</v>
      </c>
    </row>
    <row r="19" spans="1:17" ht="15.5" x14ac:dyDescent="0.35">
      <c r="A19" s="128">
        <v>46008938</v>
      </c>
      <c r="B19" s="127" t="s">
        <v>136</v>
      </c>
      <c r="C19" s="117">
        <v>75</v>
      </c>
      <c r="D19" s="117">
        <v>75</v>
      </c>
      <c r="E19" s="117">
        <v>80</v>
      </c>
      <c r="F19" s="117">
        <v>75</v>
      </c>
      <c r="G19" s="31">
        <f t="shared" si="1"/>
        <v>76.25</v>
      </c>
      <c r="H19" s="87">
        <v>30</v>
      </c>
      <c r="I19" s="89">
        <v>56</v>
      </c>
      <c r="J19" s="55">
        <f t="shared" si="8"/>
        <v>11.4375</v>
      </c>
      <c r="K19" s="55">
        <f t="shared" si="9"/>
        <v>11.25</v>
      </c>
      <c r="L19" s="55">
        <f t="shared" si="10"/>
        <v>56</v>
      </c>
      <c r="M19" s="36">
        <f t="shared" si="11"/>
        <v>79</v>
      </c>
      <c r="N19" s="87" t="s">
        <v>82</v>
      </c>
      <c r="O19" s="87" t="s">
        <v>82</v>
      </c>
      <c r="P19" s="37" t="str">
        <f t="shared" si="12"/>
        <v>NA</v>
      </c>
      <c r="Q19" s="38">
        <f t="shared" si="13"/>
        <v>79</v>
      </c>
    </row>
    <row r="20" spans="1:17" ht="15.5" x14ac:dyDescent="0.35">
      <c r="A20" s="128">
        <v>46008941</v>
      </c>
      <c r="B20" s="127" t="s">
        <v>137</v>
      </c>
      <c r="C20" s="117">
        <v>85</v>
      </c>
      <c r="D20" s="117">
        <v>80</v>
      </c>
      <c r="E20" s="117">
        <v>80</v>
      </c>
      <c r="F20" s="117">
        <v>86</v>
      </c>
      <c r="G20" s="31">
        <f t="shared" si="1"/>
        <v>82.75</v>
      </c>
      <c r="H20" s="87">
        <v>26</v>
      </c>
      <c r="I20" s="89">
        <v>60</v>
      </c>
      <c r="J20" s="55">
        <f t="shared" si="8"/>
        <v>12.4125</v>
      </c>
      <c r="K20" s="55">
        <f t="shared" si="9"/>
        <v>9.75</v>
      </c>
      <c r="L20" s="55">
        <f t="shared" si="10"/>
        <v>60</v>
      </c>
      <c r="M20" s="36">
        <f t="shared" si="11"/>
        <v>82</v>
      </c>
      <c r="N20" s="87" t="s">
        <v>82</v>
      </c>
      <c r="O20" s="87" t="s">
        <v>82</v>
      </c>
      <c r="P20" s="37" t="str">
        <f t="shared" si="12"/>
        <v>NA</v>
      </c>
      <c r="Q20" s="38">
        <f t="shared" si="13"/>
        <v>82</v>
      </c>
    </row>
    <row r="21" spans="1:17" ht="15.5" x14ac:dyDescent="0.35">
      <c r="A21" s="128">
        <v>46008945</v>
      </c>
      <c r="B21" s="127" t="s">
        <v>138</v>
      </c>
      <c r="C21" s="117">
        <v>80</v>
      </c>
      <c r="D21" s="117">
        <v>80</v>
      </c>
      <c r="E21" s="117">
        <v>75</v>
      </c>
      <c r="F21" s="117">
        <v>75</v>
      </c>
      <c r="G21" s="31">
        <f t="shared" si="1"/>
        <v>77.5</v>
      </c>
      <c r="H21" s="87">
        <v>23</v>
      </c>
      <c r="I21" s="89">
        <v>61</v>
      </c>
      <c r="J21" s="55">
        <f t="shared" si="8"/>
        <v>11.625</v>
      </c>
      <c r="K21" s="55">
        <f t="shared" si="9"/>
        <v>8.625</v>
      </c>
      <c r="L21" s="55">
        <f t="shared" si="10"/>
        <v>61</v>
      </c>
      <c r="M21" s="36">
        <f t="shared" si="11"/>
        <v>81</v>
      </c>
      <c r="N21" s="87" t="s">
        <v>82</v>
      </c>
      <c r="O21" s="87" t="s">
        <v>82</v>
      </c>
      <c r="P21" s="37" t="str">
        <f t="shared" si="12"/>
        <v>NA</v>
      </c>
      <c r="Q21" s="38">
        <f t="shared" si="13"/>
        <v>81</v>
      </c>
    </row>
    <row r="22" spans="1:17" ht="15.5" x14ac:dyDescent="0.35">
      <c r="A22" s="128">
        <v>46008950</v>
      </c>
      <c r="B22" s="127" t="s">
        <v>139</v>
      </c>
      <c r="C22" s="117">
        <v>75</v>
      </c>
      <c r="D22" s="117">
        <v>70</v>
      </c>
      <c r="E22" s="117">
        <v>75</v>
      </c>
      <c r="F22" s="117">
        <v>75</v>
      </c>
      <c r="G22" s="31">
        <f t="shared" si="1"/>
        <v>73.75</v>
      </c>
      <c r="H22" s="87">
        <v>19</v>
      </c>
      <c r="I22" s="89">
        <v>48</v>
      </c>
      <c r="J22" s="55">
        <f t="shared" si="8"/>
        <v>11.0625</v>
      </c>
      <c r="K22" s="55">
        <f t="shared" si="9"/>
        <v>7.125</v>
      </c>
      <c r="L22" s="55">
        <f t="shared" si="10"/>
        <v>48</v>
      </c>
      <c r="M22" s="36">
        <f t="shared" si="11"/>
        <v>66</v>
      </c>
      <c r="N22" s="87" t="s">
        <v>82</v>
      </c>
      <c r="O22" s="87" t="s">
        <v>82</v>
      </c>
      <c r="P22" s="37" t="str">
        <f t="shared" si="12"/>
        <v>NA</v>
      </c>
      <c r="Q22" s="38">
        <f t="shared" si="13"/>
        <v>66</v>
      </c>
    </row>
    <row r="23" spans="1:17" ht="15.5" x14ac:dyDescent="0.35">
      <c r="A23" s="128">
        <v>46008952</v>
      </c>
      <c r="B23" s="127" t="s">
        <v>140</v>
      </c>
      <c r="C23" s="117">
        <v>75</v>
      </c>
      <c r="D23" s="117">
        <v>75</v>
      </c>
      <c r="E23" s="117">
        <v>75</v>
      </c>
      <c r="F23" s="117">
        <v>75</v>
      </c>
      <c r="G23" s="31">
        <f t="shared" si="1"/>
        <v>75</v>
      </c>
      <c r="H23" s="87">
        <v>31</v>
      </c>
      <c r="I23" s="89">
        <v>57</v>
      </c>
      <c r="J23" s="55">
        <f t="shared" si="8"/>
        <v>11.25</v>
      </c>
      <c r="K23" s="55">
        <f t="shared" si="9"/>
        <v>11.625</v>
      </c>
      <c r="L23" s="55">
        <f t="shared" si="10"/>
        <v>57</v>
      </c>
      <c r="M23" s="36">
        <f t="shared" si="11"/>
        <v>80</v>
      </c>
      <c r="N23" s="87" t="s">
        <v>82</v>
      </c>
      <c r="O23" s="87" t="s">
        <v>82</v>
      </c>
      <c r="P23" s="37" t="str">
        <f t="shared" si="12"/>
        <v>NA</v>
      </c>
      <c r="Q23" s="38">
        <f t="shared" si="13"/>
        <v>80</v>
      </c>
    </row>
    <row r="24" spans="1:17" ht="15.5" x14ac:dyDescent="0.35">
      <c r="A24" s="128">
        <v>46008954</v>
      </c>
      <c r="B24" s="127" t="s">
        <v>141</v>
      </c>
      <c r="C24" s="117">
        <v>70</v>
      </c>
      <c r="D24" s="117">
        <v>70</v>
      </c>
      <c r="E24" s="117">
        <v>80</v>
      </c>
      <c r="F24" s="117">
        <v>70</v>
      </c>
      <c r="G24" s="31">
        <f t="shared" si="1"/>
        <v>72.5</v>
      </c>
      <c r="H24" s="87">
        <v>32</v>
      </c>
      <c r="I24" s="89">
        <v>56</v>
      </c>
      <c r="J24" s="55">
        <f t="shared" si="8"/>
        <v>10.875</v>
      </c>
      <c r="K24" s="55">
        <f t="shared" si="9"/>
        <v>12</v>
      </c>
      <c r="L24" s="55">
        <f t="shared" si="10"/>
        <v>56</v>
      </c>
      <c r="M24" s="36">
        <f t="shared" si="11"/>
        <v>79</v>
      </c>
      <c r="N24" s="87" t="s">
        <v>82</v>
      </c>
      <c r="O24" s="87" t="s">
        <v>82</v>
      </c>
      <c r="P24" s="37" t="str">
        <f t="shared" si="12"/>
        <v>NA</v>
      </c>
      <c r="Q24" s="38">
        <f t="shared" si="13"/>
        <v>79</v>
      </c>
    </row>
    <row r="25" spans="1:17" ht="15.5" x14ac:dyDescent="0.35">
      <c r="A25" s="128">
        <v>46008989</v>
      </c>
      <c r="B25" s="127" t="s">
        <v>142</v>
      </c>
      <c r="C25" s="117">
        <v>70</v>
      </c>
      <c r="D25" s="117">
        <v>70</v>
      </c>
      <c r="E25" s="117">
        <v>70</v>
      </c>
      <c r="F25" s="117">
        <v>70</v>
      </c>
      <c r="G25" s="31">
        <f t="shared" si="1"/>
        <v>70</v>
      </c>
      <c r="H25" s="87">
        <v>32</v>
      </c>
      <c r="I25" s="89">
        <v>50</v>
      </c>
      <c r="J25" s="55">
        <f t="shared" si="8"/>
        <v>10.5</v>
      </c>
      <c r="K25" s="55">
        <f t="shared" si="9"/>
        <v>12</v>
      </c>
      <c r="L25" s="55">
        <f t="shared" si="10"/>
        <v>50</v>
      </c>
      <c r="M25" s="36">
        <f t="shared" si="11"/>
        <v>73</v>
      </c>
      <c r="N25" s="87" t="s">
        <v>82</v>
      </c>
      <c r="O25" s="87" t="s">
        <v>82</v>
      </c>
      <c r="P25" s="37" t="str">
        <f t="shared" si="12"/>
        <v>NA</v>
      </c>
      <c r="Q25" s="38">
        <f t="shared" si="13"/>
        <v>73</v>
      </c>
    </row>
    <row r="26" spans="1:17" ht="15.5" x14ac:dyDescent="0.35">
      <c r="A26" s="128">
        <v>46009005</v>
      </c>
      <c r="B26" s="127" t="s">
        <v>143</v>
      </c>
      <c r="C26" s="117">
        <v>85</v>
      </c>
      <c r="D26" s="117">
        <v>70</v>
      </c>
      <c r="E26" s="117">
        <v>70</v>
      </c>
      <c r="F26" s="117">
        <v>75</v>
      </c>
      <c r="G26" s="31">
        <f t="shared" si="1"/>
        <v>75</v>
      </c>
      <c r="H26" s="87">
        <v>12</v>
      </c>
      <c r="I26" s="89">
        <v>13</v>
      </c>
      <c r="J26" s="55">
        <f t="shared" si="8"/>
        <v>11.25</v>
      </c>
      <c r="K26" s="55">
        <f t="shared" si="9"/>
        <v>4.5</v>
      </c>
      <c r="L26" s="55">
        <f t="shared" si="10"/>
        <v>13</v>
      </c>
      <c r="M26" s="36">
        <f t="shared" si="11"/>
        <v>29</v>
      </c>
      <c r="N26" s="87" t="s">
        <v>82</v>
      </c>
      <c r="O26" s="87" t="s">
        <v>82</v>
      </c>
      <c r="P26" s="37" t="str">
        <f t="shared" si="12"/>
        <v>NA</v>
      </c>
      <c r="Q26" s="38" t="str">
        <f t="shared" si="13"/>
        <v>NA</v>
      </c>
    </row>
    <row r="27" spans="1:17" ht="15.5" x14ac:dyDescent="0.35">
      <c r="A27" s="128">
        <v>46009046</v>
      </c>
      <c r="B27" s="127" t="s">
        <v>144</v>
      </c>
      <c r="C27" s="117">
        <v>75</v>
      </c>
      <c r="D27" s="117">
        <v>70</v>
      </c>
      <c r="E27" s="117">
        <v>70</v>
      </c>
      <c r="F27" s="117">
        <v>70</v>
      </c>
      <c r="G27" s="31">
        <f t="shared" si="1"/>
        <v>71.25</v>
      </c>
      <c r="H27" s="87">
        <v>17</v>
      </c>
      <c r="I27" s="89">
        <v>52</v>
      </c>
      <c r="J27" s="55">
        <f t="shared" si="8"/>
        <v>10.6875</v>
      </c>
      <c r="K27" s="55">
        <f t="shared" si="9"/>
        <v>6.375</v>
      </c>
      <c r="L27" s="55">
        <f t="shared" si="10"/>
        <v>52</v>
      </c>
      <c r="M27" s="36">
        <f t="shared" si="11"/>
        <v>69</v>
      </c>
      <c r="N27" s="87" t="s">
        <v>82</v>
      </c>
      <c r="O27" s="87" t="s">
        <v>82</v>
      </c>
      <c r="P27" s="37" t="str">
        <f t="shared" si="12"/>
        <v>NA</v>
      </c>
      <c r="Q27" s="38">
        <f t="shared" si="13"/>
        <v>69</v>
      </c>
    </row>
    <row r="28" spans="1:17" ht="15.5" x14ac:dyDescent="0.35">
      <c r="A28" s="128">
        <v>46009053</v>
      </c>
      <c r="B28" s="127" t="s">
        <v>145</v>
      </c>
      <c r="C28" s="117">
        <v>85</v>
      </c>
      <c r="D28" s="117">
        <v>70</v>
      </c>
      <c r="E28" s="117">
        <v>70</v>
      </c>
      <c r="F28" s="117">
        <v>75</v>
      </c>
      <c r="G28" s="31">
        <f t="shared" si="1"/>
        <v>75</v>
      </c>
      <c r="H28" s="87">
        <v>18</v>
      </c>
      <c r="I28" s="89">
        <v>60</v>
      </c>
      <c r="J28" s="55">
        <f t="shared" si="8"/>
        <v>11.25</v>
      </c>
      <c r="K28" s="55">
        <f t="shared" si="9"/>
        <v>6.75</v>
      </c>
      <c r="L28" s="55">
        <f t="shared" si="10"/>
        <v>60</v>
      </c>
      <c r="M28" s="36">
        <f t="shared" si="11"/>
        <v>78</v>
      </c>
      <c r="N28" s="87" t="s">
        <v>82</v>
      </c>
      <c r="O28" s="87" t="s">
        <v>82</v>
      </c>
      <c r="P28" s="37" t="str">
        <f t="shared" si="12"/>
        <v>NA</v>
      </c>
      <c r="Q28" s="38">
        <f t="shared" si="13"/>
        <v>78</v>
      </c>
    </row>
    <row r="29" spans="1:17" ht="15.5" x14ac:dyDescent="0.35">
      <c r="A29" s="128">
        <v>46009057</v>
      </c>
      <c r="B29" s="127" t="s">
        <v>146</v>
      </c>
      <c r="C29" s="117">
        <v>85</v>
      </c>
      <c r="D29" s="117">
        <v>70</v>
      </c>
      <c r="E29" s="117">
        <v>75</v>
      </c>
      <c r="F29" s="117">
        <v>70</v>
      </c>
      <c r="G29" s="31">
        <f t="shared" si="1"/>
        <v>75</v>
      </c>
      <c r="H29" s="87">
        <v>28</v>
      </c>
      <c r="I29" s="89">
        <v>53</v>
      </c>
      <c r="J29" s="55">
        <f t="shared" si="8"/>
        <v>11.25</v>
      </c>
      <c r="K29" s="55">
        <f t="shared" si="9"/>
        <v>10.5</v>
      </c>
      <c r="L29" s="55">
        <f t="shared" si="10"/>
        <v>53</v>
      </c>
      <c r="M29" s="36">
        <f t="shared" si="11"/>
        <v>75</v>
      </c>
      <c r="N29" s="87" t="s">
        <v>82</v>
      </c>
      <c r="O29" s="87" t="s">
        <v>82</v>
      </c>
      <c r="P29" s="37" t="str">
        <f t="shared" si="12"/>
        <v>NA</v>
      </c>
      <c r="Q29" s="38">
        <f t="shared" si="13"/>
        <v>75</v>
      </c>
    </row>
    <row r="30" spans="1:17" ht="15.5" x14ac:dyDescent="0.35">
      <c r="A30" s="128">
        <v>46009070</v>
      </c>
      <c r="B30" s="127" t="s">
        <v>147</v>
      </c>
      <c r="C30" s="117">
        <v>90</v>
      </c>
      <c r="D30" s="117">
        <v>86</v>
      </c>
      <c r="E30" s="117">
        <v>85</v>
      </c>
      <c r="F30" s="117">
        <v>87</v>
      </c>
      <c r="G30" s="31">
        <f t="shared" si="1"/>
        <v>87</v>
      </c>
      <c r="H30" s="87">
        <v>31</v>
      </c>
      <c r="I30" s="89">
        <v>61</v>
      </c>
      <c r="J30" s="55">
        <f t="shared" si="8"/>
        <v>13.05</v>
      </c>
      <c r="K30" s="55">
        <f t="shared" si="9"/>
        <v>11.625</v>
      </c>
      <c r="L30" s="55">
        <f t="shared" si="10"/>
        <v>61</v>
      </c>
      <c r="M30" s="36">
        <f t="shared" si="11"/>
        <v>86</v>
      </c>
      <c r="N30" s="87" t="s">
        <v>82</v>
      </c>
      <c r="O30" s="87" t="s">
        <v>82</v>
      </c>
      <c r="P30" s="37" t="str">
        <f t="shared" si="12"/>
        <v>NA</v>
      </c>
      <c r="Q30" s="38">
        <f t="shared" si="13"/>
        <v>86</v>
      </c>
    </row>
    <row r="31" spans="1:17" ht="15.5" x14ac:dyDescent="0.35">
      <c r="A31" s="128">
        <v>46009074</v>
      </c>
      <c r="B31" s="127" t="s">
        <v>148</v>
      </c>
      <c r="C31" s="117">
        <v>80</v>
      </c>
      <c r="D31" s="117">
        <v>75</v>
      </c>
      <c r="E31" s="117">
        <v>70</v>
      </c>
      <c r="F31" s="117">
        <v>75</v>
      </c>
      <c r="G31" s="31">
        <f t="shared" si="1"/>
        <v>75</v>
      </c>
      <c r="H31" s="87">
        <v>28</v>
      </c>
      <c r="I31" s="89">
        <v>52</v>
      </c>
      <c r="J31" s="55">
        <f t="shared" si="8"/>
        <v>11.25</v>
      </c>
      <c r="K31" s="55">
        <f t="shared" si="9"/>
        <v>10.5</v>
      </c>
      <c r="L31" s="55">
        <f t="shared" si="10"/>
        <v>52</v>
      </c>
      <c r="M31" s="36">
        <f t="shared" si="11"/>
        <v>74</v>
      </c>
      <c r="N31" s="87" t="s">
        <v>82</v>
      </c>
      <c r="O31" s="87" t="s">
        <v>82</v>
      </c>
      <c r="P31" s="37" t="str">
        <f t="shared" si="12"/>
        <v>NA</v>
      </c>
      <c r="Q31" s="38">
        <f t="shared" si="13"/>
        <v>74</v>
      </c>
    </row>
    <row r="32" spans="1:17" ht="15.5" x14ac:dyDescent="0.35">
      <c r="A32" s="128">
        <v>46009083</v>
      </c>
      <c r="B32" s="127" t="s">
        <v>149</v>
      </c>
      <c r="C32" s="117">
        <v>75</v>
      </c>
      <c r="D32" s="117">
        <v>70</v>
      </c>
      <c r="E32" s="117">
        <v>70</v>
      </c>
      <c r="F32" s="117">
        <v>70</v>
      </c>
      <c r="G32" s="31">
        <f t="shared" si="1"/>
        <v>71.25</v>
      </c>
      <c r="H32" s="87">
        <v>28</v>
      </c>
      <c r="I32" s="89">
        <v>55</v>
      </c>
      <c r="J32" s="55">
        <f t="shared" si="8"/>
        <v>10.6875</v>
      </c>
      <c r="K32" s="55">
        <f t="shared" si="9"/>
        <v>10.5</v>
      </c>
      <c r="L32" s="55">
        <f t="shared" si="10"/>
        <v>55</v>
      </c>
      <c r="M32" s="36">
        <f t="shared" si="11"/>
        <v>76</v>
      </c>
      <c r="N32" s="87" t="s">
        <v>82</v>
      </c>
      <c r="O32" s="87" t="s">
        <v>82</v>
      </c>
      <c r="P32" s="37" t="str">
        <f t="shared" si="12"/>
        <v>NA</v>
      </c>
      <c r="Q32" s="38">
        <f t="shared" si="13"/>
        <v>76</v>
      </c>
    </row>
    <row r="33" spans="1:17" ht="15.5" x14ac:dyDescent="0.35">
      <c r="A33" s="128">
        <v>46009088</v>
      </c>
      <c r="B33" s="127" t="s">
        <v>150</v>
      </c>
      <c r="C33" s="117">
        <v>75</v>
      </c>
      <c r="D33" s="117">
        <v>70</v>
      </c>
      <c r="E33" s="117">
        <v>70</v>
      </c>
      <c r="F33" s="117">
        <v>70</v>
      </c>
      <c r="G33" s="31">
        <f t="shared" si="1"/>
        <v>71.25</v>
      </c>
      <c r="H33" s="87">
        <v>31</v>
      </c>
      <c r="I33" s="89">
        <v>52</v>
      </c>
      <c r="J33" s="55">
        <f t="shared" si="8"/>
        <v>10.6875</v>
      </c>
      <c r="K33" s="55">
        <f t="shared" si="9"/>
        <v>11.625</v>
      </c>
      <c r="L33" s="55">
        <f t="shared" si="10"/>
        <v>52</v>
      </c>
      <c r="M33" s="36">
        <f t="shared" si="11"/>
        <v>74</v>
      </c>
      <c r="N33" s="87" t="s">
        <v>82</v>
      </c>
      <c r="O33" s="87" t="s">
        <v>82</v>
      </c>
      <c r="P33" s="37" t="str">
        <f t="shared" si="12"/>
        <v>NA</v>
      </c>
      <c r="Q33" s="38">
        <f t="shared" si="13"/>
        <v>74</v>
      </c>
    </row>
    <row r="34" spans="1:17" ht="15.5" x14ac:dyDescent="0.35">
      <c r="A34" s="128">
        <v>46009300</v>
      </c>
      <c r="B34" s="127" t="s">
        <v>151</v>
      </c>
      <c r="C34" s="117">
        <v>85</v>
      </c>
      <c r="D34" s="117">
        <v>75</v>
      </c>
      <c r="E34" s="117">
        <v>75</v>
      </c>
      <c r="F34" s="117">
        <v>80</v>
      </c>
      <c r="G34" s="31">
        <f t="shared" si="1"/>
        <v>78.75</v>
      </c>
      <c r="H34" s="87">
        <v>16</v>
      </c>
      <c r="I34" s="89">
        <v>54</v>
      </c>
      <c r="J34" s="55">
        <f t="shared" si="8"/>
        <v>11.8125</v>
      </c>
      <c r="K34" s="55">
        <f t="shared" si="9"/>
        <v>6</v>
      </c>
      <c r="L34" s="55">
        <f t="shared" si="10"/>
        <v>54</v>
      </c>
      <c r="M34" s="36">
        <f t="shared" si="11"/>
        <v>72</v>
      </c>
      <c r="N34" s="87" t="s">
        <v>82</v>
      </c>
      <c r="O34" s="87" t="s">
        <v>82</v>
      </c>
      <c r="P34" s="37" t="str">
        <f t="shared" si="12"/>
        <v>NA</v>
      </c>
      <c r="Q34" s="38">
        <f t="shared" si="13"/>
        <v>72</v>
      </c>
    </row>
    <row r="35" spans="1:17" ht="15.5" x14ac:dyDescent="0.35">
      <c r="A35" s="128">
        <v>46009303</v>
      </c>
      <c r="B35" s="127" t="s">
        <v>152</v>
      </c>
      <c r="C35" s="117">
        <v>85</v>
      </c>
      <c r="D35" s="117">
        <v>70</v>
      </c>
      <c r="E35" s="117">
        <v>75</v>
      </c>
      <c r="F35" s="117">
        <v>75</v>
      </c>
      <c r="G35" s="31">
        <f t="shared" si="1"/>
        <v>76.25</v>
      </c>
      <c r="H35" s="87">
        <v>22</v>
      </c>
      <c r="I35" s="89">
        <v>44</v>
      </c>
      <c r="J35" s="55">
        <f t="shared" si="8"/>
        <v>11.4375</v>
      </c>
      <c r="K35" s="55">
        <f t="shared" si="9"/>
        <v>8.25</v>
      </c>
      <c r="L35" s="55">
        <f t="shared" si="10"/>
        <v>44</v>
      </c>
      <c r="M35" s="36">
        <f t="shared" si="11"/>
        <v>64</v>
      </c>
      <c r="N35" s="87" t="s">
        <v>82</v>
      </c>
      <c r="O35" s="87" t="s">
        <v>82</v>
      </c>
      <c r="P35" s="37" t="str">
        <f t="shared" si="12"/>
        <v>NA</v>
      </c>
      <c r="Q35" s="38">
        <f t="shared" si="13"/>
        <v>64</v>
      </c>
    </row>
    <row r="36" spans="1:17" ht="15.5" x14ac:dyDescent="0.35">
      <c r="A36" s="128">
        <v>46009305</v>
      </c>
      <c r="B36" s="127" t="s">
        <v>153</v>
      </c>
      <c r="C36" s="117">
        <v>85</v>
      </c>
      <c r="D36" s="117">
        <v>75</v>
      </c>
      <c r="E36" s="117">
        <v>70</v>
      </c>
      <c r="F36" s="117">
        <v>70</v>
      </c>
      <c r="G36" s="31">
        <f t="shared" si="1"/>
        <v>75</v>
      </c>
      <c r="H36" s="87">
        <v>22</v>
      </c>
      <c r="I36" s="89">
        <v>56</v>
      </c>
      <c r="J36" s="55">
        <f t="shared" si="8"/>
        <v>11.25</v>
      </c>
      <c r="K36" s="55">
        <f t="shared" si="9"/>
        <v>8.25</v>
      </c>
      <c r="L36" s="55">
        <f t="shared" si="10"/>
        <v>56</v>
      </c>
      <c r="M36" s="36">
        <f t="shared" si="11"/>
        <v>76</v>
      </c>
      <c r="N36" s="87" t="s">
        <v>82</v>
      </c>
      <c r="O36" s="87" t="s">
        <v>82</v>
      </c>
      <c r="P36" s="37" t="str">
        <f t="shared" si="12"/>
        <v>NA</v>
      </c>
      <c r="Q36" s="38">
        <f t="shared" si="13"/>
        <v>76</v>
      </c>
    </row>
    <row r="37" spans="1:17" ht="15.5" x14ac:dyDescent="0.35">
      <c r="A37" s="128">
        <v>46009307</v>
      </c>
      <c r="B37" s="127" t="s">
        <v>154</v>
      </c>
      <c r="C37" s="117">
        <v>85</v>
      </c>
      <c r="D37" s="117">
        <v>75</v>
      </c>
      <c r="E37" s="117">
        <v>70</v>
      </c>
      <c r="F37" s="117">
        <v>70</v>
      </c>
      <c r="G37" s="31">
        <f t="shared" si="1"/>
        <v>75</v>
      </c>
      <c r="H37" s="87">
        <v>19</v>
      </c>
      <c r="I37" s="89">
        <v>62</v>
      </c>
      <c r="J37" s="55">
        <f t="shared" si="8"/>
        <v>11.25</v>
      </c>
      <c r="K37" s="55">
        <f t="shared" si="9"/>
        <v>7.125</v>
      </c>
      <c r="L37" s="55">
        <f t="shared" si="10"/>
        <v>62</v>
      </c>
      <c r="M37" s="36">
        <f t="shared" si="11"/>
        <v>80</v>
      </c>
      <c r="N37" s="87" t="s">
        <v>82</v>
      </c>
      <c r="O37" s="87" t="s">
        <v>82</v>
      </c>
      <c r="P37" s="37" t="str">
        <f t="shared" si="12"/>
        <v>NA</v>
      </c>
      <c r="Q37" s="38">
        <f t="shared" si="13"/>
        <v>80</v>
      </c>
    </row>
    <row r="38" spans="1:17" ht="15.5" x14ac:dyDescent="0.35">
      <c r="A38" s="128">
        <v>46009308</v>
      </c>
      <c r="B38" s="127" t="s">
        <v>155</v>
      </c>
      <c r="C38" s="117">
        <v>85</v>
      </c>
      <c r="D38" s="117">
        <v>75</v>
      </c>
      <c r="E38" s="117">
        <v>75</v>
      </c>
      <c r="F38" s="117">
        <v>75</v>
      </c>
      <c r="G38" s="31">
        <f t="shared" si="1"/>
        <v>77.5</v>
      </c>
      <c r="H38" s="87">
        <v>22</v>
      </c>
      <c r="I38" s="89">
        <v>45</v>
      </c>
      <c r="J38" s="55">
        <f t="shared" si="8"/>
        <v>11.625</v>
      </c>
      <c r="K38" s="55">
        <f t="shared" si="9"/>
        <v>8.25</v>
      </c>
      <c r="L38" s="55">
        <f t="shared" si="10"/>
        <v>45</v>
      </c>
      <c r="M38" s="36">
        <f t="shared" si="11"/>
        <v>65</v>
      </c>
      <c r="N38" s="87" t="s">
        <v>82</v>
      </c>
      <c r="O38" s="87" t="s">
        <v>82</v>
      </c>
      <c r="P38" s="37" t="str">
        <f t="shared" si="12"/>
        <v>NA</v>
      </c>
      <c r="Q38" s="38">
        <f t="shared" si="13"/>
        <v>65</v>
      </c>
    </row>
    <row r="39" spans="1:17" ht="15.5" x14ac:dyDescent="0.35">
      <c r="A39" s="128">
        <v>46009310</v>
      </c>
      <c r="B39" s="127" t="s">
        <v>156</v>
      </c>
      <c r="C39" s="117">
        <v>85</v>
      </c>
      <c r="D39" s="117">
        <v>70</v>
      </c>
      <c r="E39" s="117">
        <v>75</v>
      </c>
      <c r="F39" s="117">
        <v>70</v>
      </c>
      <c r="G39" s="31">
        <f t="shared" si="1"/>
        <v>75</v>
      </c>
      <c r="H39" s="87">
        <v>22</v>
      </c>
      <c r="I39" s="89">
        <v>61</v>
      </c>
      <c r="J39" s="55">
        <f t="shared" si="8"/>
        <v>11.25</v>
      </c>
      <c r="K39" s="55">
        <f t="shared" si="9"/>
        <v>8.25</v>
      </c>
      <c r="L39" s="55">
        <f t="shared" si="10"/>
        <v>61</v>
      </c>
      <c r="M39" s="36">
        <f t="shared" si="11"/>
        <v>81</v>
      </c>
      <c r="N39" s="87" t="s">
        <v>82</v>
      </c>
      <c r="O39" s="87" t="s">
        <v>82</v>
      </c>
      <c r="P39" s="37" t="str">
        <f t="shared" si="12"/>
        <v>NA</v>
      </c>
      <c r="Q39" s="38">
        <f t="shared" si="13"/>
        <v>81</v>
      </c>
    </row>
    <row r="40" spans="1:17" ht="15.5" x14ac:dyDescent="0.35">
      <c r="A40" s="128">
        <v>46009398</v>
      </c>
      <c r="B40" s="127" t="s">
        <v>157</v>
      </c>
      <c r="C40" s="117">
        <v>85</v>
      </c>
      <c r="D40" s="117">
        <v>70</v>
      </c>
      <c r="E40" s="117">
        <v>70</v>
      </c>
      <c r="F40" s="117">
        <v>75</v>
      </c>
      <c r="G40" s="31">
        <f t="shared" si="1"/>
        <v>75</v>
      </c>
      <c r="H40" s="87">
        <v>20</v>
      </c>
      <c r="I40" s="89">
        <v>53</v>
      </c>
      <c r="J40" s="55">
        <f t="shared" si="8"/>
        <v>11.25</v>
      </c>
      <c r="K40" s="55">
        <f t="shared" si="9"/>
        <v>7.5</v>
      </c>
      <c r="L40" s="55">
        <f t="shared" si="10"/>
        <v>53</v>
      </c>
      <c r="M40" s="36">
        <f t="shared" si="11"/>
        <v>72</v>
      </c>
      <c r="N40" s="87" t="s">
        <v>82</v>
      </c>
      <c r="O40" s="87" t="s">
        <v>82</v>
      </c>
      <c r="P40" s="37" t="str">
        <f t="shared" si="12"/>
        <v>NA</v>
      </c>
      <c r="Q40" s="38">
        <f t="shared" si="13"/>
        <v>72</v>
      </c>
    </row>
    <row r="41" spans="1:17" ht="15.5" x14ac:dyDescent="0.35">
      <c r="A41" s="128">
        <v>46009404</v>
      </c>
      <c r="B41" s="127" t="s">
        <v>158</v>
      </c>
      <c r="C41" s="117">
        <v>90</v>
      </c>
      <c r="D41" s="117">
        <v>85</v>
      </c>
      <c r="E41" s="117">
        <v>75</v>
      </c>
      <c r="F41" s="117">
        <v>85</v>
      </c>
      <c r="G41" s="31">
        <f t="shared" si="1"/>
        <v>83.75</v>
      </c>
      <c r="H41" s="87">
        <v>30</v>
      </c>
      <c r="I41" s="89">
        <v>55</v>
      </c>
      <c r="J41" s="55">
        <f t="shared" si="8"/>
        <v>12.5625</v>
      </c>
      <c r="K41" s="55">
        <f t="shared" si="9"/>
        <v>11.25</v>
      </c>
      <c r="L41" s="55">
        <f t="shared" si="10"/>
        <v>55</v>
      </c>
      <c r="M41" s="36">
        <f t="shared" si="11"/>
        <v>79</v>
      </c>
      <c r="N41" s="87" t="s">
        <v>82</v>
      </c>
      <c r="O41" s="87" t="s">
        <v>82</v>
      </c>
      <c r="P41" s="37" t="str">
        <f t="shared" si="12"/>
        <v>NA</v>
      </c>
      <c r="Q41" s="38">
        <f t="shared" si="13"/>
        <v>79</v>
      </c>
    </row>
    <row r="42" spans="1:17" ht="15.5" x14ac:dyDescent="0.35">
      <c r="A42" s="128">
        <v>46009486</v>
      </c>
      <c r="B42" s="127" t="s">
        <v>159</v>
      </c>
      <c r="C42" s="117">
        <v>75</v>
      </c>
      <c r="D42" s="117">
        <v>75</v>
      </c>
      <c r="E42" s="117">
        <v>70</v>
      </c>
      <c r="F42" s="117">
        <v>75</v>
      </c>
      <c r="G42" s="31">
        <f t="shared" si="1"/>
        <v>73.75</v>
      </c>
      <c r="H42" s="87">
        <v>32</v>
      </c>
      <c r="I42" s="89">
        <v>54</v>
      </c>
      <c r="J42" s="55">
        <f t="shared" si="8"/>
        <v>11.0625</v>
      </c>
      <c r="K42" s="55">
        <f t="shared" si="9"/>
        <v>12</v>
      </c>
      <c r="L42" s="55">
        <f t="shared" si="10"/>
        <v>54</v>
      </c>
      <c r="M42" s="36">
        <f t="shared" si="11"/>
        <v>77</v>
      </c>
      <c r="N42" s="87" t="s">
        <v>82</v>
      </c>
      <c r="O42" s="87" t="s">
        <v>82</v>
      </c>
      <c r="P42" s="37" t="str">
        <f t="shared" si="12"/>
        <v>NA</v>
      </c>
      <c r="Q42" s="38">
        <f t="shared" si="13"/>
        <v>77</v>
      </c>
    </row>
    <row r="43" spans="1:17" ht="15.5" x14ac:dyDescent="0.35">
      <c r="A43" s="128">
        <v>46009637</v>
      </c>
      <c r="B43" s="127" t="s">
        <v>160</v>
      </c>
      <c r="C43" s="117">
        <v>85</v>
      </c>
      <c r="D43" s="117">
        <v>70</v>
      </c>
      <c r="E43" s="117">
        <v>75</v>
      </c>
      <c r="F43" s="117">
        <v>75</v>
      </c>
      <c r="G43" s="31">
        <f t="shared" si="1"/>
        <v>76.25</v>
      </c>
      <c r="H43" s="87">
        <v>27</v>
      </c>
      <c r="I43" s="89">
        <v>55</v>
      </c>
      <c r="J43" s="55">
        <f t="shared" si="8"/>
        <v>11.4375</v>
      </c>
      <c r="K43" s="55">
        <f t="shared" si="9"/>
        <v>10.125</v>
      </c>
      <c r="L43" s="55">
        <f t="shared" si="10"/>
        <v>55</v>
      </c>
      <c r="M43" s="36">
        <f t="shared" si="11"/>
        <v>77</v>
      </c>
      <c r="N43" s="87" t="s">
        <v>82</v>
      </c>
      <c r="O43" s="87" t="s">
        <v>82</v>
      </c>
      <c r="P43" s="37" t="str">
        <f t="shared" si="12"/>
        <v>NA</v>
      </c>
      <c r="Q43" s="38">
        <f t="shared" si="13"/>
        <v>77</v>
      </c>
    </row>
    <row r="44" spans="1:17" ht="15.5" x14ac:dyDescent="0.35">
      <c r="A44" s="128">
        <v>46009712</v>
      </c>
      <c r="B44" s="127" t="s">
        <v>161</v>
      </c>
      <c r="C44" s="117">
        <v>85</v>
      </c>
      <c r="D44" s="117">
        <v>85</v>
      </c>
      <c r="E44" s="117">
        <v>80</v>
      </c>
      <c r="F44" s="117">
        <v>85</v>
      </c>
      <c r="G44" s="31">
        <f t="shared" si="1"/>
        <v>83.75</v>
      </c>
      <c r="H44" s="87">
        <v>21</v>
      </c>
      <c r="I44" s="89">
        <v>59</v>
      </c>
      <c r="J44" s="55">
        <f t="shared" si="8"/>
        <v>12.5625</v>
      </c>
      <c r="K44" s="55">
        <f t="shared" si="9"/>
        <v>7.875</v>
      </c>
      <c r="L44" s="55">
        <f t="shared" si="10"/>
        <v>59</v>
      </c>
      <c r="M44" s="36">
        <f t="shared" si="11"/>
        <v>79</v>
      </c>
      <c r="N44" s="87" t="s">
        <v>82</v>
      </c>
      <c r="O44" s="87" t="s">
        <v>82</v>
      </c>
      <c r="P44" s="37" t="str">
        <f t="shared" si="12"/>
        <v>NA</v>
      </c>
      <c r="Q44" s="38">
        <f t="shared" si="13"/>
        <v>79</v>
      </c>
    </row>
    <row r="45" spans="1:17" ht="15.5" x14ac:dyDescent="0.35">
      <c r="A45" s="128">
        <v>46009856</v>
      </c>
      <c r="B45" s="127" t="s">
        <v>162</v>
      </c>
      <c r="C45" s="117">
        <v>85</v>
      </c>
      <c r="D45" s="117">
        <v>70</v>
      </c>
      <c r="E45" s="117">
        <v>70</v>
      </c>
      <c r="F45" s="117">
        <v>75</v>
      </c>
      <c r="G45" s="31">
        <f t="shared" si="1"/>
        <v>75</v>
      </c>
      <c r="H45" s="87">
        <v>31</v>
      </c>
      <c r="I45" s="89">
        <v>58</v>
      </c>
      <c r="J45" s="55">
        <f t="shared" si="8"/>
        <v>11.25</v>
      </c>
      <c r="K45" s="55">
        <f t="shared" si="9"/>
        <v>11.625</v>
      </c>
      <c r="L45" s="55">
        <f t="shared" si="10"/>
        <v>58.000000000000007</v>
      </c>
      <c r="M45" s="36">
        <f t="shared" si="11"/>
        <v>81</v>
      </c>
      <c r="N45" s="87" t="s">
        <v>82</v>
      </c>
      <c r="O45" s="87" t="s">
        <v>82</v>
      </c>
      <c r="P45" s="37" t="str">
        <f t="shared" si="12"/>
        <v>NA</v>
      </c>
      <c r="Q45" s="38">
        <f t="shared" si="13"/>
        <v>81</v>
      </c>
    </row>
    <row r="46" spans="1:17" ht="15.5" x14ac:dyDescent="0.35">
      <c r="A46" s="128">
        <v>46009857</v>
      </c>
      <c r="B46" s="127" t="s">
        <v>163</v>
      </c>
      <c r="C46" s="117">
        <v>70</v>
      </c>
      <c r="D46" s="117">
        <v>75</v>
      </c>
      <c r="E46" s="117">
        <v>75</v>
      </c>
      <c r="F46" s="117">
        <v>75</v>
      </c>
      <c r="G46" s="31">
        <f t="shared" si="1"/>
        <v>73.75</v>
      </c>
      <c r="H46" s="87">
        <v>33</v>
      </c>
      <c r="I46" s="89">
        <v>46</v>
      </c>
      <c r="J46" s="55">
        <f t="shared" si="8"/>
        <v>11.0625</v>
      </c>
      <c r="K46" s="55">
        <f t="shared" si="9"/>
        <v>12.375</v>
      </c>
      <c r="L46" s="55">
        <f t="shared" si="10"/>
        <v>46</v>
      </c>
      <c r="M46" s="36">
        <f t="shared" si="11"/>
        <v>69</v>
      </c>
      <c r="N46" s="87" t="s">
        <v>82</v>
      </c>
      <c r="O46" s="87" t="s">
        <v>82</v>
      </c>
      <c r="P46" s="37" t="str">
        <f t="shared" si="12"/>
        <v>NA</v>
      </c>
      <c r="Q46" s="38">
        <f t="shared" si="13"/>
        <v>69</v>
      </c>
    </row>
    <row r="47" spans="1:17" ht="15.5" x14ac:dyDescent="0.35">
      <c r="A47" s="128">
        <v>46009929</v>
      </c>
      <c r="B47" s="127" t="s">
        <v>164</v>
      </c>
      <c r="C47" s="117">
        <v>70</v>
      </c>
      <c r="D47" s="117">
        <v>70</v>
      </c>
      <c r="E47" s="117">
        <v>70</v>
      </c>
      <c r="F47" s="117">
        <v>70</v>
      </c>
      <c r="G47" s="31">
        <f t="shared" si="1"/>
        <v>70</v>
      </c>
      <c r="H47" s="87">
        <v>23</v>
      </c>
      <c r="I47" s="89">
        <v>54</v>
      </c>
      <c r="J47" s="55">
        <f t="shared" si="8"/>
        <v>10.5</v>
      </c>
      <c r="K47" s="55">
        <f t="shared" si="9"/>
        <v>8.625</v>
      </c>
      <c r="L47" s="55">
        <f t="shared" si="10"/>
        <v>54</v>
      </c>
      <c r="M47" s="36">
        <f t="shared" si="11"/>
        <v>73</v>
      </c>
      <c r="N47" s="87" t="s">
        <v>82</v>
      </c>
      <c r="O47" s="87" t="s">
        <v>82</v>
      </c>
      <c r="P47" s="37" t="str">
        <f t="shared" si="12"/>
        <v>NA</v>
      </c>
      <c r="Q47" s="38">
        <f t="shared" si="13"/>
        <v>73</v>
      </c>
    </row>
  </sheetData>
  <mergeCells count="3">
    <mergeCell ref="A5:Q5"/>
    <mergeCell ref="A6:A7"/>
    <mergeCell ref="B6:B7"/>
  </mergeCells>
  <conditionalFormatting sqref="A8:A11">
    <cfRule type="duplicateValues" dxfId="1" priority="520"/>
    <cfRule type="duplicateValues" dxfId="0" priority="521"/>
  </conditionalFormatting>
  <pageMargins left="0.7" right="0.7" top="0.75" bottom="0.75" header="0.3" footer="0.5"/>
  <pageSetup scale="68" orientation="landscape" r:id="rId1"/>
  <headerFooter>
    <oddFooter>&amp;C&amp;"Candara,Bold"&amp;11 Capgemini Public</oddFooter>
  </headerFooter>
  <ignoredErrors>
    <ignoredError sqref="B2:B3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zoomScale="85" zoomScaleNormal="85" workbookViewId="0">
      <selection activeCell="M8" sqref="M8:M11"/>
    </sheetView>
  </sheetViews>
  <sheetFormatPr defaultColWidth="9.1796875" defaultRowHeight="14.5" x14ac:dyDescent="0.35"/>
  <cols>
    <col min="1" max="1" width="18.453125" style="39" bestFit="1" customWidth="1"/>
    <col min="2" max="2" width="32.54296875" style="25" customWidth="1"/>
    <col min="3" max="3" width="13.54296875" style="26" bestFit="1" customWidth="1"/>
    <col min="4" max="4" width="9.54296875" style="26" bestFit="1" customWidth="1"/>
    <col min="5" max="5" width="11" style="27" bestFit="1" customWidth="1"/>
    <col min="6" max="6" width="5.1796875" style="26" customWidth="1"/>
    <col min="7" max="7" width="5.453125" style="26" customWidth="1"/>
    <col min="8" max="8" width="7.453125" style="26" customWidth="1"/>
    <col min="9" max="9" width="6.81640625" style="26" customWidth="1"/>
    <col min="10" max="10" width="7.1796875" style="26" customWidth="1"/>
    <col min="11" max="11" width="6.54296875" style="26" bestFit="1" customWidth="1"/>
    <col min="16" max="36" width="0" hidden="1" customWidth="1"/>
  </cols>
  <sheetData>
    <row r="1" spans="1:38" ht="16.5" x14ac:dyDescent="0.45">
      <c r="A1" s="80" t="s">
        <v>74</v>
      </c>
      <c r="B1" s="115" t="s">
        <v>103</v>
      </c>
      <c r="C1" s="66"/>
      <c r="D1" s="66"/>
      <c r="E1" s="66"/>
      <c r="F1" s="66"/>
    </row>
    <row r="2" spans="1:38" ht="16.5" x14ac:dyDescent="0.45">
      <c r="A2" s="81" t="s">
        <v>51</v>
      </c>
      <c r="B2" s="91"/>
      <c r="C2" s="66"/>
      <c r="D2" s="66"/>
      <c r="E2" s="66"/>
      <c r="F2" s="66"/>
    </row>
    <row r="3" spans="1:38" ht="16.5" x14ac:dyDescent="0.45">
      <c r="A3" s="81" t="s">
        <v>52</v>
      </c>
      <c r="B3" s="65"/>
      <c r="C3" s="66"/>
      <c r="D3" s="66"/>
      <c r="E3" s="66"/>
      <c r="F3" s="66"/>
    </row>
    <row r="4" spans="1:38" ht="16.5" x14ac:dyDescent="0.45">
      <c r="A4" s="81" t="s">
        <v>53</v>
      </c>
      <c r="B4" s="65"/>
      <c r="C4" s="66"/>
      <c r="D4" s="66"/>
      <c r="E4" s="66"/>
      <c r="F4" s="66"/>
      <c r="AK4" s="83"/>
      <c r="AL4" s="1"/>
    </row>
    <row r="5" spans="1:38" s="29" customFormat="1" ht="15.5" x14ac:dyDescent="0.35">
      <c r="A5" s="143" t="s">
        <v>107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AK5" s="83"/>
      <c r="AL5" s="1"/>
    </row>
    <row r="6" spans="1:38" s="30" customFormat="1" ht="43.5" x14ac:dyDescent="0.35">
      <c r="A6" s="144" t="s">
        <v>54</v>
      </c>
      <c r="B6" s="146" t="s">
        <v>55</v>
      </c>
      <c r="C6" s="67" t="s">
        <v>118</v>
      </c>
      <c r="D6" s="114" t="s">
        <v>117</v>
      </c>
      <c r="E6" s="67" t="s">
        <v>56</v>
      </c>
      <c r="F6" s="67" t="s">
        <v>57</v>
      </c>
      <c r="G6" s="67" t="s">
        <v>58</v>
      </c>
      <c r="H6" s="67" t="s">
        <v>59</v>
      </c>
      <c r="I6" s="67" t="s">
        <v>60</v>
      </c>
      <c r="J6" s="67" t="s">
        <v>61</v>
      </c>
      <c r="K6" s="67" t="s">
        <v>62</v>
      </c>
      <c r="L6" s="57" t="s">
        <v>63</v>
      </c>
      <c r="M6" s="57" t="s">
        <v>64</v>
      </c>
      <c r="N6" s="57" t="s">
        <v>65</v>
      </c>
      <c r="O6" s="57" t="s">
        <v>94</v>
      </c>
      <c r="AK6" s="83"/>
      <c r="AL6" s="1"/>
    </row>
    <row r="7" spans="1:38" s="69" customFormat="1" x14ac:dyDescent="0.35">
      <c r="A7" s="145"/>
      <c r="B7" s="147"/>
      <c r="C7" s="31">
        <v>100</v>
      </c>
      <c r="D7" s="31">
        <v>100</v>
      </c>
      <c r="E7" s="31">
        <f>(C7*85%)+(D7*15%)</f>
        <v>100</v>
      </c>
      <c r="F7" s="31">
        <v>40</v>
      </c>
      <c r="G7" s="31">
        <v>70</v>
      </c>
      <c r="H7" s="32">
        <v>15</v>
      </c>
      <c r="I7" s="32">
        <v>15</v>
      </c>
      <c r="J7" s="32">
        <v>70</v>
      </c>
      <c r="K7" s="33">
        <v>100</v>
      </c>
      <c r="L7" s="31">
        <v>40</v>
      </c>
      <c r="M7" s="31">
        <v>70</v>
      </c>
      <c r="N7" s="31">
        <v>100</v>
      </c>
      <c r="O7" s="31" t="s">
        <v>95</v>
      </c>
      <c r="AK7" s="84"/>
      <c r="AL7" s="1"/>
    </row>
    <row r="8" spans="1:38" x14ac:dyDescent="0.35">
      <c r="A8" s="20">
        <f>'Module 1'!A8</f>
        <v>46008818</v>
      </c>
      <c r="B8" s="62" t="str">
        <f>'Module 1'!B8</f>
        <v>Shraddha Ravindrakumar Karadge</v>
      </c>
      <c r="C8" s="35"/>
      <c r="D8" s="35"/>
      <c r="E8" s="31">
        <f t="shared" ref="E8:E10" si="0">(C8*85%)+(D8*15%)</f>
        <v>0</v>
      </c>
      <c r="F8" s="87"/>
      <c r="G8" s="89"/>
      <c r="H8" s="55">
        <f>(E8/$E$7)*$H$7</f>
        <v>0</v>
      </c>
      <c r="I8" s="55">
        <f>(F8/$F$7)*$I$7</f>
        <v>0</v>
      </c>
      <c r="J8" s="55">
        <f>(G8/$G$7)*$J$7</f>
        <v>0</v>
      </c>
      <c r="K8" s="36">
        <f t="shared" ref="K8" si="1">ROUND(SUM(H8:J8),0)</f>
        <v>0</v>
      </c>
      <c r="L8" s="87" t="s">
        <v>82</v>
      </c>
      <c r="M8" s="87" t="s">
        <v>82</v>
      </c>
      <c r="N8" s="37" t="str">
        <f>IF(L8="NA", "NA", IF(M8="NA","NA",ROUND(H8+((L8*$I$7)/$L$7)+((M8*$J$7)/$M$7),0)))</f>
        <v>NA</v>
      </c>
      <c r="O8" s="38" t="str">
        <f>IF(K8&lt;60,N8,K8)</f>
        <v>NA</v>
      </c>
      <c r="AK8" s="84"/>
      <c r="AL8" s="1"/>
    </row>
    <row r="9" spans="1:38" x14ac:dyDescent="0.35">
      <c r="A9" s="20">
        <f>'Module 1'!A9</f>
        <v>46008837</v>
      </c>
      <c r="B9" s="62" t="str">
        <f>'Module 1'!B9</f>
        <v>Diksha Sinha</v>
      </c>
      <c r="C9" s="35"/>
      <c r="D9" s="35"/>
      <c r="E9" s="31">
        <f t="shared" si="0"/>
        <v>0</v>
      </c>
      <c r="F9" s="87"/>
      <c r="G9" s="87"/>
      <c r="H9" s="55">
        <f t="shared" ref="H9:H11" si="2">(E9/$E$7)*$H$7</f>
        <v>0</v>
      </c>
      <c r="I9" s="55">
        <f t="shared" ref="I9:I11" si="3">(F9/$F$7)*$I$7</f>
        <v>0</v>
      </c>
      <c r="J9" s="55">
        <f t="shared" ref="J9:J11" si="4">(G9/$G$7)*$J$7</f>
        <v>0</v>
      </c>
      <c r="K9" s="36">
        <f t="shared" ref="K9:K11" si="5">ROUND(SUM(H9:J9),0)</f>
        <v>0</v>
      </c>
      <c r="L9" s="87" t="s">
        <v>82</v>
      </c>
      <c r="M9" s="87" t="s">
        <v>82</v>
      </c>
      <c r="N9" s="37" t="str">
        <f t="shared" ref="N9:N11" si="6">IF(L9="NA", "NA", IF(M9="NA","NA",ROUND(H9+((L9*$I$7)/$L$7)+((M9*$J$7)/$M$7),0)))</f>
        <v>NA</v>
      </c>
      <c r="O9" s="38" t="str">
        <f t="shared" ref="O9:O11" si="7">IF(K9&lt;60,N9,K9)</f>
        <v>NA</v>
      </c>
      <c r="AK9" s="84"/>
      <c r="AL9" s="1"/>
    </row>
    <row r="10" spans="1:38" x14ac:dyDescent="0.35">
      <c r="A10" s="20">
        <f>'Module 1'!A10</f>
        <v>46008849</v>
      </c>
      <c r="B10" s="62" t="str">
        <f>'Module 1'!B10</f>
        <v>Tejashree Vasudev Mahajan</v>
      </c>
      <c r="C10" s="35"/>
      <c r="D10" s="35"/>
      <c r="E10" s="31">
        <f t="shared" si="0"/>
        <v>0</v>
      </c>
      <c r="F10" s="87"/>
      <c r="G10" s="87"/>
      <c r="H10" s="55">
        <f t="shared" si="2"/>
        <v>0</v>
      </c>
      <c r="I10" s="55">
        <f t="shared" si="3"/>
        <v>0</v>
      </c>
      <c r="J10" s="55">
        <f t="shared" si="4"/>
        <v>0</v>
      </c>
      <c r="K10" s="36">
        <f t="shared" si="5"/>
        <v>0</v>
      </c>
      <c r="L10" s="87" t="s">
        <v>82</v>
      </c>
      <c r="M10" s="87" t="s">
        <v>82</v>
      </c>
      <c r="N10" s="37" t="str">
        <f t="shared" si="6"/>
        <v>NA</v>
      </c>
      <c r="O10" s="38" t="str">
        <f t="shared" si="7"/>
        <v>NA</v>
      </c>
      <c r="AK10" s="84"/>
      <c r="AL10" s="1"/>
    </row>
    <row r="11" spans="1:38" x14ac:dyDescent="0.35">
      <c r="A11" s="20">
        <f>'Module 1'!A11</f>
        <v>46008856</v>
      </c>
      <c r="B11" s="62" t="str">
        <f>'Module 1'!B11</f>
        <v>Satyam Patel</v>
      </c>
      <c r="C11" s="35"/>
      <c r="D11" s="35"/>
      <c r="E11" s="31">
        <f>(C11*85%)+(D11*15%)</f>
        <v>0</v>
      </c>
      <c r="F11" s="87"/>
      <c r="G11" s="87"/>
      <c r="H11" s="55">
        <f t="shared" si="2"/>
        <v>0</v>
      </c>
      <c r="I11" s="55">
        <f t="shared" si="3"/>
        <v>0</v>
      </c>
      <c r="J11" s="55">
        <f t="shared" si="4"/>
        <v>0</v>
      </c>
      <c r="K11" s="36">
        <f t="shared" si="5"/>
        <v>0</v>
      </c>
      <c r="L11" s="87" t="s">
        <v>82</v>
      </c>
      <c r="M11" s="87" t="s">
        <v>82</v>
      </c>
      <c r="N11" s="37" t="str">
        <f t="shared" si="6"/>
        <v>NA</v>
      </c>
      <c r="O11" s="38" t="str">
        <f t="shared" si="7"/>
        <v>NA</v>
      </c>
      <c r="AK11" s="84"/>
      <c r="AL11" s="1"/>
    </row>
  </sheetData>
  <mergeCells count="3">
    <mergeCell ref="A5:O5"/>
    <mergeCell ref="A6:A7"/>
    <mergeCell ref="B6:B7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1"/>
  <sheetViews>
    <sheetView zoomScale="86" zoomScaleNormal="86" workbookViewId="0">
      <pane xSplit="2" ySplit="7" topLeftCell="C8" activePane="bottomRight" state="frozen"/>
      <selection activeCell="G8" sqref="G8"/>
      <selection pane="topRight" activeCell="G8" sqref="G8"/>
      <selection pane="bottomLeft" activeCell="G8" sqref="G8"/>
      <selection pane="bottomRight" activeCell="R9" sqref="R9"/>
    </sheetView>
  </sheetViews>
  <sheetFormatPr defaultColWidth="9.1796875" defaultRowHeight="14.5" x14ac:dyDescent="0.35"/>
  <cols>
    <col min="1" max="1" width="18.453125" bestFit="1" customWidth="1"/>
    <col min="2" max="2" width="31.453125" style="25" customWidth="1"/>
    <col min="3" max="3" width="7.81640625" style="25" customWidth="1"/>
    <col min="4" max="4" width="8.453125" style="25" customWidth="1"/>
    <col min="5" max="5" width="6" style="25" customWidth="1"/>
    <col min="6" max="6" width="11.54296875" style="40" customWidth="1"/>
    <col min="7" max="7" width="10.7265625" style="40" customWidth="1"/>
    <col min="8" max="8" width="6.1796875" style="40" customWidth="1"/>
    <col min="9" max="9" width="6.453125" style="40" customWidth="1"/>
    <col min="10" max="10" width="7.1796875" style="40" customWidth="1"/>
    <col min="11" max="11" width="6.81640625" style="40" customWidth="1"/>
    <col min="12" max="12" width="7.1796875" style="40" customWidth="1"/>
    <col min="13" max="13" width="6.81640625" style="40" customWidth="1"/>
    <col min="14" max="14" width="7.453125" style="40" customWidth="1"/>
    <col min="15" max="15" width="6.81640625" style="40" customWidth="1"/>
    <col min="16" max="16" width="7.1796875" style="40" customWidth="1"/>
    <col min="17" max="17" width="7.453125" customWidth="1"/>
  </cols>
  <sheetData>
    <row r="1" spans="1:42" ht="16.5" x14ac:dyDescent="0.45">
      <c r="A1" s="80" t="s">
        <v>74</v>
      </c>
      <c r="B1" s="116" t="s">
        <v>104</v>
      </c>
      <c r="C1" s="64"/>
      <c r="D1" s="64"/>
      <c r="E1" s="64"/>
    </row>
    <row r="2" spans="1:42" ht="16.5" x14ac:dyDescent="0.45">
      <c r="A2" s="81" t="s">
        <v>51</v>
      </c>
      <c r="B2" s="92">
        <v>43580</v>
      </c>
    </row>
    <row r="3" spans="1:42" ht="16.5" x14ac:dyDescent="0.45">
      <c r="A3" s="81" t="s">
        <v>52</v>
      </c>
      <c r="B3" s="92">
        <v>43619</v>
      </c>
    </row>
    <row r="4" spans="1:42" ht="15.5" x14ac:dyDescent="0.35">
      <c r="A4" s="81" t="s">
        <v>53</v>
      </c>
      <c r="B4" s="65" t="s">
        <v>97</v>
      </c>
      <c r="AO4" s="83" t="s">
        <v>83</v>
      </c>
      <c r="AP4" s="1">
        <v>5</v>
      </c>
    </row>
    <row r="5" spans="1:42" s="29" customFormat="1" ht="15.5" x14ac:dyDescent="0.35">
      <c r="A5" s="148" t="s">
        <v>108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AO5" s="83" t="s">
        <v>84</v>
      </c>
      <c r="AP5" s="1">
        <v>6</v>
      </c>
    </row>
    <row r="6" spans="1:42" s="40" customFormat="1" ht="43.5" x14ac:dyDescent="0.35">
      <c r="A6" s="146" t="s">
        <v>54</v>
      </c>
      <c r="B6" s="146" t="s">
        <v>55</v>
      </c>
      <c r="C6" s="56" t="s">
        <v>113</v>
      </c>
      <c r="D6" s="56" t="s">
        <v>114</v>
      </c>
      <c r="E6" s="56" t="s">
        <v>115</v>
      </c>
      <c r="F6" s="56" t="s">
        <v>116</v>
      </c>
      <c r="G6" s="56" t="s">
        <v>66</v>
      </c>
      <c r="H6" s="56" t="s">
        <v>57</v>
      </c>
      <c r="I6" s="56" t="s">
        <v>58</v>
      </c>
      <c r="J6" s="56" t="s">
        <v>67</v>
      </c>
      <c r="K6" s="56" t="s">
        <v>60</v>
      </c>
      <c r="L6" s="56" t="s">
        <v>68</v>
      </c>
      <c r="M6" s="56" t="s">
        <v>69</v>
      </c>
      <c r="N6" s="56" t="s">
        <v>63</v>
      </c>
      <c r="O6" s="56" t="s">
        <v>64</v>
      </c>
      <c r="P6" s="56" t="s">
        <v>65</v>
      </c>
      <c r="Q6" s="57" t="s">
        <v>96</v>
      </c>
      <c r="AO6" s="83" t="s">
        <v>85</v>
      </c>
      <c r="AP6" s="1">
        <v>7</v>
      </c>
    </row>
    <row r="7" spans="1:42" s="44" customFormat="1" x14ac:dyDescent="0.35">
      <c r="A7" s="147"/>
      <c r="B7" s="147"/>
      <c r="C7" s="41">
        <v>100</v>
      </c>
      <c r="D7" s="41">
        <v>100</v>
      </c>
      <c r="E7" s="41">
        <v>100</v>
      </c>
      <c r="F7" s="41">
        <v>100</v>
      </c>
      <c r="G7" s="41">
        <f>(C7*40%)+(D7*40%)+(E7*10%)+(F7*10%)</f>
        <v>100</v>
      </c>
      <c r="H7" s="41">
        <v>40</v>
      </c>
      <c r="I7" s="41">
        <v>70</v>
      </c>
      <c r="J7" s="54">
        <v>15</v>
      </c>
      <c r="K7" s="42">
        <v>15</v>
      </c>
      <c r="L7" s="42">
        <v>70</v>
      </c>
      <c r="M7" s="42">
        <v>100</v>
      </c>
      <c r="N7" s="43">
        <v>40</v>
      </c>
      <c r="O7" s="43">
        <v>70</v>
      </c>
      <c r="P7" s="43">
        <v>100</v>
      </c>
      <c r="Q7" s="31">
        <v>100</v>
      </c>
      <c r="AO7" s="84" t="s">
        <v>86</v>
      </c>
      <c r="AP7" s="1">
        <v>8</v>
      </c>
    </row>
    <row r="8" spans="1:42" x14ac:dyDescent="0.35">
      <c r="A8" s="20">
        <f>'Module 1'!A8</f>
        <v>46008818</v>
      </c>
      <c r="B8" s="62" t="str">
        <f>'Module 1'!B8</f>
        <v>Shraddha Ravindrakumar Karadge</v>
      </c>
      <c r="C8" s="45"/>
      <c r="D8" s="45"/>
      <c r="E8" s="45"/>
      <c r="F8" s="45"/>
      <c r="G8" s="41">
        <f t="shared" ref="G8:G11" si="0">(C8*40%)+(D8*40%)+(E8*10%+F8*10%)</f>
        <v>0</v>
      </c>
      <c r="H8" s="47"/>
      <c r="I8" s="45"/>
      <c r="J8" s="53">
        <f>(G8/$G$7)*$J$7</f>
        <v>0</v>
      </c>
      <c r="K8" s="53">
        <f>(H8/$H$7)*$K$7</f>
        <v>0</v>
      </c>
      <c r="L8" s="53">
        <f>(I8/$I$7)*$L$7</f>
        <v>0</v>
      </c>
      <c r="M8" s="46">
        <f t="shared" ref="M8:M11" si="1">ROUND(SUM(J8:L8),0)</f>
        <v>0</v>
      </c>
      <c r="N8" s="45" t="s">
        <v>82</v>
      </c>
      <c r="O8" s="45" t="s">
        <v>82</v>
      </c>
      <c r="P8" s="48" t="str">
        <f t="shared" ref="P8:P11" si="2">IF(N8="NA", "NA", IF(O8="NA","NA",ROUND(J8+((N8*$J$7)/$N$7)+((O8*$L$7)/$O$7),0)))</f>
        <v>NA</v>
      </c>
      <c r="Q8" s="49" t="str">
        <f>IF(M8&lt;60,P8,M8)</f>
        <v>NA</v>
      </c>
      <c r="AO8" s="84" t="s">
        <v>87</v>
      </c>
      <c r="AP8" s="1">
        <v>9</v>
      </c>
    </row>
    <row r="9" spans="1:42" s="90" customFormat="1" x14ac:dyDescent="0.35">
      <c r="A9" s="20">
        <f>'Module 1'!A9</f>
        <v>46008837</v>
      </c>
      <c r="B9" s="62" t="str">
        <f>'Module 1'!B9</f>
        <v>Diksha Sinha</v>
      </c>
      <c r="C9" s="93"/>
      <c r="D9" s="93"/>
      <c r="E9" s="93"/>
      <c r="F9" s="93"/>
      <c r="G9" s="41">
        <f t="shared" si="0"/>
        <v>0</v>
      </c>
      <c r="H9" s="95"/>
      <c r="I9" s="93"/>
      <c r="J9" s="96">
        <f t="shared" ref="J9:J11" si="3">(G9/$G$7)*$J$7</f>
        <v>0</v>
      </c>
      <c r="K9" s="96">
        <f t="shared" ref="K9:K11" si="4">(H9/$H$7)*$K$7</f>
        <v>0</v>
      </c>
      <c r="L9" s="96">
        <f t="shared" ref="L9:L11" si="5">(I9/$I$7)*$L$7</f>
        <v>0</v>
      </c>
      <c r="M9" s="46">
        <f t="shared" si="1"/>
        <v>0</v>
      </c>
      <c r="N9" s="120" t="s">
        <v>82</v>
      </c>
      <c r="O9" s="120" t="s">
        <v>82</v>
      </c>
      <c r="P9" s="94" t="str">
        <f t="shared" si="2"/>
        <v>NA</v>
      </c>
      <c r="Q9" s="49" t="str">
        <f t="shared" ref="Q9:Q11" si="6">IF(M9&lt;60,P9,M9)</f>
        <v>NA</v>
      </c>
      <c r="AO9" s="97" t="s">
        <v>88</v>
      </c>
      <c r="AP9" s="98">
        <v>10</v>
      </c>
    </row>
    <row r="10" spans="1:42" x14ac:dyDescent="0.35">
      <c r="A10" s="20">
        <f>'Module 1'!A10</f>
        <v>46008849</v>
      </c>
      <c r="B10" s="62" t="str">
        <f>'Module 1'!B10</f>
        <v>Tejashree Vasudev Mahajan</v>
      </c>
      <c r="C10" s="45"/>
      <c r="D10" s="45"/>
      <c r="E10" s="45"/>
      <c r="F10" s="45"/>
      <c r="G10" s="41">
        <f t="shared" si="0"/>
        <v>0</v>
      </c>
      <c r="H10" s="47"/>
      <c r="I10" s="45"/>
      <c r="J10" s="53">
        <f t="shared" si="3"/>
        <v>0</v>
      </c>
      <c r="K10" s="53">
        <f t="shared" si="4"/>
        <v>0</v>
      </c>
      <c r="L10" s="53">
        <f t="shared" si="5"/>
        <v>0</v>
      </c>
      <c r="M10" s="46">
        <f t="shared" si="1"/>
        <v>0</v>
      </c>
      <c r="N10" s="120" t="s">
        <v>82</v>
      </c>
      <c r="O10" s="120" t="s">
        <v>82</v>
      </c>
      <c r="P10" s="48" t="str">
        <f t="shared" si="2"/>
        <v>NA</v>
      </c>
      <c r="Q10" s="49" t="str">
        <f t="shared" si="6"/>
        <v>NA</v>
      </c>
      <c r="AO10" s="84" t="s">
        <v>89</v>
      </c>
      <c r="AP10" s="1">
        <v>11</v>
      </c>
    </row>
    <row r="11" spans="1:42" x14ac:dyDescent="0.35">
      <c r="A11" s="20">
        <f>'Module 1'!A11</f>
        <v>46008856</v>
      </c>
      <c r="B11" s="62" t="str">
        <f>'Module 1'!B11</f>
        <v>Satyam Patel</v>
      </c>
      <c r="C11" s="52"/>
      <c r="D11" s="87"/>
      <c r="E11" s="87"/>
      <c r="F11" s="87"/>
      <c r="G11" s="41">
        <f t="shared" si="0"/>
        <v>0</v>
      </c>
      <c r="H11" s="47"/>
      <c r="I11" s="45"/>
      <c r="J11" s="53">
        <f t="shared" si="3"/>
        <v>0</v>
      </c>
      <c r="K11" s="53">
        <f t="shared" si="4"/>
        <v>0</v>
      </c>
      <c r="L11" s="53">
        <f t="shared" si="5"/>
        <v>0</v>
      </c>
      <c r="M11" s="46">
        <f t="shared" si="1"/>
        <v>0</v>
      </c>
      <c r="N11" s="120" t="s">
        <v>82</v>
      </c>
      <c r="O11" s="120" t="s">
        <v>82</v>
      </c>
      <c r="P11" s="48" t="str">
        <f t="shared" si="2"/>
        <v>NA</v>
      </c>
      <c r="Q11" s="49" t="str">
        <f t="shared" si="6"/>
        <v>NA</v>
      </c>
      <c r="AO11" s="84" t="s">
        <v>90</v>
      </c>
      <c r="AP11" s="1">
        <v>12</v>
      </c>
    </row>
  </sheetData>
  <autoFilter ref="C6:Q11"/>
  <mergeCells count="3">
    <mergeCell ref="A5:Q5"/>
    <mergeCell ref="A6:A7"/>
    <mergeCell ref="B6:B7"/>
  </mergeCells>
  <pageMargins left="0.7" right="0.7" top="0.75" bottom="0.75" header="0.3" footer="0.5"/>
  <pageSetup scale="58" orientation="landscape" r:id="rId1"/>
  <headerFooter>
    <oddFooter>&amp;C&amp;"Candara,Bold"&amp;11 Capgemini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85" zoomScaleNormal="85" workbookViewId="0">
      <selection activeCell="C27" sqref="C27"/>
    </sheetView>
  </sheetViews>
  <sheetFormatPr defaultColWidth="9.1796875" defaultRowHeight="14.5" x14ac:dyDescent="0.35"/>
  <cols>
    <col min="1" max="1" width="18.453125" style="26" bestFit="1" customWidth="1"/>
    <col min="2" max="2" width="31" style="25" customWidth="1"/>
    <col min="3" max="3" width="13.54296875" style="26" customWidth="1"/>
    <col min="4" max="4" width="12.453125" style="26" customWidth="1"/>
    <col min="5" max="5" width="13.453125" bestFit="1" customWidth="1"/>
  </cols>
  <sheetData>
    <row r="1" spans="1:39" ht="15.5" x14ac:dyDescent="0.35">
      <c r="A1" s="24" t="s">
        <v>74</v>
      </c>
      <c r="B1" s="85" t="s">
        <v>81</v>
      </c>
    </row>
    <row r="2" spans="1:39" ht="15.5" x14ac:dyDescent="0.35">
      <c r="A2" s="28" t="s">
        <v>51</v>
      </c>
      <c r="B2" s="68"/>
    </row>
    <row r="3" spans="1:39" ht="15.5" x14ac:dyDescent="0.35">
      <c r="A3" s="28" t="s">
        <v>52</v>
      </c>
      <c r="B3" s="68"/>
    </row>
    <row r="4" spans="1:39" ht="15.5" x14ac:dyDescent="0.35">
      <c r="A4" s="28" t="s">
        <v>53</v>
      </c>
      <c r="AM4" s="1">
        <v>5</v>
      </c>
    </row>
    <row r="5" spans="1:39" ht="15.5" x14ac:dyDescent="0.35">
      <c r="A5" s="148" t="s">
        <v>81</v>
      </c>
      <c r="B5" s="149"/>
      <c r="C5" s="149"/>
      <c r="D5" s="149"/>
      <c r="AM5" s="1">
        <v>6</v>
      </c>
    </row>
    <row r="6" spans="1:39" x14ac:dyDescent="0.35">
      <c r="A6" s="150" t="s">
        <v>70</v>
      </c>
      <c r="B6" s="152" t="s">
        <v>71</v>
      </c>
      <c r="C6" s="150" t="s">
        <v>72</v>
      </c>
      <c r="D6" s="58" t="s">
        <v>73</v>
      </c>
      <c r="E6" s="58" t="s">
        <v>4</v>
      </c>
      <c r="AM6" s="1">
        <v>7</v>
      </c>
    </row>
    <row r="7" spans="1:39" x14ac:dyDescent="0.35">
      <c r="A7" s="151"/>
      <c r="B7" s="153"/>
      <c r="C7" s="151"/>
      <c r="D7" s="50">
        <v>100</v>
      </c>
      <c r="E7" s="105"/>
      <c r="AM7" s="1">
        <v>8</v>
      </c>
    </row>
    <row r="8" spans="1:39" x14ac:dyDescent="0.35">
      <c r="A8" s="20">
        <f>'Module 1'!A8</f>
        <v>46008818</v>
      </c>
      <c r="B8" s="62" t="str">
        <f>'Module 1'!B8</f>
        <v>Shraddha Ravindrakumar Karadge</v>
      </c>
      <c r="C8" s="51"/>
      <c r="D8" s="86"/>
      <c r="E8" s="105"/>
      <c r="AM8" s="1">
        <v>9</v>
      </c>
    </row>
    <row r="9" spans="1:39" x14ac:dyDescent="0.35">
      <c r="A9" s="20">
        <f>'Module 1'!A9</f>
        <v>46008837</v>
      </c>
      <c r="B9" s="62" t="str">
        <f>'Module 1'!B9</f>
        <v>Diksha Sinha</v>
      </c>
      <c r="C9" s="51"/>
      <c r="D9" s="87"/>
      <c r="E9" s="84"/>
      <c r="AM9" s="1">
        <v>10</v>
      </c>
    </row>
    <row r="10" spans="1:39" x14ac:dyDescent="0.35">
      <c r="A10" s="20">
        <f>'Module 1'!A10</f>
        <v>46008849</v>
      </c>
      <c r="B10" s="62" t="str">
        <f>'Module 1'!B10</f>
        <v>Tejashree Vasudev Mahajan</v>
      </c>
      <c r="C10" s="51"/>
      <c r="D10" s="87"/>
      <c r="E10" s="105"/>
      <c r="AM10" s="1">
        <v>21</v>
      </c>
    </row>
    <row r="11" spans="1:39" x14ac:dyDescent="0.35">
      <c r="A11" s="20">
        <f>'Module 1'!A11</f>
        <v>46008856</v>
      </c>
      <c r="B11" s="62" t="str">
        <f>'Module 1'!B11</f>
        <v>Satyam Patel</v>
      </c>
      <c r="C11" s="51"/>
      <c r="D11" s="87"/>
      <c r="E11" s="105"/>
      <c r="AM11" s="1">
        <v>22</v>
      </c>
    </row>
  </sheetData>
  <mergeCells count="4">
    <mergeCell ref="A5:D5"/>
    <mergeCell ref="A6:A7"/>
    <mergeCell ref="B6:B7"/>
    <mergeCell ref="C6:C7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041E0BA7B2242AEC247EE481AFC0F" ma:contentTypeVersion="8" ma:contentTypeDescription="Create a new document." ma:contentTypeScope="" ma:versionID="57bee793cdd20c80dd47c9540bd9f50a">
  <xsd:schema xmlns:xsd="http://www.w3.org/2001/XMLSchema" xmlns:xs="http://www.w3.org/2001/XMLSchema" xmlns:p="http://schemas.microsoft.com/office/2006/metadata/properties" xmlns:ns2="098fdb96-5815-4671-acb8-ec9d43d728ea" targetNamespace="http://schemas.microsoft.com/office/2006/metadata/properties" ma:root="true" ma:fieldsID="5a110595f92a3bc4b170c462b17bdc5e" ns2:_="">
    <xsd:import namespace="098fdb96-5815-4671-acb8-ec9d43d7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fdb96-5815-4671-acb8-ec9d43d72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C52A20F-C924-486B-96C8-F47A4DF42B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1EA998-3DBE-44A4-9CA2-A2951A213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fdb96-5815-4671-acb8-ec9d43d72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BBE274-3FB8-4F99-AEF8-FF0E1782FE6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98fdb96-5815-4671-acb8-ec9d43d728ea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Consolidated Report</vt:lpstr>
      <vt:lpstr>Module 1</vt:lpstr>
      <vt:lpstr>Module 2</vt:lpstr>
      <vt:lpstr>Module 3</vt:lpstr>
      <vt:lpstr>Module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JEE-Full Stack-13th June-CGKP-24th August-Consolidated Report-Summary</dc:title>
  <dc:creator>hosakosou</dc:creator>
  <cp:lastModifiedBy>Gopal, Ajitha</cp:lastModifiedBy>
  <cp:lastPrinted>2019-05-09T09:17:14Z</cp:lastPrinted>
  <dcterms:created xsi:type="dcterms:W3CDTF">2013-02-04T06:42:45Z</dcterms:created>
  <dcterms:modified xsi:type="dcterms:W3CDTF">2019-10-14T06:10:14Z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0x010100877041E0BA7B2242AEC247EE481AFC0F</vt:lpwstr>
  </property>
  <property fmtid="{D5CDD505-2E9C-101B-9397-08002B2CF9AE}" pid="3" name="WorkbookGuid">
    <vt:lpwstr>ee5e6850-3e95-46eb-8a08-9f8cfa4ace1e</vt:lpwstr>
  </property>
  <property fmtid="{D5CDD505-2E9C-101B-9397-08002B2CF9AE}" pid="4" name="AuthorIds_UIVersion_1024">
    <vt:lpwstr>14</vt:lpwstr>
  </property>
</Properties>
</file>