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cw_000\Documents\GitHub\EDAnalysis\"/>
    </mc:Choice>
  </mc:AlternateContent>
  <bookViews>
    <workbookView xWindow="0" yWindow="0" windowWidth="18264" windowHeight="11184" activeTab="3"/>
  </bookViews>
  <sheets>
    <sheet name="Futures Convexity" sheetId="1" r:id="rId1"/>
    <sheet name="Analyze Convexity Example" sheetId="7" r:id="rId2"/>
    <sheet name="Swaps Vs Futures" sheetId="2" r:id="rId3"/>
    <sheet name="Trading Exampl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6" l="1"/>
  <c r="U10" i="6"/>
  <c r="U11" i="6"/>
  <c r="U14" i="6" s="1"/>
  <c r="U7" i="6"/>
  <c r="AY41" i="6"/>
  <c r="AY91" i="6"/>
  <c r="AY34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33" i="6"/>
  <c r="AD20" i="6"/>
  <c r="AE20" i="6" s="1"/>
  <c r="AF20" i="6" s="1"/>
  <c r="AG20" i="6" s="1"/>
  <c r="AH20" i="6" s="1"/>
  <c r="AI20" i="6" s="1"/>
  <c r="AJ20" i="6" s="1"/>
  <c r="AK20" i="6" s="1"/>
  <c r="B21" i="6" l="1"/>
  <c r="B22" i="6" s="1"/>
  <c r="B23" i="6" s="1"/>
  <c r="B24" i="6" s="1"/>
  <c r="B25" i="6" s="1"/>
  <c r="B26" i="6" s="1"/>
  <c r="B27" i="6" s="1"/>
  <c r="B28" i="6" s="1"/>
  <c r="B58" i="7"/>
  <c r="B52" i="7"/>
  <c r="B53" i="7" s="1"/>
  <c r="B54" i="7" s="1"/>
  <c r="B55" i="7" s="1"/>
  <c r="B56" i="7" s="1"/>
  <c r="B51" i="7"/>
  <c r="B50" i="7"/>
  <c r="B59" i="7" l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F37" i="6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36" i="6"/>
  <c r="F35" i="6"/>
  <c r="F34" i="6"/>
  <c r="F33" i="6"/>
  <c r="P9" i="6" l="1"/>
  <c r="V5" i="6" l="1"/>
  <c r="V15" i="6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U15" i="6"/>
  <c r="R13" i="6"/>
  <c r="R14" i="6"/>
  <c r="Q13" i="6"/>
  <c r="Q14" i="6"/>
  <c r="P5" i="6"/>
  <c r="Q5" i="6" s="1"/>
  <c r="I14" i="6"/>
  <c r="I6" i="6"/>
  <c r="I8" i="6" s="1"/>
  <c r="I11" i="6"/>
  <c r="I2" i="6"/>
  <c r="J4" i="6"/>
  <c r="T154" i="2"/>
  <c r="U154" i="2"/>
  <c r="V154" i="2"/>
  <c r="W154" i="2"/>
  <c r="T156" i="2"/>
  <c r="U156" i="2" s="1"/>
  <c r="U153" i="2"/>
  <c r="T153" i="2"/>
  <c r="W153" i="2" s="1"/>
  <c r="T152" i="2"/>
  <c r="W152" i="2" s="1"/>
  <c r="W151" i="2"/>
  <c r="T151" i="2"/>
  <c r="V151" i="2" s="1"/>
  <c r="T150" i="2"/>
  <c r="W150" i="2" s="1"/>
  <c r="T149" i="2"/>
  <c r="W149" i="2" s="1"/>
  <c r="W148" i="2"/>
  <c r="T148" i="2"/>
  <c r="V148" i="2" s="1"/>
  <c r="T147" i="2"/>
  <c r="W147" i="2" s="1"/>
  <c r="T146" i="2"/>
  <c r="W146" i="2" s="1"/>
  <c r="W145" i="2"/>
  <c r="T145" i="2"/>
  <c r="V145" i="2" s="1"/>
  <c r="T144" i="2"/>
  <c r="W144" i="2" s="1"/>
  <c r="T143" i="2"/>
  <c r="W143" i="2" s="1"/>
  <c r="W142" i="2"/>
  <c r="T142" i="2"/>
  <c r="V142" i="2" s="1"/>
  <c r="T141" i="2"/>
  <c r="W141" i="2" s="1"/>
  <c r="W139" i="2"/>
  <c r="T139" i="2"/>
  <c r="V139" i="2" s="1"/>
  <c r="T138" i="2"/>
  <c r="W138" i="2" s="1"/>
  <c r="T137" i="2"/>
  <c r="W137" i="2" s="1"/>
  <c r="W136" i="2"/>
  <c r="T136" i="2"/>
  <c r="V136" i="2" s="1"/>
  <c r="T129" i="2"/>
  <c r="W129" i="2" s="1"/>
  <c r="T128" i="2"/>
  <c r="W128" i="2" s="1"/>
  <c r="T127" i="2"/>
  <c r="W127" i="2" s="1"/>
  <c r="T126" i="2"/>
  <c r="W126" i="2" s="1"/>
  <c r="T125" i="2"/>
  <c r="U125" i="2" s="1"/>
  <c r="T124" i="2"/>
  <c r="W124" i="2" s="1"/>
  <c r="T122" i="2"/>
  <c r="U122" i="2" s="1"/>
  <c r="T121" i="2"/>
  <c r="W121" i="2" s="1"/>
  <c r="T120" i="2"/>
  <c r="W120" i="2" s="1"/>
  <c r="T119" i="2"/>
  <c r="U119" i="2" s="1"/>
  <c r="T118" i="2"/>
  <c r="W118" i="2" s="1"/>
  <c r="T117" i="2"/>
  <c r="W117" i="2" s="1"/>
  <c r="T116" i="2"/>
  <c r="U116" i="2" s="1"/>
  <c r="T115" i="2"/>
  <c r="W115" i="2" s="1"/>
  <c r="T114" i="2"/>
  <c r="W114" i="2" s="1"/>
  <c r="T113" i="2"/>
  <c r="U113" i="2" s="1"/>
  <c r="T112" i="2"/>
  <c r="W112" i="2" s="1"/>
  <c r="T111" i="2"/>
  <c r="W111" i="2" s="1"/>
  <c r="T103" i="2"/>
  <c r="U103" i="2"/>
  <c r="V103" i="2"/>
  <c r="W10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V83" i="2"/>
  <c r="W83" i="2"/>
  <c r="U8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U59" i="2"/>
  <c r="V59" i="2"/>
  <c r="W59" i="2"/>
  <c r="U60" i="2"/>
  <c r="V60" i="2"/>
  <c r="W60" i="2"/>
  <c r="U61" i="2"/>
  <c r="V61" i="2"/>
  <c r="W61" i="2"/>
  <c r="U62" i="2"/>
  <c r="V62" i="2"/>
  <c r="W62" i="2"/>
  <c r="U64" i="2"/>
  <c r="V64" i="2"/>
  <c r="W64" i="2"/>
  <c r="U65" i="2"/>
  <c r="V65" i="2"/>
  <c r="W65" i="2"/>
  <c r="U66" i="2"/>
  <c r="V66" i="2"/>
  <c r="W66" i="2"/>
  <c r="U67" i="2"/>
  <c r="V67" i="2"/>
  <c r="W67" i="2"/>
  <c r="U69" i="2"/>
  <c r="V69" i="2"/>
  <c r="W69" i="2"/>
  <c r="U70" i="2"/>
  <c r="V70" i="2"/>
  <c r="W70" i="2"/>
  <c r="U72" i="2"/>
  <c r="V72" i="2"/>
  <c r="W72" i="2"/>
  <c r="U74" i="2"/>
  <c r="V74" i="2"/>
  <c r="W74" i="2"/>
  <c r="U75" i="2"/>
  <c r="V75" i="2"/>
  <c r="W75" i="2"/>
  <c r="U76" i="2"/>
  <c r="V76" i="2"/>
  <c r="W76" i="2"/>
  <c r="S50" i="2"/>
  <c r="T50" i="2" s="1"/>
  <c r="U50" i="2"/>
  <c r="S51" i="2"/>
  <c r="T51" i="2" s="1"/>
  <c r="U51" i="2"/>
  <c r="V51" i="2"/>
  <c r="S49" i="2"/>
  <c r="S48" i="2"/>
  <c r="V48" i="2" s="1"/>
  <c r="S47" i="2"/>
  <c r="V47" i="2" s="1"/>
  <c r="S46" i="2"/>
  <c r="T45" i="2"/>
  <c r="S45" i="2"/>
  <c r="V45" i="2" s="1"/>
  <c r="U44" i="2"/>
  <c r="T44" i="2"/>
  <c r="S44" i="2"/>
  <c r="V44" i="2" s="1"/>
  <c r="V43" i="2"/>
  <c r="U43" i="2"/>
  <c r="T43" i="2"/>
  <c r="S43" i="2"/>
  <c r="S42" i="2"/>
  <c r="U41" i="2"/>
  <c r="T41" i="2"/>
  <c r="S41" i="2"/>
  <c r="V41" i="2" s="1"/>
  <c r="U40" i="2"/>
  <c r="S40" i="2"/>
  <c r="V40" i="2" s="1"/>
  <c r="V39" i="2"/>
  <c r="U39" i="2"/>
  <c r="S39" i="2"/>
  <c r="T39" i="2" s="1"/>
  <c r="U38" i="2"/>
  <c r="T38" i="2"/>
  <c r="S38" i="2"/>
  <c r="V38" i="2" s="1"/>
  <c r="U37" i="2"/>
  <c r="S37" i="2"/>
  <c r="V37" i="2" s="1"/>
  <c r="S36" i="2"/>
  <c r="V35" i="2"/>
  <c r="U35" i="2"/>
  <c r="S34" i="2"/>
  <c r="S33" i="2"/>
  <c r="V33" i="2" s="1"/>
  <c r="V32" i="2"/>
  <c r="U32" i="2"/>
  <c r="S31" i="2"/>
  <c r="V31" i="2" s="1"/>
  <c r="V30" i="2"/>
  <c r="S7" i="2"/>
  <c r="S8" i="2"/>
  <c r="S9" i="2"/>
  <c r="S10" i="2"/>
  <c r="S11" i="2"/>
  <c r="S12" i="2"/>
  <c r="S13" i="2"/>
  <c r="S14" i="2"/>
  <c r="S15" i="2"/>
  <c r="U15" i="2" s="1"/>
  <c r="S16" i="2"/>
  <c r="S17" i="2"/>
  <c r="U17" i="2" s="1"/>
  <c r="S18" i="2"/>
  <c r="S19" i="2"/>
  <c r="S20" i="2"/>
  <c r="S21" i="2"/>
  <c r="S22" i="2"/>
  <c r="S23" i="2"/>
  <c r="S24" i="2"/>
  <c r="S25" i="2"/>
  <c r="U6" i="2"/>
  <c r="V6" i="2"/>
  <c r="U7" i="2"/>
  <c r="V7" i="2"/>
  <c r="U8" i="2"/>
  <c r="V8" i="2"/>
  <c r="U9" i="2"/>
  <c r="V9" i="2"/>
  <c r="U10" i="2"/>
  <c r="V10" i="2"/>
  <c r="U11" i="2"/>
  <c r="V11" i="2"/>
  <c r="U13" i="2"/>
  <c r="V13" i="2"/>
  <c r="U14" i="2"/>
  <c r="V14" i="2"/>
  <c r="U16" i="2"/>
  <c r="V16" i="2"/>
  <c r="U19" i="2"/>
  <c r="V19" i="2"/>
  <c r="U20" i="2"/>
  <c r="V20" i="2"/>
  <c r="U21" i="2"/>
  <c r="V21" i="2"/>
  <c r="U23" i="2"/>
  <c r="V23" i="2"/>
  <c r="U24" i="2"/>
  <c r="V24" i="2"/>
  <c r="U25" i="2"/>
  <c r="V25" i="2"/>
  <c r="T7" i="2"/>
  <c r="T8" i="2"/>
  <c r="T9" i="2"/>
  <c r="T10" i="2"/>
  <c r="T11" i="2"/>
  <c r="T13" i="2"/>
  <c r="T14" i="2"/>
  <c r="T15" i="2"/>
  <c r="T16" i="2"/>
  <c r="T17" i="2"/>
  <c r="T19" i="2"/>
  <c r="T20" i="2"/>
  <c r="T21" i="2"/>
  <c r="T23" i="2"/>
  <c r="T24" i="2"/>
  <c r="T25" i="2"/>
  <c r="T6" i="2"/>
  <c r="S6" i="2"/>
  <c r="B25" i="7" l="1"/>
  <c r="B26" i="7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W15" i="6"/>
  <c r="W14" i="6"/>
  <c r="I15" i="6"/>
  <c r="P10" i="6"/>
  <c r="P13" i="6" s="1"/>
  <c r="W156" i="2"/>
  <c r="V156" i="2"/>
  <c r="U137" i="2"/>
  <c r="U146" i="2"/>
  <c r="U149" i="2"/>
  <c r="U152" i="2"/>
  <c r="U143" i="2"/>
  <c r="V137" i="2"/>
  <c r="V143" i="2"/>
  <c r="V134" i="2" s="1"/>
  <c r="V146" i="2"/>
  <c r="V149" i="2"/>
  <c r="V152" i="2"/>
  <c r="U147" i="2"/>
  <c r="V138" i="2"/>
  <c r="V141" i="2"/>
  <c r="V144" i="2"/>
  <c r="V147" i="2"/>
  <c r="V150" i="2"/>
  <c r="V153" i="2"/>
  <c r="U138" i="2"/>
  <c r="U141" i="2"/>
  <c r="U144" i="2"/>
  <c r="U150" i="2"/>
  <c r="U136" i="2"/>
  <c r="U134" i="2" s="1"/>
  <c r="U139" i="2"/>
  <c r="U142" i="2"/>
  <c r="U145" i="2"/>
  <c r="U148" i="2"/>
  <c r="U151" i="2"/>
  <c r="U128" i="2"/>
  <c r="V113" i="2"/>
  <c r="V116" i="2"/>
  <c r="V119" i="2"/>
  <c r="V122" i="2"/>
  <c r="V125" i="2"/>
  <c r="V128" i="2"/>
  <c r="W113" i="2"/>
  <c r="W116" i="2"/>
  <c r="W119" i="2"/>
  <c r="W109" i="2" s="1"/>
  <c r="W122" i="2"/>
  <c r="W125" i="2"/>
  <c r="U111" i="2"/>
  <c r="U114" i="2"/>
  <c r="U117" i="2"/>
  <c r="U120" i="2"/>
  <c r="U126" i="2"/>
  <c r="U129" i="2"/>
  <c r="V111" i="2"/>
  <c r="V109" i="2" s="1"/>
  <c r="V114" i="2"/>
  <c r="V120" i="2"/>
  <c r="V126" i="2"/>
  <c r="V129" i="2"/>
  <c r="V117" i="2"/>
  <c r="U112" i="2"/>
  <c r="U115" i="2"/>
  <c r="U118" i="2"/>
  <c r="U121" i="2"/>
  <c r="U124" i="2"/>
  <c r="U127" i="2"/>
  <c r="V112" i="2"/>
  <c r="V115" i="2"/>
  <c r="V118" i="2"/>
  <c r="V121" i="2"/>
  <c r="V124" i="2"/>
  <c r="V127" i="2"/>
  <c r="V50" i="2"/>
  <c r="U47" i="2"/>
  <c r="T47" i="2"/>
  <c r="T33" i="2"/>
  <c r="U30" i="2"/>
  <c r="U33" i="2"/>
  <c r="T37" i="2"/>
  <c r="T40" i="2"/>
  <c r="T48" i="2"/>
  <c r="T31" i="2"/>
  <c r="T28" i="2" s="1"/>
  <c r="U48" i="2"/>
  <c r="U28" i="2" s="1"/>
  <c r="U31" i="2"/>
  <c r="U45" i="2"/>
  <c r="V17" i="2"/>
  <c r="V15" i="2"/>
  <c r="I10" i="6"/>
  <c r="I12" i="6" s="1"/>
  <c r="K12" i="6" s="1"/>
  <c r="E9" i="6"/>
  <c r="W134" i="2"/>
  <c r="O156" i="2"/>
  <c r="N156" i="2" s="1"/>
  <c r="N141" i="2"/>
  <c r="O141" i="2"/>
  <c r="O142" i="2" s="1"/>
  <c r="N139" i="2"/>
  <c r="O139" i="2"/>
  <c r="N138" i="2"/>
  <c r="N137" i="2"/>
  <c r="O138" i="2"/>
  <c r="O137" i="2"/>
  <c r="U109" i="2"/>
  <c r="O126" i="2"/>
  <c r="O125" i="2"/>
  <c r="N124" i="2"/>
  <c r="O124" i="2"/>
  <c r="O122" i="2"/>
  <c r="O121" i="2"/>
  <c r="O120" i="2"/>
  <c r="O116" i="2"/>
  <c r="O115" i="2"/>
  <c r="O113" i="2"/>
  <c r="O112" i="2"/>
  <c r="N112" i="2"/>
  <c r="W81" i="2"/>
  <c r="N103" i="2"/>
  <c r="O103" i="2"/>
  <c r="N102" i="2"/>
  <c r="N101" i="2"/>
  <c r="N100" i="2"/>
  <c r="N99" i="2"/>
  <c r="O100" i="2"/>
  <c r="O101" i="2" s="1"/>
  <c r="O102" i="2" s="1"/>
  <c r="O99" i="2"/>
  <c r="N98" i="2"/>
  <c r="O98" i="2"/>
  <c r="N94" i="2"/>
  <c r="N95" i="2" s="1"/>
  <c r="N96" i="2" s="1"/>
  <c r="N97" i="2" s="1"/>
  <c r="N93" i="2"/>
  <c r="O93" i="2"/>
  <c r="O94" i="2" s="1"/>
  <c r="O95" i="2" s="1"/>
  <c r="O96" i="2" s="1"/>
  <c r="O97" i="2" s="1"/>
  <c r="N89" i="2"/>
  <c r="N90" i="2" s="1"/>
  <c r="N91" i="2" s="1"/>
  <c r="O90" i="2"/>
  <c r="O91" i="2"/>
  <c r="O89" i="2"/>
  <c r="N88" i="2"/>
  <c r="O88" i="2"/>
  <c r="N87" i="2"/>
  <c r="O85" i="2"/>
  <c r="O86" i="2" s="1"/>
  <c r="O87" i="2" s="1"/>
  <c r="O84" i="2"/>
  <c r="N84" i="2"/>
  <c r="O74" i="2"/>
  <c r="O59" i="2"/>
  <c r="V28" i="2"/>
  <c r="N35" i="2"/>
  <c r="O35" i="2"/>
  <c r="O31" i="2"/>
  <c r="N31" i="2" s="1"/>
  <c r="O19" i="2"/>
  <c r="O20" i="2" s="1"/>
  <c r="N9" i="2"/>
  <c r="N10" i="2" s="1"/>
  <c r="N11" i="2" s="1"/>
  <c r="N12" i="2" s="1"/>
  <c r="N13" i="2" s="1"/>
  <c r="N14" i="2" s="1"/>
  <c r="N15" i="2" s="1"/>
  <c r="N16" i="2" s="1"/>
  <c r="N17" i="2" s="1"/>
  <c r="N8" i="2"/>
  <c r="N7" i="2"/>
  <c r="O22" i="2"/>
  <c r="O23" i="2" s="1"/>
  <c r="O24" i="2" s="1"/>
  <c r="O25" i="2" s="1"/>
  <c r="O17" i="2"/>
  <c r="O12" i="2"/>
  <c r="O13" i="2" s="1"/>
  <c r="O14" i="2" s="1"/>
  <c r="O15" i="2" s="1"/>
  <c r="K15" i="6" l="1"/>
  <c r="P14" i="6"/>
  <c r="I16" i="6"/>
  <c r="T4" i="2"/>
  <c r="N142" i="2"/>
  <c r="O143" i="2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14" i="2"/>
  <c r="U81" i="2"/>
  <c r="V81" i="2"/>
  <c r="N85" i="2"/>
  <c r="U57" i="2"/>
  <c r="W57" i="2"/>
  <c r="V57" i="2"/>
  <c r="O60" i="2"/>
  <c r="U4" i="2"/>
  <c r="V4" i="2"/>
  <c r="O32" i="2"/>
  <c r="O33" i="2" s="1"/>
  <c r="O36" i="2" s="1"/>
  <c r="O37" i="2" s="1"/>
  <c r="O38" i="2" s="1"/>
  <c r="O39" i="2" s="1"/>
  <c r="O40" i="2" s="1"/>
  <c r="O41" i="2" s="1"/>
  <c r="N19" i="2"/>
  <c r="N20" i="2" s="1"/>
  <c r="N21" i="2" s="1"/>
  <c r="N22" i="2" s="1"/>
  <c r="N23" i="2" s="1"/>
  <c r="N24" i="2" s="1"/>
  <c r="N25" i="2" s="1"/>
  <c r="D17" i="1"/>
  <c r="N8" i="1"/>
  <c r="N6" i="1"/>
  <c r="O8" i="1"/>
  <c r="M8" i="1"/>
  <c r="O6" i="1"/>
  <c r="M6" i="1"/>
  <c r="E8" i="1"/>
  <c r="E6" i="1"/>
  <c r="F8" i="1"/>
  <c r="G8" i="1" s="1"/>
  <c r="F6" i="1"/>
  <c r="G6" i="1" s="1"/>
  <c r="K4" i="1"/>
  <c r="C4" i="1"/>
  <c r="N143" i="2" l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O117" i="2"/>
  <c r="O118" i="2" s="1"/>
  <c r="O119" i="2" s="1"/>
  <c r="N113" i="2"/>
  <c r="N114" i="2" s="1"/>
  <c r="N115" i="2" s="1"/>
  <c r="N116" i="2" s="1"/>
  <c r="N117" i="2" s="1"/>
  <c r="N118" i="2" s="1"/>
  <c r="N119" i="2" s="1"/>
  <c r="N120" i="2" s="1"/>
  <c r="N121" i="2" s="1"/>
  <c r="N122" i="2" s="1"/>
  <c r="N86" i="2"/>
  <c r="O61" i="2"/>
  <c r="O62" i="2" s="1"/>
  <c r="O63" i="2" s="1"/>
  <c r="N60" i="2"/>
  <c r="N61" i="2" s="1"/>
  <c r="N62" i="2" s="1"/>
  <c r="N63" i="2" s="1"/>
  <c r="N64" i="2" s="1"/>
  <c r="N65" i="2" s="1"/>
  <c r="N66" i="2" s="1"/>
  <c r="O64" i="2"/>
  <c r="O65" i="2" s="1"/>
  <c r="O66" i="2" s="1"/>
  <c r="O42" i="2"/>
  <c r="O43" i="2" s="1"/>
  <c r="O44" i="2" s="1"/>
  <c r="N32" i="2"/>
  <c r="N33" i="2" s="1"/>
  <c r="N36" i="2" s="1"/>
  <c r="N37" i="2" s="1"/>
  <c r="N38" i="2" s="1"/>
  <c r="N39" i="2" s="1"/>
  <c r="N40" i="2" s="1"/>
  <c r="N41" i="2" s="1"/>
  <c r="N42" i="2" s="1"/>
  <c r="N43" i="2" s="1"/>
  <c r="N44" i="2" s="1"/>
  <c r="O67" i="2" l="1"/>
  <c r="O68" i="2" s="1"/>
  <c r="O69" i="2" s="1"/>
  <c r="O70" i="2" s="1"/>
  <c r="O72" i="2" s="1"/>
  <c r="O45" i="2"/>
  <c r="O46" i="2" s="1"/>
  <c r="O47" i="2" s="1"/>
  <c r="O48" i="2" s="1"/>
  <c r="O50" i="2" s="1"/>
  <c r="O127" i="2" l="1"/>
  <c r="O128" i="2" s="1"/>
  <c r="O129" i="2" s="1"/>
  <c r="N125" i="2"/>
  <c r="N126" i="2" s="1"/>
  <c r="N127" i="2" s="1"/>
  <c r="N128" i="2" s="1"/>
  <c r="N129" i="2" s="1"/>
  <c r="N67" i="2"/>
  <c r="N68" i="2" s="1"/>
  <c r="N69" i="2" s="1"/>
  <c r="N70" i="2" s="1"/>
  <c r="N72" i="2" s="1"/>
  <c r="O51" i="2"/>
  <c r="N45" i="2"/>
  <c r="N46" i="2" s="1"/>
  <c r="N47" i="2" s="1"/>
  <c r="N48" i="2" s="1"/>
  <c r="N50" i="2" s="1"/>
  <c r="O75" i="2" l="1"/>
  <c r="O76" i="2" s="1"/>
  <c r="N74" i="2"/>
  <c r="N75" i="2" s="1"/>
  <c r="N76" i="2" s="1"/>
  <c r="N51" i="2"/>
</calcChain>
</file>

<file path=xl/sharedStrings.xml><?xml version="1.0" encoding="utf-8"?>
<sst xmlns="http://schemas.openxmlformats.org/spreadsheetml/2006/main" count="192" uniqueCount="105">
  <si>
    <t>2014 FRA</t>
  </si>
  <si>
    <t>2015 FRA</t>
  </si>
  <si>
    <t>DF</t>
  </si>
  <si>
    <t>up 10</t>
  </si>
  <si>
    <t>regular</t>
  </si>
  <si>
    <t>down 10</t>
  </si>
  <si>
    <t>FRA</t>
  </si>
  <si>
    <t>Future Hedge</t>
  </si>
  <si>
    <t>FRA PnL</t>
  </si>
  <si>
    <t>Future PnL</t>
  </si>
  <si>
    <t>Net</t>
  </si>
  <si>
    <t>100mm</t>
  </si>
  <si>
    <t>tsy</t>
  </si>
  <si>
    <t>swap</t>
  </si>
  <si>
    <t>rec 3%</t>
  </si>
  <si>
    <t>Fut PnL</t>
  </si>
  <si>
    <t>Disc Fact</t>
  </si>
  <si>
    <t>FRA Rate</t>
  </si>
  <si>
    <t>Net Pnl</t>
  </si>
  <si>
    <t>-10bps</t>
  </si>
  <si>
    <t>-20bps</t>
  </si>
  <si>
    <t>+20bps</t>
  </si>
  <si>
    <t>0bps</t>
  </si>
  <si>
    <t>+10bps</t>
  </si>
  <si>
    <t>FRA Rate (bps)</t>
  </si>
  <si>
    <t>Reds</t>
  </si>
  <si>
    <t>Greens</t>
  </si>
  <si>
    <t>Blues</t>
  </si>
  <si>
    <t>reds</t>
  </si>
  <si>
    <t>greens</t>
  </si>
  <si>
    <t>Diff (bps)</t>
  </si>
  <si>
    <t>'2015-11-02','2015-11-03','2015-11-04','2015-11-05','2015-11-06','2015-11-09','2015-11-10','2015-11-12','2015-11-13','2015-11-16','2015-11-17','2015-11-18','2015-11-19','2015-11-20','2015-11-23','2015-11-24','2015-11-25','2015-11-27','2015-11-30'</t>
  </si>
  <si>
    <t>Scrubbing rules</t>
  </si>
  <si>
    <t>blues</t>
  </si>
  <si>
    <t>'2014-05-01','2014-05-02','2014-05-06','2014-05-07','2014-05-08','2014-05-09','2014-05-12','2014-05-13','2014-05-14','2014-05-15','2014-05-16','2014-05-19','2014-05-20','2014-05-21','2014-05-22','2014-05-23','2014-05-27','2014-05-28','2014-05-29','2014-05-30'</t>
  </si>
  <si>
    <t>Parallel Curve Shift</t>
  </si>
  <si>
    <t>Table 1: 5yr Receive Fixed FRA vs Future Hedge ($100mm FRA)</t>
  </si>
  <si>
    <t>'2013-11-04','2013-11-05','2013-11-06','2013-11-08','2013-11-12','2013-11-13','2013-11-14','2013-11-15','2013-11-18','2013-11-19','2013-11-20','2013-11-21','2013-11-22','2013-11-25','2013-11-26','2013-11-27'</t>
  </si>
  <si>
    <t>data issue</t>
  </si>
  <si>
    <t>'2015-01-02','2015-01-05','2015-01-06','2015-01-07','2015-01-08','2015-01-09','2015-01-12','2015-01-13','2015-01-14','2015-01-15','2015-01-16','2015-01-20','2015-01-21','2015-01-22','2015-01-23','2015-01-26','2015-01-27','2015-01-28','2015-01-29','2015-01-30'</t>
  </si>
  <si>
    <t>Compare reds/greens/blues vs swaps - issue here is my swaps are 11am not 3pm / I'll take averages and kick out outliers to try and remedy this.</t>
  </si>
  <si>
    <t>Nov 2013</t>
  </si>
  <si>
    <t>Jan 2015</t>
  </si>
  <si>
    <t>Nov 2015</t>
  </si>
  <si>
    <t>May 2014</t>
  </si>
  <si>
    <t>Nov 2014</t>
  </si>
  <si>
    <t>May 2015</t>
  </si>
  <si>
    <t>Work is in python / just organizing it here</t>
  </si>
  <si>
    <t>'2014-11-03','2014-11-04','2014-11-05','2014-11-06','2014-11-07','2014-11-10','2014-11-12','2014-11-13','2014-11-14','2014-11-17','2014-11-18','2014-11-19','2014-11-20','2014-11-21','2014-11-24','2014-11-25','2014-11-26','2014-11-28'</t>
  </si>
  <si>
    <t>'2015-05-01','2015-05-05','2015-05-06','2015-05-07','2015-05-08','2015-05-11','2015-05-12','2015-05-13','2015-05-14','2015-05-15','2015-05-18','2015-05-19','2015-05-20','2015-05-21','2015-05-22','2015-05-26','2015-05-27','2015-05-28','2015-05-29'</t>
  </si>
  <si>
    <t>Futures vs Swaps</t>
  </si>
  <si>
    <t>Reds (bps)</t>
  </si>
  <si>
    <t>Greens (bps)</t>
  </si>
  <si>
    <t>Blues (bps)</t>
  </si>
  <si>
    <t xml:space="preserve">Table 2: Averaged Futures Rate - Swap Rate </t>
  </si>
  <si>
    <t>Table 3: Realized Volatility (30 days)</t>
  </si>
  <si>
    <t>short</t>
  </si>
  <si>
    <t>EDZ2015</t>
  </si>
  <si>
    <t>rec fra</t>
  </si>
  <si>
    <t>strike</t>
  </si>
  <si>
    <t>cvx adj</t>
  </si>
  <si>
    <t>ed bid/offer</t>
  </si>
  <si>
    <t>swap bid/offer</t>
  </si>
  <si>
    <t>Margin CME</t>
  </si>
  <si>
    <t>total margin</t>
  </si>
  <si>
    <t>3yr FRA</t>
  </si>
  <si>
    <t>EDZ2018</t>
  </si>
  <si>
    <t>pnl 5bps</t>
  </si>
  <si>
    <t>Margin FRA</t>
  </si>
  <si>
    <t>pay</t>
  </si>
  <si>
    <t>rec</t>
  </si>
  <si>
    <t>Table 4: Long Convexity Bias Trade</t>
  </si>
  <si>
    <t>Rec FRA</t>
  </si>
  <si>
    <t>Short ED (contracts)</t>
  </si>
  <si>
    <t>ED Bid/Offer</t>
  </si>
  <si>
    <t>Swap Bid/Offer</t>
  </si>
  <si>
    <t>IM Futures</t>
  </si>
  <si>
    <t>Portfolio Netting</t>
  </si>
  <si>
    <t>FRA Margin</t>
  </si>
  <si>
    <t>Pay FRA</t>
  </si>
  <si>
    <t>Long ED (contracts)</t>
  </si>
  <si>
    <t>Yes</t>
  </si>
  <si>
    <t>No</t>
  </si>
  <si>
    <t>Margin</t>
  </si>
  <si>
    <t>Return</t>
  </si>
  <si>
    <t>Annualized Return</t>
  </si>
  <si>
    <t>Futures</t>
  </si>
  <si>
    <t>Table 4: Short Convexity Bias Trade</t>
  </si>
  <si>
    <t>Used Python to generate returns from EDZ2018, starting from Aug 2015, picked 30 dates to get a feel for it.  Extra time I would do more analysis</t>
  </si>
  <si>
    <t>PnL - 7 bps</t>
  </si>
  <si>
    <t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</t>
  </si>
  <si>
    <t>CME Basis (1bp)</t>
  </si>
  <si>
    <t>assume future swap basis is constant but use the swap curve to derive discounting</t>
  </si>
  <si>
    <t>PnL</t>
  </si>
  <si>
    <t>Rate Change</t>
  </si>
  <si>
    <t>Rate</t>
  </si>
  <si>
    <t>FRA Bid/Offer</t>
  </si>
  <si>
    <t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,'2015-09-09','2015-09-10','2015-09-11','2015-09-14'</t>
  </si>
  <si>
    <t>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,'2015-10-27','2015-10-28','2015-10-29','2015-10-30'</t>
  </si>
  <si>
    <t>Shift (bps)</t>
  </si>
  <si>
    <t>Hedge Ratio</t>
  </si>
  <si>
    <t>Initial Margin</t>
  </si>
  <si>
    <t>Delta Hedge Bid/Offer</t>
  </si>
  <si>
    <t>Convexity Loss</t>
  </si>
  <si>
    <t>Additional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</si>
</sst>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* #,##0.0_);_(* \(#,##0.0\);_(* &quot;-&quot;?_);_(@_)"/>
    <numFmt numFmtId="167" formatCode="0.000%"/>
    <numFmt numFmtId="168" formatCode="_(* #,##0_);_(* \(#,##0\);_(* &quot;-&quot;??_);_(@_)"/>
    <numFmt numFmtId="169" formatCode="0.0%"/>
    <numFmt numFmtId="170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14" fontId="0" fillId="0" borderId="0" xfId="0" applyNumberFormat="1"/>
    <xf numFmtId="43" fontId="0" fillId="0" borderId="4" xfId="1" applyFont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0" xfId="0" quotePrefix="1"/>
    <xf numFmtId="43" fontId="0" fillId="4" borderId="0" xfId="1" applyFont="1" applyFill="1"/>
    <xf numFmtId="43" fontId="0" fillId="0" borderId="7" xfId="1" applyFont="1" applyBorder="1"/>
    <xf numFmtId="43" fontId="0" fillId="0" borderId="9" xfId="1" applyFont="1" applyBorder="1"/>
    <xf numFmtId="43" fontId="0" fillId="0" borderId="10" xfId="1" applyFont="1" applyBorder="1"/>
    <xf numFmtId="0" fontId="2" fillId="3" borderId="11" xfId="0" applyFont="1" applyFill="1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42" fontId="0" fillId="0" borderId="4" xfId="1" applyNumberFormat="1" applyFont="1" applyBorder="1" applyAlignment="1">
      <alignment vertical="center" wrapText="1"/>
    </xf>
    <xf numFmtId="42" fontId="0" fillId="0" borderId="7" xfId="1" applyNumberFormat="1" applyFont="1" applyBorder="1" applyAlignment="1">
      <alignment vertical="center" wrapText="1"/>
    </xf>
    <xf numFmtId="165" fontId="0" fillId="0" borderId="9" xfId="1" applyNumberFormat="1" applyFont="1" applyBorder="1" applyAlignment="1">
      <alignment vertical="center" wrapText="1"/>
    </xf>
    <xf numFmtId="42" fontId="0" fillId="0" borderId="9" xfId="1" applyNumberFormat="1" applyFont="1" applyBorder="1" applyAlignment="1">
      <alignment vertical="center" wrapText="1"/>
    </xf>
    <xf numFmtId="42" fontId="0" fillId="0" borderId="10" xfId="1" applyNumberFormat="1" applyFont="1" applyBorder="1" applyAlignment="1">
      <alignment vertical="center" wrapText="1"/>
    </xf>
    <xf numFmtId="165" fontId="0" fillId="0" borderId="19" xfId="1" applyNumberFormat="1" applyFont="1" applyBorder="1" applyAlignment="1">
      <alignment vertical="center" wrapText="1"/>
    </xf>
    <xf numFmtId="42" fontId="0" fillId="0" borderId="19" xfId="1" applyNumberFormat="1" applyFont="1" applyBorder="1" applyAlignment="1">
      <alignment vertical="center" wrapText="1"/>
    </xf>
    <xf numFmtId="42" fontId="0" fillId="0" borderId="16" xfId="1" applyNumberFormat="1" applyFont="1" applyBorder="1" applyAlignment="1">
      <alignment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0" fillId="2" borderId="0" xfId="0" quotePrefix="1" applyFill="1"/>
    <xf numFmtId="43" fontId="0" fillId="2" borderId="0" xfId="0" applyNumberFormat="1" applyFill="1"/>
    <xf numFmtId="43" fontId="0" fillId="0" borderId="21" xfId="1" applyFont="1" applyBorder="1"/>
    <xf numFmtId="43" fontId="0" fillId="0" borderId="22" xfId="1" applyFont="1" applyBorder="1"/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3" xfId="0" quotePrefix="1" applyFont="1" applyBorder="1"/>
    <xf numFmtId="17" fontId="0" fillId="0" borderId="23" xfId="0" quotePrefix="1" applyNumberFormat="1" applyFont="1" applyBorder="1"/>
    <xf numFmtId="0" fontId="0" fillId="0" borderId="24" xfId="0" quotePrefix="1" applyFont="1" applyBorder="1"/>
    <xf numFmtId="0" fontId="2" fillId="3" borderId="3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0" fontId="0" fillId="0" borderId="25" xfId="0" quotePrefix="1" applyFont="1" applyBorder="1"/>
    <xf numFmtId="43" fontId="0" fillId="0" borderId="26" xfId="1" applyFont="1" applyBorder="1"/>
    <xf numFmtId="43" fontId="0" fillId="0" borderId="19" xfId="1" applyFont="1" applyBorder="1"/>
    <xf numFmtId="43" fontId="0" fillId="0" borderId="16" xfId="1" applyFont="1" applyBorder="1"/>
    <xf numFmtId="0" fontId="2" fillId="3" borderId="17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0" fillId="2" borderId="23" xfId="0" quotePrefix="1" applyFont="1" applyFill="1" applyBorder="1"/>
    <xf numFmtId="168" fontId="0" fillId="2" borderId="21" xfId="1" applyNumberFormat="1" applyFont="1" applyFill="1" applyBorder="1"/>
    <xf numFmtId="170" fontId="0" fillId="2" borderId="4" xfId="3" applyNumberFormat="1" applyFont="1" applyFill="1" applyBorder="1"/>
    <xf numFmtId="170" fontId="0" fillId="2" borderId="0" xfId="0" applyNumberFormat="1" applyFill="1" applyBorder="1" applyAlignment="1">
      <alignment horizontal="center"/>
    </xf>
    <xf numFmtId="170" fontId="0" fillId="2" borderId="21" xfId="3" applyNumberFormat="1" applyFont="1" applyFill="1" applyBorder="1"/>
    <xf numFmtId="170" fontId="0" fillId="2" borderId="4" xfId="0" applyNumberFormat="1" applyFill="1" applyBorder="1"/>
    <xf numFmtId="170" fontId="0" fillId="2" borderId="0" xfId="3" applyNumberFormat="1" applyFont="1" applyFill="1" applyBorder="1"/>
    <xf numFmtId="170" fontId="0" fillId="0" borderId="26" xfId="3" applyNumberFormat="1" applyFont="1" applyBorder="1"/>
    <xf numFmtId="0" fontId="2" fillId="3" borderId="29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170" fontId="0" fillId="2" borderId="26" xfId="3" applyNumberFormat="1" applyFont="1" applyFill="1" applyBorder="1"/>
    <xf numFmtId="170" fontId="0" fillId="2" borderId="19" xfId="3" applyNumberFormat="1" applyFont="1" applyFill="1" applyBorder="1"/>
    <xf numFmtId="170" fontId="0" fillId="0" borderId="0" xfId="3" applyNumberFormat="1" applyFont="1"/>
    <xf numFmtId="0" fontId="0" fillId="2" borderId="6" xfId="0" applyFill="1" applyBorder="1"/>
    <xf numFmtId="43" fontId="0" fillId="2" borderId="7" xfId="1" applyFont="1" applyFill="1" applyBorder="1"/>
    <xf numFmtId="0" fontId="0" fillId="2" borderId="8" xfId="0" applyFill="1" applyBorder="1"/>
    <xf numFmtId="0" fontId="0" fillId="2" borderId="15" xfId="0" applyFill="1" applyBorder="1"/>
    <xf numFmtId="43" fontId="0" fillId="2" borderId="16" xfId="1" applyFont="1" applyFill="1" applyBorder="1"/>
    <xf numFmtId="43" fontId="0" fillId="2" borderId="10" xfId="1" applyFont="1" applyFill="1" applyBorder="1"/>
    <xf numFmtId="170" fontId="0" fillId="2" borderId="4" xfId="0" applyNumberFormat="1" applyFill="1" applyBorder="1" applyAlignment="1">
      <alignment horizontal="center"/>
    </xf>
    <xf numFmtId="0" fontId="0" fillId="2" borderId="4" xfId="0" applyFill="1" applyBorder="1"/>
    <xf numFmtId="43" fontId="0" fillId="2" borderId="4" xfId="1" applyFont="1" applyFill="1" applyBorder="1"/>
    <xf numFmtId="0" fontId="6" fillId="2" borderId="4" xfId="0" applyFont="1" applyFill="1" applyBorder="1" applyAlignment="1">
      <alignment horizontal="center" vertical="center" wrapText="1"/>
    </xf>
    <xf numFmtId="170" fontId="0" fillId="2" borderId="16" xfId="3" applyNumberFormat="1" applyFont="1" applyFill="1" applyBorder="1"/>
    <xf numFmtId="170" fontId="0" fillId="2" borderId="22" xfId="3" applyNumberFormat="1" applyFont="1" applyFill="1" applyBorder="1"/>
    <xf numFmtId="170" fontId="0" fillId="2" borderId="9" xfId="3" applyNumberFormat="1" applyFont="1" applyFill="1" applyBorder="1"/>
    <xf numFmtId="170" fontId="0" fillId="2" borderId="10" xfId="3" applyNumberFormat="1" applyFont="1" applyFill="1" applyBorder="1"/>
    <xf numFmtId="0" fontId="0" fillId="0" borderId="15" xfId="0" applyBorder="1"/>
    <xf numFmtId="169" fontId="0" fillId="0" borderId="30" xfId="2" applyNumberFormat="1" applyFont="1" applyBorder="1"/>
    <xf numFmtId="0" fontId="0" fillId="0" borderId="8" xfId="0" applyBorder="1"/>
    <xf numFmtId="170" fontId="0" fillId="0" borderId="9" xfId="0" applyNumberFormat="1" applyBorder="1"/>
    <xf numFmtId="170" fontId="0" fillId="0" borderId="22" xfId="3" applyNumberFormat="1" applyFont="1" applyBorder="1"/>
    <xf numFmtId="169" fontId="0" fillId="0" borderId="31" xfId="2" applyNumberFormat="1" applyFont="1" applyBorder="1"/>
    <xf numFmtId="0" fontId="0" fillId="2" borderId="32" xfId="0" quotePrefix="1" applyFont="1" applyFill="1" applyBorder="1"/>
    <xf numFmtId="168" fontId="0" fillId="2" borderId="28" xfId="1" applyNumberFormat="1" applyFont="1" applyFill="1" applyBorder="1"/>
    <xf numFmtId="170" fontId="0" fillId="2" borderId="28" xfId="3" applyNumberFormat="1" applyFont="1" applyFill="1" applyBorder="1"/>
    <xf numFmtId="170" fontId="0" fillId="2" borderId="31" xfId="3" applyNumberFormat="1" applyFont="1" applyFill="1" applyBorder="1"/>
    <xf numFmtId="170" fontId="0" fillId="2" borderId="29" xfId="0" applyNumberFormat="1" applyFill="1" applyBorder="1" applyAlignment="1">
      <alignment horizontal="center"/>
    </xf>
    <xf numFmtId="170" fontId="0" fillId="2" borderId="23" xfId="0" applyNumberFormat="1" applyFill="1" applyBorder="1" applyAlignment="1">
      <alignment horizontal="center"/>
    </xf>
    <xf numFmtId="170" fontId="0" fillId="2" borderId="24" xfId="0" applyNumberForma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Convexity Bias Trade: Net PnL - Aug/Sept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 Convexity Example'!$H$15</c:f>
              <c:strCache>
                <c:ptCount val="1"/>
                <c:pt idx="0">
                  <c:v>PnL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'Analyze Convexity Example'!$G$16:$G$54</c:f>
              <c:numCache>
                <c:formatCode>General</c:formatCode>
                <c:ptCount val="39"/>
                <c:pt idx="0">
                  <c:v>8.5</c:v>
                </c:pt>
                <c:pt idx="1">
                  <c:v>15.5</c:v>
                </c:pt>
                <c:pt idx="2">
                  <c:v>12</c:v>
                </c:pt>
                <c:pt idx="3">
                  <c:v>6</c:v>
                </c:pt>
                <c:pt idx="4">
                  <c:v>10.5</c:v>
                </c:pt>
                <c:pt idx="5">
                  <c:v>0</c:v>
                </c:pt>
                <c:pt idx="6">
                  <c:v>-2.5</c:v>
                </c:pt>
                <c:pt idx="7">
                  <c:v>3.5000000000000004</c:v>
                </c:pt>
                <c:pt idx="8">
                  <c:v>6</c:v>
                </c:pt>
                <c:pt idx="9">
                  <c:v>0</c:v>
                </c:pt>
                <c:pt idx="10">
                  <c:v>2.5</c:v>
                </c:pt>
                <c:pt idx="11">
                  <c:v>-6.5</c:v>
                </c:pt>
                <c:pt idx="12">
                  <c:v>-9</c:v>
                </c:pt>
                <c:pt idx="13">
                  <c:v>-15.5</c:v>
                </c:pt>
                <c:pt idx="14">
                  <c:v>-24</c:v>
                </c:pt>
                <c:pt idx="15">
                  <c:v>-10.5</c:v>
                </c:pt>
                <c:pt idx="16">
                  <c:v>-11</c:v>
                </c:pt>
                <c:pt idx="17">
                  <c:v>-9.5</c:v>
                </c:pt>
                <c:pt idx="18">
                  <c:v>-6</c:v>
                </c:pt>
                <c:pt idx="19">
                  <c:v>-8</c:v>
                </c:pt>
                <c:pt idx="20">
                  <c:v>-11.5</c:v>
                </c:pt>
                <c:pt idx="21">
                  <c:v>-17.5</c:v>
                </c:pt>
                <c:pt idx="22">
                  <c:v>-13</c:v>
                </c:pt>
                <c:pt idx="23">
                  <c:v>-16</c:v>
                </c:pt>
                <c:pt idx="24">
                  <c:v>-13.5</c:v>
                </c:pt>
                <c:pt idx="25">
                  <c:v>-16.5</c:v>
                </c:pt>
                <c:pt idx="26">
                  <c:v>-17.5</c:v>
                </c:pt>
                <c:pt idx="27">
                  <c:v>-8</c:v>
                </c:pt>
                <c:pt idx="28">
                  <c:v>-6.5</c:v>
                </c:pt>
                <c:pt idx="29">
                  <c:v>-17</c:v>
                </c:pt>
                <c:pt idx="30">
                  <c:v>-24</c:v>
                </c:pt>
                <c:pt idx="31">
                  <c:v>-18</c:v>
                </c:pt>
                <c:pt idx="32">
                  <c:v>-28.499999999999996</c:v>
                </c:pt>
                <c:pt idx="33">
                  <c:v>-27.500000000000004</c:v>
                </c:pt>
                <c:pt idx="34">
                  <c:v>-29.5</c:v>
                </c:pt>
                <c:pt idx="35">
                  <c:v>-27.500000000000004</c:v>
                </c:pt>
                <c:pt idx="36">
                  <c:v>-37</c:v>
                </c:pt>
                <c:pt idx="37">
                  <c:v>-43</c:v>
                </c:pt>
                <c:pt idx="38">
                  <c:v>-42</c:v>
                </c:pt>
              </c:numCache>
            </c:numRef>
          </c:xVal>
          <c:yVal>
            <c:numRef>
              <c:f>'Analyze Convexity Example'!$H$16:$H$54</c:f>
              <c:numCache>
                <c:formatCode>_("$"* #,##0_);_("$"* \(#,##0\);_("$"* "-"??_);_(@_)</c:formatCode>
                <c:ptCount val="39"/>
                <c:pt idx="0">
                  <c:v>-92.435160429999996</c:v>
                </c:pt>
                <c:pt idx="1">
                  <c:v>-288.31597476000002</c:v>
                </c:pt>
                <c:pt idx="2">
                  <c:v>-194.51665727</c:v>
                </c:pt>
                <c:pt idx="3">
                  <c:v>-95.373509979999994</c:v>
                </c:pt>
                <c:pt idx="4">
                  <c:v>-166.91666918000001</c:v>
                </c:pt>
                <c:pt idx="5">
                  <c:v>0</c:v>
                </c:pt>
                <c:pt idx="6">
                  <c:v>14.019476429999999</c:v>
                </c:pt>
                <c:pt idx="7">
                  <c:v>-40.81418438</c:v>
                </c:pt>
                <c:pt idx="8">
                  <c:v>-80.313930119999995</c:v>
                </c:pt>
                <c:pt idx="9">
                  <c:v>0</c:v>
                </c:pt>
                <c:pt idx="10">
                  <c:v>-30.576041230000001</c:v>
                </c:pt>
                <c:pt idx="11">
                  <c:v>74.462065129999999</c:v>
                </c:pt>
                <c:pt idx="12">
                  <c:v>48.810201149999997</c:v>
                </c:pt>
                <c:pt idx="13">
                  <c:v>51.024698379999997</c:v>
                </c:pt>
                <c:pt idx="14">
                  <c:v>-103.71112594</c:v>
                </c:pt>
                <c:pt idx="15">
                  <c:v>-20.56706604</c:v>
                </c:pt>
                <c:pt idx="16">
                  <c:v>-35.996281439999997</c:v>
                </c:pt>
                <c:pt idx="17">
                  <c:v>21.2136447</c:v>
                </c:pt>
                <c:pt idx="18">
                  <c:v>-1.8707321100000001</c:v>
                </c:pt>
                <c:pt idx="19">
                  <c:v>8.7663371399999992</c:v>
                </c:pt>
                <c:pt idx="20">
                  <c:v>5.7782191899999997</c:v>
                </c:pt>
                <c:pt idx="21">
                  <c:v>-3.9869530499999999</c:v>
                </c:pt>
                <c:pt idx="22">
                  <c:v>-5.1116580200000001</c:v>
                </c:pt>
                <c:pt idx="23">
                  <c:v>14.977790840000001</c:v>
                </c:pt>
                <c:pt idx="24">
                  <c:v>2.0639337200000001</c:v>
                </c:pt>
                <c:pt idx="25">
                  <c:v>-33.586371489999998</c:v>
                </c:pt>
                <c:pt idx="26">
                  <c:v>-42.303501320000002</c:v>
                </c:pt>
                <c:pt idx="27">
                  <c:v>0.92223126</c:v>
                </c:pt>
                <c:pt idx="28">
                  <c:v>10.52325109</c:v>
                </c:pt>
                <c:pt idx="29">
                  <c:v>52.063839969999997</c:v>
                </c:pt>
                <c:pt idx="30">
                  <c:v>-141.34533647999999</c:v>
                </c:pt>
                <c:pt idx="31">
                  <c:v>-95.613484650000004</c:v>
                </c:pt>
                <c:pt idx="32">
                  <c:v>-253.72986306999999</c:v>
                </c:pt>
                <c:pt idx="33">
                  <c:v>-229.73640599000001</c:v>
                </c:pt>
                <c:pt idx="34">
                  <c:v>-364.50902374999998</c:v>
                </c:pt>
                <c:pt idx="35">
                  <c:v>-225.77907844000001</c:v>
                </c:pt>
                <c:pt idx="36">
                  <c:v>-446.24890095000001</c:v>
                </c:pt>
                <c:pt idx="37">
                  <c:v>-597.73742533999996</c:v>
                </c:pt>
                <c:pt idx="38">
                  <c:v>-666.69368519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C-45DD-B237-3E16056A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00616"/>
        <c:axId val="750601600"/>
      </c:scatterChart>
      <c:valAx>
        <c:axId val="75060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Rates (bps)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01600"/>
        <c:crosses val="autoZero"/>
        <c:crossBetween val="midCat"/>
      </c:valAx>
      <c:valAx>
        <c:axId val="7506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0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12</xdr:row>
      <xdr:rowOff>11430</xdr:rowOff>
    </xdr:from>
    <xdr:to>
      <xdr:col>17</xdr:col>
      <xdr:colOff>525780</xdr:colOff>
      <xdr:row>31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"/>
  <sheetViews>
    <sheetView zoomScale="85" zoomScaleNormal="85" workbookViewId="0"/>
  </sheetViews>
  <sheetFormatPr defaultRowHeight="14.4" x14ac:dyDescent="0.3"/>
  <cols>
    <col min="2" max="2" width="11.77734375" bestFit="1" customWidth="1"/>
    <col min="5" max="6" width="10.6640625" bestFit="1" customWidth="1"/>
    <col min="10" max="10" width="11.77734375" bestFit="1" customWidth="1"/>
    <col min="11" max="11" width="10" customWidth="1"/>
    <col min="13" max="14" width="10.6640625" bestFit="1" customWidth="1"/>
  </cols>
  <sheetData>
    <row r="3" spans="2:16" ht="15" thickBot="1" x14ac:dyDescent="0.35">
      <c r="C3" s="1" t="s">
        <v>0</v>
      </c>
      <c r="D3" s="1"/>
      <c r="E3" s="1"/>
      <c r="F3" s="1"/>
      <c r="G3" s="1"/>
      <c r="K3" s="1" t="s">
        <v>1</v>
      </c>
      <c r="L3" s="1"/>
      <c r="M3" s="1"/>
      <c r="N3" s="1"/>
      <c r="O3" s="1"/>
    </row>
    <row r="4" spans="2:16" x14ac:dyDescent="0.3">
      <c r="B4" t="s">
        <v>7</v>
      </c>
      <c r="C4">
        <f>D7*100</f>
        <v>92.144874016051403</v>
      </c>
      <c r="J4" t="s">
        <v>7</v>
      </c>
      <c r="K4">
        <f>L7*100</f>
        <v>92.283224946917002</v>
      </c>
    </row>
    <row r="5" spans="2:16" x14ac:dyDescent="0.3">
      <c r="C5" t="s">
        <v>6</v>
      </c>
      <c r="D5" t="s">
        <v>2</v>
      </c>
      <c r="E5" t="s">
        <v>8</v>
      </c>
      <c r="F5" t="s">
        <v>9</v>
      </c>
      <c r="G5" t="s">
        <v>10</v>
      </c>
      <c r="K5" t="s">
        <v>6</v>
      </c>
      <c r="L5" t="s">
        <v>2</v>
      </c>
      <c r="M5" t="s">
        <v>8</v>
      </c>
      <c r="N5" t="s">
        <v>9</v>
      </c>
      <c r="O5" t="s">
        <v>10</v>
      </c>
    </row>
    <row r="6" spans="2:16" x14ac:dyDescent="0.3">
      <c r="B6" t="s">
        <v>3</v>
      </c>
      <c r="C6" s="2">
        <v>317.16204186781499</v>
      </c>
      <c r="D6">
        <v>0.91659516545044695</v>
      </c>
      <c r="E6" s="2">
        <f>(C7-C6)*D6/4*10000</f>
        <v>-23486.869004202337</v>
      </c>
      <c r="F6" s="3">
        <f>C4*(C6-C7)*25</f>
        <v>23611.23718517723</v>
      </c>
      <c r="G6" s="3">
        <f>F6+E6</f>
        <v>124.36818097489231</v>
      </c>
      <c r="J6" t="s">
        <v>3</v>
      </c>
      <c r="K6" s="2">
        <v>235.56205251916001</v>
      </c>
      <c r="L6">
        <v>0.91800336164345098</v>
      </c>
      <c r="M6" s="2">
        <f>(K7-K6)*L6/4*10000</f>
        <v>-23138.749115476177</v>
      </c>
      <c r="N6" s="3">
        <f>K4*(K6-K7)*25</f>
        <v>23260.463728488114</v>
      </c>
      <c r="O6" s="3">
        <f>N6+M6</f>
        <v>121.71461301193631</v>
      </c>
    </row>
    <row r="7" spans="2:16" x14ac:dyDescent="0.3">
      <c r="B7" t="s">
        <v>4</v>
      </c>
      <c r="C7" s="2">
        <v>306.91242681877202</v>
      </c>
      <c r="D7">
        <v>0.92144874016051403</v>
      </c>
      <c r="E7" s="2"/>
      <c r="J7" t="s">
        <v>4</v>
      </c>
      <c r="K7" s="2">
        <v>225.47984581610299</v>
      </c>
      <c r="L7">
        <v>0.92283224946916997</v>
      </c>
      <c r="M7" s="2"/>
    </row>
    <row r="8" spans="2:16" x14ac:dyDescent="0.3">
      <c r="B8" t="s">
        <v>5</v>
      </c>
      <c r="C8" s="2">
        <v>296.66523633804502</v>
      </c>
      <c r="D8">
        <v>0.92633060605216799</v>
      </c>
      <c r="E8" s="2">
        <f>(C7-C8)*D8/4*10000</f>
        <v>23730.715420859618</v>
      </c>
      <c r="F8" s="3">
        <f>C4*(C8-C7)*25</f>
        <v>-23605.651896626765</v>
      </c>
      <c r="G8" s="3">
        <f>F8+E8</f>
        <v>125.06352423285352</v>
      </c>
      <c r="J8" t="s">
        <v>5</v>
      </c>
      <c r="K8" s="2">
        <v>215.39267413249499</v>
      </c>
      <c r="L8">
        <v>0.92768923922878899</v>
      </c>
      <c r="M8" s="2">
        <f>(K7-K8)*L8/4*10000</f>
        <v>23394.401562841231</v>
      </c>
      <c r="N8" s="3">
        <f>K4*(K8-K7)*25</f>
        <v>-23271.918338914227</v>
      </c>
      <c r="O8" s="3">
        <f>N8+M8</f>
        <v>122.48322392700356</v>
      </c>
    </row>
    <row r="13" spans="2:16" x14ac:dyDescent="0.3">
      <c r="I13" s="9"/>
      <c r="J13" s="9"/>
      <c r="K13" s="9"/>
      <c r="L13" s="9"/>
      <c r="M13" s="9"/>
      <c r="N13" s="9"/>
      <c r="O13" s="9"/>
      <c r="P13" s="9"/>
    </row>
    <row r="14" spans="2:16" x14ac:dyDescent="0.3">
      <c r="I14" s="9"/>
      <c r="J14" s="9"/>
      <c r="K14" s="9"/>
      <c r="L14" s="9"/>
      <c r="M14" s="9"/>
      <c r="N14" s="9"/>
      <c r="O14" s="9"/>
      <c r="P14" s="9"/>
    </row>
    <row r="15" spans="2:16" x14ac:dyDescent="0.3">
      <c r="I15" s="9"/>
      <c r="J15" s="9"/>
      <c r="K15" s="9"/>
      <c r="L15" s="9"/>
      <c r="M15" s="9"/>
      <c r="N15" s="9"/>
      <c r="O15" s="9"/>
      <c r="P15" s="9"/>
    </row>
    <row r="16" spans="2:16" ht="15" thickBot="1" x14ac:dyDescent="0.35">
      <c r="B16" t="s">
        <v>11</v>
      </c>
      <c r="I16" s="9"/>
      <c r="J16" s="8" t="s">
        <v>36</v>
      </c>
      <c r="K16" s="9"/>
      <c r="L16" s="9"/>
      <c r="M16" s="9"/>
      <c r="N16" s="9"/>
      <c r="O16" s="9"/>
      <c r="P16" s="9"/>
    </row>
    <row r="17" spans="1:16" ht="29.4" thickBot="1" x14ac:dyDescent="0.35">
      <c r="A17" t="s">
        <v>12</v>
      </c>
      <c r="B17" s="4">
        <v>0.03</v>
      </c>
      <c r="C17" t="s">
        <v>14</v>
      </c>
      <c r="D17">
        <f>3*10</f>
        <v>30</v>
      </c>
      <c r="I17" s="9"/>
      <c r="J17" s="20" t="s">
        <v>35</v>
      </c>
      <c r="K17" s="25" t="s">
        <v>24</v>
      </c>
      <c r="L17" s="35" t="s">
        <v>16</v>
      </c>
      <c r="M17" s="35" t="s">
        <v>8</v>
      </c>
      <c r="N17" s="35" t="s">
        <v>15</v>
      </c>
      <c r="O17" s="26" t="s">
        <v>18</v>
      </c>
      <c r="P17" s="9"/>
    </row>
    <row r="18" spans="1:16" x14ac:dyDescent="0.3">
      <c r="A18" t="s">
        <v>13</v>
      </c>
      <c r="B18" s="5">
        <v>2.5000000000000001E-2</v>
      </c>
      <c r="I18" s="9"/>
      <c r="J18" s="40" t="s">
        <v>21</v>
      </c>
      <c r="K18" s="24">
        <v>245</v>
      </c>
      <c r="L18" s="32">
        <v>0.91320299999999999</v>
      </c>
      <c r="M18" s="33">
        <v>-46018.963885999998</v>
      </c>
      <c r="N18" s="33">
        <v>46504.231093000002</v>
      </c>
      <c r="O18" s="34">
        <v>485.26720699999998</v>
      </c>
      <c r="P18" s="9"/>
    </row>
    <row r="19" spans="1:16" x14ac:dyDescent="0.3">
      <c r="I19" s="9"/>
      <c r="J19" s="41" t="s">
        <v>23</v>
      </c>
      <c r="K19" s="22">
        <v>235</v>
      </c>
      <c r="L19" s="21">
        <v>0.91800300000000001</v>
      </c>
      <c r="M19" s="27">
        <v>-23138.749118</v>
      </c>
      <c r="N19" s="27">
        <v>23260.463731</v>
      </c>
      <c r="O19" s="28">
        <v>121.714613</v>
      </c>
      <c r="P19" s="9"/>
    </row>
    <row r="20" spans="1:16" x14ac:dyDescent="0.3">
      <c r="I20" s="9"/>
      <c r="J20" s="41" t="s">
        <v>22</v>
      </c>
      <c r="K20" s="22">
        <v>225</v>
      </c>
      <c r="L20" s="21">
        <v>0.92283199999999999</v>
      </c>
      <c r="M20" s="27">
        <v>0</v>
      </c>
      <c r="N20" s="27">
        <v>0</v>
      </c>
      <c r="O20" s="28">
        <v>0</v>
      </c>
      <c r="P20" s="9"/>
    </row>
    <row r="21" spans="1:16" x14ac:dyDescent="0.3">
      <c r="I21" s="9"/>
      <c r="J21" s="41" t="s">
        <v>19</v>
      </c>
      <c r="K21" s="22">
        <v>215</v>
      </c>
      <c r="L21" s="21">
        <v>0.92768899999999999</v>
      </c>
      <c r="M21" s="27">
        <v>23394.401559999998</v>
      </c>
      <c r="N21" s="27">
        <v>-23271.918336999999</v>
      </c>
      <c r="O21" s="28">
        <v>122.48322400000001</v>
      </c>
      <c r="P21" s="9"/>
    </row>
    <row r="22" spans="1:16" ht="15" thickBot="1" x14ac:dyDescent="0.35">
      <c r="I22" s="9"/>
      <c r="J22" s="42" t="s">
        <v>20</v>
      </c>
      <c r="K22" s="23">
        <v>205</v>
      </c>
      <c r="L22" s="29">
        <v>0.93257400000000001</v>
      </c>
      <c r="M22" s="30">
        <v>47043.530949</v>
      </c>
      <c r="N22" s="30">
        <v>-46552.089164999998</v>
      </c>
      <c r="O22" s="31">
        <v>491.44178399999998</v>
      </c>
      <c r="P22" s="9"/>
    </row>
    <row r="23" spans="1:16" x14ac:dyDescent="0.3">
      <c r="I23" s="9"/>
      <c r="J23" s="9"/>
      <c r="K23" s="9"/>
      <c r="L23" s="9"/>
      <c r="M23" s="9"/>
      <c r="N23" s="9"/>
      <c r="O23" s="9"/>
      <c r="P23" s="9"/>
    </row>
    <row r="24" spans="1:16" x14ac:dyDescent="0.3">
      <c r="I24" s="9"/>
      <c r="J24" s="9"/>
      <c r="K24" s="9"/>
      <c r="L24" s="9"/>
      <c r="M24" s="9"/>
      <c r="N24" s="9"/>
      <c r="O24" s="9"/>
      <c r="P24" s="9"/>
    </row>
    <row r="26" spans="1:16" ht="28.8" x14ac:dyDescent="0.3">
      <c r="J26" s="7">
        <v>0</v>
      </c>
      <c r="K26" s="7" t="s">
        <v>17</v>
      </c>
      <c r="L26" s="7" t="s">
        <v>16</v>
      </c>
      <c r="M26" s="7" t="s">
        <v>8</v>
      </c>
      <c r="N26" s="7" t="s">
        <v>15</v>
      </c>
      <c r="O26" s="7" t="s">
        <v>18</v>
      </c>
    </row>
    <row r="27" spans="1:16" x14ac:dyDescent="0.3">
      <c r="J27" s="6" t="s">
        <v>21</v>
      </c>
      <c r="K27" s="6">
        <v>245.637022</v>
      </c>
      <c r="L27" s="6">
        <v>0.91320299999999999</v>
      </c>
      <c r="M27" s="6">
        <v>-46018.963885999998</v>
      </c>
      <c r="N27" s="6">
        <v>46504.231093000002</v>
      </c>
      <c r="O27" s="6">
        <v>485.26720699999998</v>
      </c>
    </row>
    <row r="28" spans="1:16" x14ac:dyDescent="0.3">
      <c r="J28" s="6" t="s">
        <v>23</v>
      </c>
      <c r="K28" s="6">
        <v>235.56205299999999</v>
      </c>
      <c r="L28" s="6">
        <v>0.91800300000000001</v>
      </c>
      <c r="M28" s="6">
        <v>-23138.749118</v>
      </c>
      <c r="N28" s="6">
        <v>23260.463731</v>
      </c>
      <c r="O28" s="6">
        <v>121.714613</v>
      </c>
    </row>
    <row r="29" spans="1:16" x14ac:dyDescent="0.3">
      <c r="J29" s="6" t="s">
        <v>22</v>
      </c>
      <c r="K29" s="6">
        <v>225.47984600000001</v>
      </c>
      <c r="L29" s="6">
        <v>0.92283199999999999</v>
      </c>
      <c r="M29" s="6">
        <v>0</v>
      </c>
      <c r="N29" s="6">
        <v>0</v>
      </c>
      <c r="O29" s="6">
        <v>0</v>
      </c>
    </row>
    <row r="30" spans="1:16" x14ac:dyDescent="0.3">
      <c r="J30" s="6" t="s">
        <v>19</v>
      </c>
      <c r="K30" s="6">
        <v>215.392674</v>
      </c>
      <c r="L30" s="6">
        <v>0.92768899999999999</v>
      </c>
      <c r="M30" s="6">
        <v>23394.401559999998</v>
      </c>
      <c r="N30" s="6">
        <v>-23271.918336999999</v>
      </c>
      <c r="O30" s="6">
        <v>122.48322400000001</v>
      </c>
    </row>
    <row r="31" spans="1:16" x14ac:dyDescent="0.3">
      <c r="J31" s="6" t="s">
        <v>20</v>
      </c>
      <c r="K31" s="6">
        <v>205.30192500000001</v>
      </c>
      <c r="L31" s="6">
        <v>0.93257400000000001</v>
      </c>
      <c r="M31" s="6">
        <v>47043.530949</v>
      </c>
      <c r="N31" s="6">
        <v>-46552.089164999998</v>
      </c>
      <c r="O31" s="6">
        <v>491.44178399999998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/>
  </sheetViews>
  <sheetFormatPr defaultRowHeight="14.4" x14ac:dyDescent="0.3"/>
  <cols>
    <col min="2" max="2" width="8.88671875" customWidth="1"/>
    <col min="3" max="4" width="10.5546875" bestFit="1" customWidth="1"/>
    <col min="8" max="8" width="9.21875" bestFit="1" customWidth="1"/>
    <col min="11" max="11" width="9.5546875" bestFit="1" customWidth="1"/>
    <col min="14" max="14" width="12" bestFit="1" customWidth="1"/>
  </cols>
  <sheetData>
    <row r="1" spans="1:19" x14ac:dyDescent="0.3">
      <c r="A1" t="s">
        <v>88</v>
      </c>
    </row>
    <row r="2" spans="1:19" x14ac:dyDescent="0.3">
      <c r="A2" t="s">
        <v>92</v>
      </c>
    </row>
    <row r="4" spans="1:19" x14ac:dyDescent="0.3">
      <c r="C4" s="10">
        <v>42219</v>
      </c>
    </row>
    <row r="5" spans="1:19" x14ac:dyDescent="0.3">
      <c r="B5" s="10" t="str">
        <f>TEXT(C4,"'YYYY-MM-DD'")&amp;","&amp;TEXT(C5,"'YYYY-MM-DD'")</f>
        <v>'2015-08-03','2015-08-04'</v>
      </c>
      <c r="C5" s="10">
        <v>42220</v>
      </c>
      <c r="G5" t="s">
        <v>94</v>
      </c>
    </row>
    <row r="6" spans="1:19" x14ac:dyDescent="0.3">
      <c r="B6" t="str">
        <f>B5&amp;","&amp;TEXT(C6,"'YYYY-MM-DD'")</f>
        <v>'2015-08-03','2015-08-04','2015-08-05'</v>
      </c>
      <c r="C6" s="10">
        <v>42221</v>
      </c>
    </row>
    <row r="7" spans="1:19" x14ac:dyDescent="0.3">
      <c r="B7" t="str">
        <f t="shared" ref="B7:B44" si="0">B6&amp;","&amp;TEXT(C7,"'YYYY-MM-DD'")</f>
        <v>'2015-08-03','2015-08-04','2015-08-05','2015-08-06'</v>
      </c>
      <c r="C7" s="10">
        <v>42222</v>
      </c>
    </row>
    <row r="8" spans="1:19" x14ac:dyDescent="0.3">
      <c r="B8" t="str">
        <f t="shared" si="0"/>
        <v>'2015-08-03','2015-08-04','2015-08-05','2015-08-06','2015-08-07'</v>
      </c>
      <c r="C8" s="10">
        <v>42223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3">
      <c r="B9" t="str">
        <f t="shared" si="0"/>
        <v>'2015-08-03','2015-08-04','2015-08-05','2015-08-06','2015-08-07','2015-08-10'</v>
      </c>
      <c r="C9" s="10">
        <v>42226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3">
      <c r="B10" t="str">
        <f t="shared" si="0"/>
        <v>'2015-08-03','2015-08-04','2015-08-05','2015-08-06','2015-08-07','2015-08-10','2015-08-11'</v>
      </c>
      <c r="C10" s="10">
        <v>42227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3">
      <c r="B11" t="str">
        <f t="shared" si="0"/>
        <v>'2015-08-03','2015-08-04','2015-08-05','2015-08-06','2015-08-07','2015-08-10','2015-08-11','2015-08-12'</v>
      </c>
      <c r="C11" s="10">
        <v>42228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3">
      <c r="B12" t="str">
        <f t="shared" si="0"/>
        <v>'2015-08-03','2015-08-04','2015-08-05','2015-08-06','2015-08-07','2015-08-10','2015-08-11','2015-08-12','2015-08-13'</v>
      </c>
      <c r="C12" s="10">
        <v>42229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3">
      <c r="B13" t="str">
        <f t="shared" si="0"/>
        <v>'2015-08-03','2015-08-04','2015-08-05','2015-08-06','2015-08-07','2015-08-10','2015-08-11','2015-08-12','2015-08-13','2015-08-14'</v>
      </c>
      <c r="C13" s="10">
        <v>42230</v>
      </c>
      <c r="G13" t="s">
        <v>93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3">
      <c r="B14" t="str">
        <f t="shared" si="0"/>
        <v>'2015-08-03','2015-08-04','2015-08-05','2015-08-06','2015-08-07','2015-08-10','2015-08-11','2015-08-12','2015-08-13','2015-08-14','2015-08-17'</v>
      </c>
      <c r="C14" s="10">
        <v>42233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t="str">
        <f t="shared" si="0"/>
        <v>'2015-08-03','2015-08-04','2015-08-05','2015-08-06','2015-08-07','2015-08-10','2015-08-11','2015-08-12','2015-08-13','2015-08-14','2015-08-17','2015-08-18'</v>
      </c>
      <c r="C15" s="10">
        <v>42234</v>
      </c>
      <c r="G15" t="s">
        <v>95</v>
      </c>
      <c r="H15" t="s">
        <v>93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B16" t="str">
        <f t="shared" si="0"/>
        <v>'2015-08-03','2015-08-04','2015-08-05','2015-08-06','2015-08-07','2015-08-10','2015-08-11','2015-08-12','2015-08-13','2015-08-14','2015-08-17','2015-08-18','2015-08-19'</v>
      </c>
      <c r="C16" s="10">
        <v>42235</v>
      </c>
      <c r="G16">
        <v>8.5</v>
      </c>
      <c r="H16" s="74">
        <v>-92.435160429999996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3">
      <c r="B17" t="str">
        <f t="shared" si="0"/>
        <v>'2015-08-03','2015-08-04','2015-08-05','2015-08-06','2015-08-07','2015-08-10','2015-08-11','2015-08-12','2015-08-13','2015-08-14','2015-08-17','2015-08-18','2015-08-19','2015-08-20'</v>
      </c>
      <c r="C17" s="10">
        <v>42236</v>
      </c>
      <c r="G17">
        <v>15.5</v>
      </c>
      <c r="H17" s="74">
        <v>-288.31597476000002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3">
      <c r="B18" t="str">
        <f t="shared" si="0"/>
        <v>'2015-08-03','2015-08-04','2015-08-05','2015-08-06','2015-08-07','2015-08-10','2015-08-11','2015-08-12','2015-08-13','2015-08-14','2015-08-17','2015-08-18','2015-08-19','2015-08-20','2015-08-21'</v>
      </c>
      <c r="C18" s="10">
        <v>42237</v>
      </c>
      <c r="G18">
        <v>12</v>
      </c>
      <c r="H18" s="74">
        <v>-194.51665727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x14ac:dyDescent="0.3">
      <c r="B19" t="str">
        <f t="shared" si="0"/>
        <v>'2015-08-03','2015-08-04','2015-08-05','2015-08-06','2015-08-07','2015-08-10','2015-08-11','2015-08-12','2015-08-13','2015-08-14','2015-08-17','2015-08-18','2015-08-19','2015-08-20','2015-08-21','2015-08-24'</v>
      </c>
      <c r="C19" s="10">
        <v>42240</v>
      </c>
      <c r="G19">
        <v>6</v>
      </c>
      <c r="H19" s="74">
        <v>-95.373509979999994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x14ac:dyDescent="0.3">
      <c r="B20" t="str">
        <f t="shared" si="0"/>
        <v>'2015-08-03','2015-08-04','2015-08-05','2015-08-06','2015-08-07','2015-08-10','2015-08-11','2015-08-12','2015-08-13','2015-08-14','2015-08-17','2015-08-18','2015-08-19','2015-08-20','2015-08-21','2015-08-24','2015-08-25'</v>
      </c>
      <c r="C20" s="10">
        <v>42241</v>
      </c>
      <c r="G20">
        <v>10.5</v>
      </c>
      <c r="H20" s="74">
        <v>-166.91666918000001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2:19" x14ac:dyDescent="0.3">
      <c r="B21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</v>
      </c>
      <c r="C21" s="10">
        <v>42242</v>
      </c>
      <c r="G21">
        <v>0</v>
      </c>
      <c r="H21" s="74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2:19" x14ac:dyDescent="0.3">
      <c r="B22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</v>
      </c>
      <c r="C22" s="10">
        <v>42243</v>
      </c>
      <c r="G22">
        <v>-2.5</v>
      </c>
      <c r="H22" s="74">
        <v>14.019476429999999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3">
      <c r="B23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</v>
      </c>
      <c r="C23" s="10">
        <v>42244</v>
      </c>
      <c r="G23">
        <v>3.5000000000000004</v>
      </c>
      <c r="H23" s="74">
        <v>-40.81418438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2:19" x14ac:dyDescent="0.3">
      <c r="C24" s="10"/>
      <c r="G24">
        <v>6</v>
      </c>
      <c r="H24" s="74">
        <v>-80.313930119999995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2:19" x14ac:dyDescent="0.3">
      <c r="B25" t="str">
        <f>B23&amp;","&amp;TEXT(C25,"'YYYY-MM-DD'")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'2015-08-03','2015-08-04','2015-08-05','2015-08-06','2015-08-07','2015-08-10','2015-08-11','2015-08-12','2015-08-13','2015-08-14','2015-08-17','2015-08-18','2015-08-19','2015-08-20','2015-08-21','2015-08-24','2015-08-25','2015-08-26','2015-08-27','2015-08-28','2015-09-01'</v>
      </c>
      <c r="C25" s="10">
        <v>42248</v>
      </c>
      <c r="G25">
        <v>0</v>
      </c>
      <c r="H25" s="74">
        <v>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2:19" x14ac:dyDescent="0.3">
      <c r="B26" t="str">
        <f>B23&amp;","&amp;TEXT(C26,"'YYYY-MM-DD'")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</v>
      </c>
      <c r="C26" s="10">
        <v>42249</v>
      </c>
      <c r="G26">
        <v>2.5</v>
      </c>
      <c r="H26" s="74">
        <v>-30.576041230000001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2:19" x14ac:dyDescent="0.3">
      <c r="B27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</v>
      </c>
      <c r="C27" s="10">
        <v>42250</v>
      </c>
      <c r="G27">
        <v>-6.5</v>
      </c>
      <c r="H27" s="74">
        <v>74.462065129999999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2:19" x14ac:dyDescent="0.3">
      <c r="B28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</v>
      </c>
      <c r="C28" s="10">
        <v>42251</v>
      </c>
      <c r="G28">
        <v>-9</v>
      </c>
      <c r="H28" s="74">
        <v>48.810201149999997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2:19" x14ac:dyDescent="0.3">
      <c r="B29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</v>
      </c>
      <c r="C29" s="10">
        <v>42255</v>
      </c>
      <c r="G29">
        <v>-15.5</v>
      </c>
      <c r="H29" s="74">
        <v>51.024698379999997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2:19" x14ac:dyDescent="0.3">
      <c r="B30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</v>
      </c>
      <c r="C30" s="10">
        <v>42256</v>
      </c>
      <c r="G30">
        <v>-24</v>
      </c>
      <c r="H30" s="74">
        <v>-103.71112594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2:19" x14ac:dyDescent="0.3">
      <c r="B31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</v>
      </c>
      <c r="C31" s="10">
        <v>42257</v>
      </c>
      <c r="G31">
        <v>-10.5</v>
      </c>
      <c r="H31" s="74">
        <v>-20.56706604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2:19" x14ac:dyDescent="0.3">
      <c r="B32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</v>
      </c>
      <c r="C32" s="10">
        <v>42258</v>
      </c>
      <c r="G32">
        <v>-11</v>
      </c>
      <c r="H32" s="74">
        <v>-35.996281439999997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2:19" x14ac:dyDescent="0.3">
      <c r="B33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</v>
      </c>
      <c r="C33" s="10">
        <v>42261</v>
      </c>
      <c r="G33">
        <v>-9.5</v>
      </c>
      <c r="H33" s="74">
        <v>21.2136447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2:19" x14ac:dyDescent="0.3">
      <c r="B34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</v>
      </c>
      <c r="C34" s="10">
        <v>42262</v>
      </c>
      <c r="G34">
        <v>-6</v>
      </c>
      <c r="H34" s="74">
        <v>-1.8707321100000001</v>
      </c>
    </row>
    <row r="35" spans="2:19" x14ac:dyDescent="0.3">
      <c r="B35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</v>
      </c>
      <c r="C35" s="10">
        <v>42263</v>
      </c>
      <c r="G35">
        <v>-8</v>
      </c>
      <c r="H35" s="74">
        <v>8.7663371399999992</v>
      </c>
    </row>
    <row r="36" spans="2:19" x14ac:dyDescent="0.3">
      <c r="B36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</v>
      </c>
      <c r="C36" s="10">
        <v>42264</v>
      </c>
      <c r="G36">
        <v>-11.5</v>
      </c>
      <c r="H36" s="74">
        <v>5.7782191899999997</v>
      </c>
    </row>
    <row r="37" spans="2:19" x14ac:dyDescent="0.3">
      <c r="B37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</v>
      </c>
      <c r="C37" s="10">
        <v>42265</v>
      </c>
      <c r="G37">
        <v>-17.5</v>
      </c>
      <c r="H37" s="74">
        <v>-3.9869530499999999</v>
      </c>
    </row>
    <row r="38" spans="2:19" x14ac:dyDescent="0.3">
      <c r="B38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</v>
      </c>
      <c r="C38" s="10">
        <v>42268</v>
      </c>
      <c r="G38">
        <v>-13</v>
      </c>
      <c r="H38" s="74">
        <v>-5.1116580200000001</v>
      </c>
    </row>
    <row r="39" spans="2:19" x14ac:dyDescent="0.3">
      <c r="B39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</v>
      </c>
      <c r="C39" s="10">
        <v>42269</v>
      </c>
      <c r="G39">
        <v>-16</v>
      </c>
      <c r="H39" s="74">
        <v>14.977790840000001</v>
      </c>
    </row>
    <row r="40" spans="2:19" x14ac:dyDescent="0.3">
      <c r="B40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</v>
      </c>
      <c r="C40" s="10">
        <v>42270</v>
      </c>
      <c r="G40">
        <v>-13.5</v>
      </c>
      <c r="H40" s="74">
        <v>2.0639337200000001</v>
      </c>
    </row>
    <row r="41" spans="2:19" x14ac:dyDescent="0.3">
      <c r="B41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</v>
      </c>
      <c r="C41" s="10">
        <v>42271</v>
      </c>
      <c r="G41">
        <v>-16.5</v>
      </c>
      <c r="H41" s="74">
        <v>-33.586371489999998</v>
      </c>
    </row>
    <row r="42" spans="2:19" x14ac:dyDescent="0.3">
      <c r="B42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</v>
      </c>
      <c r="C42" s="10">
        <v>42272</v>
      </c>
      <c r="G42">
        <v>-17.5</v>
      </c>
      <c r="H42" s="74">
        <v>-42.303501320000002</v>
      </c>
    </row>
    <row r="43" spans="2:19" x14ac:dyDescent="0.3">
      <c r="B43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</v>
      </c>
      <c r="C43" s="10">
        <v>42275</v>
      </c>
      <c r="G43">
        <v>-8</v>
      </c>
      <c r="H43" s="74">
        <v>0.92223126</v>
      </c>
    </row>
    <row r="44" spans="2:19" x14ac:dyDescent="0.3">
      <c r="B44" t="str">
        <f t="shared" si="0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</v>
      </c>
      <c r="C44" s="10">
        <v>42276</v>
      </c>
      <c r="G44">
        <v>-6.5</v>
      </c>
      <c r="H44" s="74">
        <v>10.52325109</v>
      </c>
    </row>
    <row r="45" spans="2:19" x14ac:dyDescent="0.3">
      <c r="B45" t="str">
        <f>B44&amp;","&amp;TEXT(C45,"'YYYY-MM-DD'")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</v>
      </c>
      <c r="C45" s="10">
        <v>42277</v>
      </c>
      <c r="G45">
        <v>-17</v>
      </c>
      <c r="H45" s="74">
        <v>52.063839969999997</v>
      </c>
    </row>
    <row r="46" spans="2:19" x14ac:dyDescent="0.3">
      <c r="G46">
        <v>-24</v>
      </c>
      <c r="H46" s="74">
        <v>-141.34533647999999</v>
      </c>
    </row>
    <row r="47" spans="2:19" x14ac:dyDescent="0.3">
      <c r="B47" s="15" t="s">
        <v>90</v>
      </c>
      <c r="G47">
        <v>-18</v>
      </c>
      <c r="H47" s="74">
        <v>-95.613484650000004</v>
      </c>
    </row>
    <row r="48" spans="2:19" x14ac:dyDescent="0.3">
      <c r="G48">
        <v>-28.499999999999996</v>
      </c>
      <c r="H48" s="74">
        <v>-253.72986306999999</v>
      </c>
    </row>
    <row r="49" spans="2:8" x14ac:dyDescent="0.3">
      <c r="G49">
        <v>-27.500000000000004</v>
      </c>
      <c r="H49" s="74">
        <v>-229.73640599000001</v>
      </c>
    </row>
    <row r="50" spans="2:8" x14ac:dyDescent="0.3">
      <c r="B50" t="str">
        <f>B45&amp;","&amp;TEXT(C50,"'YYYY-MM-DD'")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</v>
      </c>
      <c r="C50" s="10">
        <v>42278</v>
      </c>
      <c r="G50">
        <v>-29.5</v>
      </c>
      <c r="H50" s="74">
        <v>-364.50902374999998</v>
      </c>
    </row>
    <row r="51" spans="2:8" x14ac:dyDescent="0.3">
      <c r="B51" t="str">
        <f>B50&amp;","&amp;TEXT(C51,"'YYYY-MM-DD'")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</v>
      </c>
      <c r="C51" s="10">
        <v>42279</v>
      </c>
      <c r="G51">
        <v>-27.500000000000004</v>
      </c>
      <c r="H51" s="74">
        <v>-225.77907844000001</v>
      </c>
    </row>
    <row r="52" spans="2:8" x14ac:dyDescent="0.3">
      <c r="B52" t="str">
        <f t="shared" ref="B52:B71" si="1">B51&amp;","&amp;TEXT(C52,"'YYYY-MM-DD'")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</v>
      </c>
      <c r="C52" s="10">
        <v>42282</v>
      </c>
      <c r="G52">
        <v>-37</v>
      </c>
      <c r="H52" s="74">
        <v>-446.24890095000001</v>
      </c>
    </row>
    <row r="53" spans="2:8" x14ac:dyDescent="0.3">
      <c r="B53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</v>
      </c>
      <c r="C53" s="10">
        <v>42283</v>
      </c>
      <c r="G53">
        <v>-43</v>
      </c>
      <c r="H53" s="74">
        <v>-597.73742533999996</v>
      </c>
    </row>
    <row r="54" spans="2:8" x14ac:dyDescent="0.3">
      <c r="B54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</v>
      </c>
      <c r="C54" s="10">
        <v>42284</v>
      </c>
      <c r="G54">
        <v>-42</v>
      </c>
      <c r="H54" s="74">
        <v>-666.69368519</v>
      </c>
    </row>
    <row r="55" spans="2:8" x14ac:dyDescent="0.3">
      <c r="B55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</v>
      </c>
      <c r="C55" s="10">
        <v>42285</v>
      </c>
    </row>
    <row r="56" spans="2:8" x14ac:dyDescent="0.3">
      <c r="B56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</v>
      </c>
      <c r="C56" s="10">
        <v>42286</v>
      </c>
    </row>
    <row r="57" spans="2:8" x14ac:dyDescent="0.3">
      <c r="C57" s="10"/>
    </row>
    <row r="58" spans="2:8" x14ac:dyDescent="0.3">
      <c r="B58" t="str">
        <f>B56&amp;","&amp;TEXT(C58,"'YYYY-MM-DD'")</f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</v>
      </c>
      <c r="C58" s="10">
        <v>42290</v>
      </c>
    </row>
    <row r="59" spans="2:8" x14ac:dyDescent="0.3">
      <c r="B59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</v>
      </c>
      <c r="C59" s="10">
        <v>42291</v>
      </c>
    </row>
    <row r="60" spans="2:8" x14ac:dyDescent="0.3">
      <c r="B60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</v>
      </c>
      <c r="C60" s="10">
        <v>42292</v>
      </c>
    </row>
    <row r="61" spans="2:8" x14ac:dyDescent="0.3">
      <c r="B61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</v>
      </c>
      <c r="C61" s="10">
        <v>42293</v>
      </c>
    </row>
    <row r="62" spans="2:8" x14ac:dyDescent="0.3">
      <c r="B62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</v>
      </c>
      <c r="C62" s="10">
        <v>42296</v>
      </c>
    </row>
    <row r="63" spans="2:8" x14ac:dyDescent="0.3">
      <c r="B63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</v>
      </c>
      <c r="C63" s="10">
        <v>42297</v>
      </c>
    </row>
    <row r="64" spans="2:8" x14ac:dyDescent="0.3">
      <c r="B64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</v>
      </c>
      <c r="C64" s="10">
        <v>42298</v>
      </c>
    </row>
    <row r="65" spans="2:3" x14ac:dyDescent="0.3">
      <c r="B65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</v>
      </c>
      <c r="C65" s="10">
        <v>42299</v>
      </c>
    </row>
    <row r="66" spans="2:3" x14ac:dyDescent="0.3">
      <c r="B66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</v>
      </c>
      <c r="C66" s="10">
        <v>42300</v>
      </c>
    </row>
    <row r="67" spans="2:3" x14ac:dyDescent="0.3">
      <c r="B67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</v>
      </c>
      <c r="C67" s="10">
        <v>42303</v>
      </c>
    </row>
    <row r="68" spans="2:3" x14ac:dyDescent="0.3">
      <c r="B68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,'2015-10-27'</v>
      </c>
      <c r="C68" s="10">
        <v>42304</v>
      </c>
    </row>
    <row r="69" spans="2:3" x14ac:dyDescent="0.3">
      <c r="B69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,'2015-10-27','2015-10-28'</v>
      </c>
      <c r="C69" s="10">
        <v>42305</v>
      </c>
    </row>
    <row r="70" spans="2:3" x14ac:dyDescent="0.3">
      <c r="B70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,'2015-10-27','2015-10-28','2015-10-29'</v>
      </c>
      <c r="C70" s="10">
        <v>42306</v>
      </c>
    </row>
    <row r="71" spans="2:3" x14ac:dyDescent="0.3">
      <c r="B71" t="str">
        <f t="shared" si="1"/>
        <v>'2015-08-03','2015-08-04','2015-08-05','2015-08-06','2015-08-07','2015-08-10','2015-08-11','2015-08-12','2015-08-13','2015-08-14','2015-08-17','2015-08-18','2015-08-19','2015-08-20','2015-08-21','2015-08-24','2015-08-25','2015-08-26','2015-08-27','2015-08-28','2015-09-02','2015-09-03','2015-09-04','2015-09-08','2015-09-09','2015-09-10','2015-09-11','2015-09-14','2015-09-15','2015-09-16','2015-09-17','2015-09-18','2015-09-21','2015-09-22','2015-09-23','2015-09-24','2015-09-25','2015-09-28','2015-09-29','2015-09-30','2015-10-01','2015-10-02','2015-10-05','2015-10-06','2015-10-07','2015-10-08','2015-10-09','2015-10-13','2015-10-14','2015-10-15','2015-10-16','2015-10-19','2015-10-20','2015-10-21','2015-10-22','2015-10-23','2015-10-26','2015-10-27','2015-10-28','2015-10-29','2015-10-30'</v>
      </c>
      <c r="C71" s="10">
        <v>42307</v>
      </c>
    </row>
    <row r="74" spans="2:3" x14ac:dyDescent="0.3">
      <c r="B74" s="15" t="s">
        <v>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9"/>
  <sheetViews>
    <sheetView workbookViewId="0"/>
  </sheetViews>
  <sheetFormatPr defaultRowHeight="14.4" x14ac:dyDescent="0.3"/>
  <cols>
    <col min="2" max="2" width="11" customWidth="1"/>
    <col min="3" max="5" width="8.88671875" customWidth="1"/>
    <col min="7" max="7" width="8.88671875" customWidth="1"/>
    <col min="8" max="8" width="8.77734375" customWidth="1"/>
    <col min="9" max="10" width="9.77734375" customWidth="1"/>
    <col min="15" max="15" width="10.5546875" bestFit="1" customWidth="1"/>
    <col min="21" max="21" width="11.6640625" bestFit="1" customWidth="1"/>
    <col min="26" max="26" width="11.6640625" bestFit="1" customWidth="1"/>
    <col min="27" max="27" width="9.5546875" bestFit="1" customWidth="1"/>
  </cols>
  <sheetData>
    <row r="2" spans="1:29" x14ac:dyDescent="0.3">
      <c r="B2" t="s">
        <v>40</v>
      </c>
      <c r="T2" t="s">
        <v>32</v>
      </c>
    </row>
    <row r="3" spans="1:29" x14ac:dyDescent="0.3">
      <c r="B3" t="s">
        <v>47</v>
      </c>
    </row>
    <row r="4" spans="1:29" x14ac:dyDescent="0.3">
      <c r="T4" s="3">
        <f>AVERAGE(T6:T25)</f>
        <v>0.79996774999999998</v>
      </c>
      <c r="U4" s="3">
        <f>AVERAGE(U6:U25)</f>
        <v>2.8231185000000001</v>
      </c>
      <c r="V4" s="3">
        <f>AVERAGE(V6:V25)</f>
        <v>7.8808194999999994</v>
      </c>
    </row>
    <row r="5" spans="1:29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O5" s="13" t="s">
        <v>30</v>
      </c>
      <c r="P5" s="12" t="s">
        <v>25</v>
      </c>
      <c r="Q5" s="12" t="s">
        <v>26</v>
      </c>
      <c r="R5" s="12" t="s">
        <v>27</v>
      </c>
      <c r="T5" s="12" t="s">
        <v>25</v>
      </c>
      <c r="U5" s="12" t="s">
        <v>26</v>
      </c>
      <c r="V5" s="12" t="s">
        <v>27</v>
      </c>
      <c r="Z5" s="6"/>
      <c r="AA5" s="7" t="s">
        <v>28</v>
      </c>
      <c r="AB5" s="7" t="s">
        <v>29</v>
      </c>
      <c r="AC5" s="7" t="s">
        <v>33</v>
      </c>
    </row>
    <row r="6" spans="1:29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O6" s="10">
        <v>42338</v>
      </c>
      <c r="P6" s="2">
        <v>-1.8826149999999999</v>
      </c>
      <c r="Q6" s="2">
        <v>1.6886840000000001</v>
      </c>
      <c r="R6" s="2">
        <v>3.0228679999999999</v>
      </c>
      <c r="S6" t="b">
        <f>OR(P6&lt;0,Q6&lt;0,R6&lt;0)</f>
        <v>1</v>
      </c>
      <c r="T6" s="2" t="str">
        <f>IF($S6,"",P6)</f>
        <v/>
      </c>
      <c r="U6" s="2" t="str">
        <f t="shared" ref="U6:V21" si="0">IF($S6,"",Q6)</f>
        <v/>
      </c>
      <c r="V6" s="2" t="str">
        <f t="shared" si="0"/>
        <v/>
      </c>
      <c r="Z6" s="14">
        <v>42338</v>
      </c>
      <c r="AA6" s="6">
        <v>-1.8826149999999999</v>
      </c>
      <c r="AB6" s="6">
        <v>1.6886840000000001</v>
      </c>
      <c r="AC6" s="6">
        <v>3.0228679999999999</v>
      </c>
    </row>
    <row r="7" spans="1:29" ht="15" thickBot="1" x14ac:dyDescent="0.35">
      <c r="A7" s="9"/>
      <c r="B7" s="8" t="s">
        <v>54</v>
      </c>
      <c r="C7" s="9"/>
      <c r="D7" s="9"/>
      <c r="E7" s="9"/>
      <c r="F7" s="9"/>
      <c r="G7" s="8" t="s">
        <v>55</v>
      </c>
      <c r="H7" s="9"/>
      <c r="I7" s="9"/>
      <c r="J7" s="9"/>
      <c r="K7" s="9"/>
      <c r="L7" s="9"/>
      <c r="M7" s="9"/>
      <c r="N7" t="str">
        <f>TEXT(O7,"'yyyy-mm-dd'")&amp;","&amp;TEXT(O6,"'yyyy-mm-dd'")</f>
        <v>'2015-11-27','2015-11-30'</v>
      </c>
      <c r="O7" s="10">
        <v>42335</v>
      </c>
      <c r="P7" s="2">
        <v>-0.3734923</v>
      </c>
      <c r="Q7" s="2">
        <v>1.0131829999999999</v>
      </c>
      <c r="R7" s="2">
        <v>6.191408</v>
      </c>
      <c r="S7" t="b">
        <f t="shared" ref="S7:S25" si="1">OR(P7&lt;0,Q7&lt;0,R7&lt;0)</f>
        <v>1</v>
      </c>
      <c r="T7" s="2" t="str">
        <f t="shared" ref="T7:T25" si="2">IF($S7,"",P7)</f>
        <v/>
      </c>
      <c r="U7" s="2" t="str">
        <f t="shared" si="0"/>
        <v/>
      </c>
      <c r="V7" s="2" t="str">
        <f t="shared" si="0"/>
        <v/>
      </c>
      <c r="Z7" s="14">
        <v>42335</v>
      </c>
      <c r="AA7" s="6">
        <v>-0.3734923</v>
      </c>
      <c r="AB7" s="6">
        <v>1.0131829999999999</v>
      </c>
      <c r="AC7" s="6">
        <v>6.191408</v>
      </c>
    </row>
    <row r="8" spans="1:29" ht="29.4" thickBot="1" x14ac:dyDescent="0.35">
      <c r="A8" s="9"/>
      <c r="B8" s="46" t="s">
        <v>50</v>
      </c>
      <c r="C8" s="57" t="s">
        <v>51</v>
      </c>
      <c r="D8" s="55" t="s">
        <v>52</v>
      </c>
      <c r="E8" s="56" t="s">
        <v>53</v>
      </c>
      <c r="F8" s="9"/>
      <c r="G8" s="46" t="s">
        <v>50</v>
      </c>
      <c r="H8" s="57" t="s">
        <v>51</v>
      </c>
      <c r="I8" s="55" t="s">
        <v>52</v>
      </c>
      <c r="J8" s="56" t="s">
        <v>53</v>
      </c>
      <c r="K8" s="9"/>
      <c r="L8" s="9"/>
      <c r="M8" s="9"/>
      <c r="N8" t="str">
        <f>TEXT(O8,"'yyyy-mm-dd'")&amp;","&amp;N7</f>
        <v>'2015-11-25','2015-11-27','2015-11-30'</v>
      </c>
      <c r="O8" s="10">
        <v>42333</v>
      </c>
      <c r="P8" s="2">
        <v>-0.61167780000000005</v>
      </c>
      <c r="Q8" s="2">
        <v>-1.7355100000000001</v>
      </c>
      <c r="R8" s="2">
        <v>1.953095</v>
      </c>
      <c r="S8" t="b">
        <f t="shared" si="1"/>
        <v>1</v>
      </c>
      <c r="T8" s="2" t="str">
        <f t="shared" si="2"/>
        <v/>
      </c>
      <c r="U8" s="2" t="str">
        <f t="shared" si="0"/>
        <v/>
      </c>
      <c r="V8" s="2" t="str">
        <f t="shared" si="0"/>
        <v/>
      </c>
      <c r="Z8" s="14">
        <v>42333</v>
      </c>
      <c r="AA8" s="6">
        <v>-0.61167780000000005</v>
      </c>
      <c r="AB8" s="6">
        <v>-1.7355100000000001</v>
      </c>
      <c r="AC8" s="6">
        <v>1.953095</v>
      </c>
    </row>
    <row r="9" spans="1:29" x14ac:dyDescent="0.3">
      <c r="A9" s="9"/>
      <c r="B9" s="50" t="s">
        <v>41</v>
      </c>
      <c r="C9" s="51">
        <v>0.50770035000000002</v>
      </c>
      <c r="D9" s="52">
        <v>2.0029904333333337</v>
      </c>
      <c r="E9" s="53">
        <v>3.5684022500000001</v>
      </c>
      <c r="F9" s="9"/>
      <c r="G9" s="43" t="s">
        <v>41</v>
      </c>
      <c r="H9" s="38">
        <v>75</v>
      </c>
      <c r="I9" s="11">
        <v>99</v>
      </c>
      <c r="J9" s="17">
        <v>104</v>
      </c>
      <c r="K9" s="9"/>
      <c r="L9" s="9"/>
      <c r="M9" s="9"/>
      <c r="N9" t="str">
        <f t="shared" ref="N9:N25" si="3">TEXT(O9,"'yyyy-mm-dd'")&amp;","&amp;N8</f>
        <v>'2015-11-24','2015-11-25','2015-11-27','2015-11-30'</v>
      </c>
      <c r="O9" s="10">
        <v>42332</v>
      </c>
      <c r="P9" s="2">
        <v>0.6931832</v>
      </c>
      <c r="Q9" s="2">
        <v>1.5814109999999999</v>
      </c>
      <c r="R9" s="2">
        <v>8.7352229999999995</v>
      </c>
      <c r="S9" t="b">
        <f t="shared" si="1"/>
        <v>0</v>
      </c>
      <c r="T9" s="2">
        <f t="shared" si="2"/>
        <v>0.6931832</v>
      </c>
      <c r="U9" s="2">
        <f t="shared" si="0"/>
        <v>1.5814109999999999</v>
      </c>
      <c r="V9" s="2">
        <f t="shared" si="0"/>
        <v>8.7352229999999995</v>
      </c>
      <c r="Z9" s="14">
        <v>42332</v>
      </c>
      <c r="AA9" s="6">
        <v>0.6931832</v>
      </c>
      <c r="AB9" s="6">
        <v>1.5814109999999999</v>
      </c>
      <c r="AC9" s="6">
        <v>8.7352229999999995</v>
      </c>
    </row>
    <row r="10" spans="1:29" x14ac:dyDescent="0.3">
      <c r="A10" s="9"/>
      <c r="B10" s="44" t="s">
        <v>44</v>
      </c>
      <c r="C10" s="38">
        <v>2.3084699999999998</v>
      </c>
      <c r="D10" s="11">
        <v>3.8438631999999999</v>
      </c>
      <c r="E10" s="17">
        <v>10.2955618</v>
      </c>
      <c r="F10" s="9"/>
      <c r="G10" s="43" t="s">
        <v>45</v>
      </c>
      <c r="H10" s="38">
        <v>64</v>
      </c>
      <c r="I10" s="11">
        <v>63</v>
      </c>
      <c r="J10" s="17">
        <v>58</v>
      </c>
      <c r="K10" s="9"/>
      <c r="L10" s="9"/>
      <c r="M10" s="9"/>
      <c r="N10" t="str">
        <f t="shared" si="3"/>
        <v>'2015-11-23','2015-11-24','2015-11-25','2015-11-27','2015-11-30'</v>
      </c>
      <c r="O10" s="10">
        <v>42331</v>
      </c>
      <c r="P10" s="2">
        <v>-0.21817539999999999</v>
      </c>
      <c r="Q10" s="2">
        <v>3.0763410000000002</v>
      </c>
      <c r="R10" s="2">
        <v>4.6278930000000003</v>
      </c>
      <c r="S10" t="b">
        <f t="shared" si="1"/>
        <v>1</v>
      </c>
      <c r="T10" s="2" t="str">
        <f t="shared" si="2"/>
        <v/>
      </c>
      <c r="U10" s="2" t="str">
        <f t="shared" si="0"/>
        <v/>
      </c>
      <c r="V10" s="2" t="str">
        <f t="shared" si="0"/>
        <v/>
      </c>
      <c r="Z10" s="14">
        <v>42331</v>
      </c>
      <c r="AA10" s="6">
        <v>-0.21817539999999999</v>
      </c>
      <c r="AB10" s="6">
        <v>3.0763410000000002</v>
      </c>
      <c r="AC10" s="6">
        <v>4.6278930000000003</v>
      </c>
    </row>
    <row r="11" spans="1:29" ht="15" thickBot="1" x14ac:dyDescent="0.35">
      <c r="A11" s="9"/>
      <c r="B11" s="43" t="s">
        <v>45</v>
      </c>
      <c r="C11" s="38">
        <v>1.5593181919999999</v>
      </c>
      <c r="D11" s="11">
        <v>4.2510548000000004</v>
      </c>
      <c r="E11" s="17">
        <v>7.3749494000000002</v>
      </c>
      <c r="F11" s="9"/>
      <c r="G11" s="45" t="s">
        <v>43</v>
      </c>
      <c r="H11" s="39">
        <v>74</v>
      </c>
      <c r="I11" s="18">
        <v>77</v>
      </c>
      <c r="J11" s="19">
        <v>77</v>
      </c>
      <c r="K11" s="9"/>
      <c r="L11" s="9"/>
      <c r="M11" s="9"/>
      <c r="N11" t="str">
        <f t="shared" si="3"/>
        <v>'2015-11-20','2015-11-23','2015-11-24','2015-11-25','2015-11-27','2015-11-30'</v>
      </c>
      <c r="O11" s="10">
        <v>42328</v>
      </c>
      <c r="P11" s="2">
        <v>0.90675229999999996</v>
      </c>
      <c r="Q11" s="2">
        <v>4.0648260000000001</v>
      </c>
      <c r="R11" s="2">
        <v>7.0264160000000002</v>
      </c>
      <c r="S11" t="b">
        <f t="shared" si="1"/>
        <v>0</v>
      </c>
      <c r="T11" s="2">
        <f t="shared" si="2"/>
        <v>0.90675229999999996</v>
      </c>
      <c r="U11" s="2">
        <f t="shared" si="0"/>
        <v>4.0648260000000001</v>
      </c>
      <c r="V11" s="2">
        <f t="shared" si="0"/>
        <v>7.0264160000000002</v>
      </c>
      <c r="Z11" s="14">
        <v>42328</v>
      </c>
      <c r="AA11" s="6">
        <v>0.90675229999999996</v>
      </c>
      <c r="AB11" s="6">
        <v>4.0648260000000001</v>
      </c>
      <c r="AC11" s="6">
        <v>7.0264160000000002</v>
      </c>
    </row>
    <row r="12" spans="1:29" x14ac:dyDescent="0.3">
      <c r="A12" s="9"/>
      <c r="B12" s="43" t="s">
        <v>46</v>
      </c>
      <c r="C12" s="38">
        <v>0.47171223333333323</v>
      </c>
      <c r="D12" s="11">
        <v>2.8231864500000001</v>
      </c>
      <c r="E12" s="17">
        <v>7.8605603333333329</v>
      </c>
      <c r="F12" s="9"/>
      <c r="G12" s="9"/>
      <c r="H12" s="9"/>
      <c r="I12" s="9"/>
      <c r="J12" s="9"/>
      <c r="K12" s="9"/>
      <c r="L12" s="9"/>
      <c r="M12" s="9"/>
      <c r="N12" t="str">
        <f t="shared" si="3"/>
        <v>'2015-11-19','2015-11-20','2015-11-23','2015-11-24','2015-11-25','2015-11-27','2015-11-30'</v>
      </c>
      <c r="O12" s="10">
        <f>O11-1</f>
        <v>42327</v>
      </c>
      <c r="P12" s="2">
        <v>0.95414180000000004</v>
      </c>
      <c r="Q12" s="2">
        <v>1.9399150000000001</v>
      </c>
      <c r="R12" s="2">
        <v>3.2760669999999998</v>
      </c>
      <c r="S12" t="b">
        <f t="shared" si="1"/>
        <v>0</v>
      </c>
      <c r="T12" s="2"/>
      <c r="U12" s="2"/>
      <c r="V12" s="2"/>
      <c r="Z12" s="14">
        <v>42327</v>
      </c>
      <c r="AA12" s="6">
        <v>0.95414180000000004</v>
      </c>
      <c r="AB12" s="6">
        <v>1.9399150000000001</v>
      </c>
      <c r="AC12" s="6">
        <v>3.2760669999999998</v>
      </c>
    </row>
    <row r="13" spans="1:29" ht="15" thickBot="1" x14ac:dyDescent="0.35">
      <c r="A13" s="9"/>
      <c r="B13" s="45" t="s">
        <v>43</v>
      </c>
      <c r="C13" s="39">
        <v>0.79996774999999998</v>
      </c>
      <c r="D13" s="18">
        <v>2.8231185000000001</v>
      </c>
      <c r="E13" s="19">
        <v>7.8808194999999994</v>
      </c>
      <c r="F13" s="9"/>
      <c r="G13" s="9"/>
      <c r="H13" s="9"/>
      <c r="I13" s="9"/>
      <c r="J13" s="9"/>
      <c r="K13" s="9"/>
      <c r="L13" s="9"/>
      <c r="M13" s="9"/>
      <c r="N13" t="str">
        <f t="shared" si="3"/>
        <v>'2015-11-18','2015-11-19','2015-11-20','2015-11-23','2015-11-24','2015-11-25','2015-11-27','2015-11-30'</v>
      </c>
      <c r="O13" s="10">
        <f>O12-1</f>
        <v>42326</v>
      </c>
      <c r="P13" s="2">
        <v>-1.2423230000000001</v>
      </c>
      <c r="Q13" s="2">
        <v>-2.070125</v>
      </c>
      <c r="R13" s="2">
        <v>0.29522019999999999</v>
      </c>
      <c r="S13" t="b">
        <f t="shared" si="1"/>
        <v>1</v>
      </c>
      <c r="T13" s="2" t="str">
        <f t="shared" si="2"/>
        <v/>
      </c>
      <c r="U13" s="2" t="str">
        <f t="shared" si="0"/>
        <v/>
      </c>
      <c r="V13" s="2" t="str">
        <f t="shared" si="0"/>
        <v/>
      </c>
      <c r="Z13" s="14">
        <v>42326</v>
      </c>
      <c r="AA13" s="6">
        <v>-1.2423230000000001</v>
      </c>
      <c r="AB13" s="6">
        <v>-2.070125</v>
      </c>
      <c r="AC13" s="6">
        <v>0.29522019999999999</v>
      </c>
    </row>
    <row r="14" spans="1:29" x14ac:dyDescent="0.3">
      <c r="A14" s="9"/>
      <c r="B14" s="3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t="str">
        <f t="shared" si="3"/>
        <v>'2015-11-17','2015-11-18','2015-11-19','2015-11-20','2015-11-23','2015-11-24','2015-11-25','2015-11-27','2015-11-30'</v>
      </c>
      <c r="O14" s="10">
        <f>O13-1</f>
        <v>42325</v>
      </c>
      <c r="P14" s="2">
        <v>-4.2755549999999998</v>
      </c>
      <c r="Q14" s="2">
        <v>-4.185467</v>
      </c>
      <c r="R14" s="2">
        <v>-0.76988100000000004</v>
      </c>
      <c r="S14" t="b">
        <f t="shared" si="1"/>
        <v>1</v>
      </c>
      <c r="T14" s="2" t="str">
        <f t="shared" si="2"/>
        <v/>
      </c>
      <c r="U14" s="2" t="str">
        <f t="shared" si="0"/>
        <v/>
      </c>
      <c r="V14" s="2" t="str">
        <f t="shared" si="0"/>
        <v/>
      </c>
      <c r="Z14" s="14">
        <v>42325</v>
      </c>
      <c r="AA14" s="6">
        <v>-4.2755549999999998</v>
      </c>
      <c r="AB14" s="6">
        <v>-4.185467</v>
      </c>
      <c r="AC14" s="6">
        <v>-0.76988100000000004</v>
      </c>
    </row>
    <row r="15" spans="1:29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t="str">
        <f t="shared" si="3"/>
        <v>'2015-11-16','2015-11-17','2015-11-18','2015-11-19','2015-11-20','2015-11-23','2015-11-24','2015-11-25','2015-11-27','2015-11-30'</v>
      </c>
      <c r="O15" s="10">
        <f>O14-1</f>
        <v>42324</v>
      </c>
      <c r="P15" s="2">
        <v>-0.1302265</v>
      </c>
      <c r="Q15" s="2">
        <v>8.1175059999999993E-2</v>
      </c>
      <c r="R15" s="2">
        <v>8.0685570000000002</v>
      </c>
      <c r="S15" t="b">
        <f t="shared" si="1"/>
        <v>1</v>
      </c>
      <c r="T15" s="2" t="str">
        <f t="shared" si="2"/>
        <v/>
      </c>
      <c r="U15" s="2" t="str">
        <f t="shared" si="0"/>
        <v/>
      </c>
      <c r="V15" s="2" t="str">
        <f t="shared" si="0"/>
        <v/>
      </c>
      <c r="Z15" s="14">
        <v>42324</v>
      </c>
      <c r="AA15" s="6">
        <v>-0.1302265</v>
      </c>
      <c r="AB15" s="6">
        <v>8.1175059999999993E-2</v>
      </c>
      <c r="AC15" s="6">
        <v>8.0685570000000002</v>
      </c>
    </row>
    <row r="16" spans="1:29" x14ac:dyDescent="0.3">
      <c r="A16" s="9"/>
      <c r="B16" s="36" t="s">
        <v>42</v>
      </c>
      <c r="C16" s="37">
        <v>1.0513911</v>
      </c>
      <c r="D16" s="37">
        <v>1.5905955300000003</v>
      </c>
      <c r="E16" s="37">
        <v>3.970884907692307</v>
      </c>
      <c r="F16" s="9"/>
      <c r="G16" s="9"/>
      <c r="H16" s="9"/>
      <c r="I16" s="9"/>
      <c r="J16" s="9"/>
      <c r="K16" s="9"/>
      <c r="L16" s="9"/>
      <c r="M16" s="9"/>
      <c r="N16" t="str">
        <f t="shared" si="3"/>
        <v>'2015-11-13','2015-11-16','2015-11-17','2015-11-18','2015-11-19','2015-11-20','2015-11-23','2015-11-24','2015-11-25','2015-11-27','2015-11-30'</v>
      </c>
      <c r="O16" s="10">
        <v>42321</v>
      </c>
      <c r="P16" s="2">
        <v>-2.1719439999999999</v>
      </c>
      <c r="Q16" s="2">
        <v>9.8718390000000003E-2</v>
      </c>
      <c r="R16" s="2">
        <v>6.2160349999999998</v>
      </c>
      <c r="S16" t="b">
        <f t="shared" si="1"/>
        <v>1</v>
      </c>
      <c r="T16" s="2" t="str">
        <f t="shared" si="2"/>
        <v/>
      </c>
      <c r="U16" s="2" t="str">
        <f t="shared" si="0"/>
        <v/>
      </c>
      <c r="V16" s="2" t="str">
        <f t="shared" si="0"/>
        <v/>
      </c>
      <c r="Z16" s="14">
        <v>42321</v>
      </c>
      <c r="AA16" s="6">
        <v>-2.1719439999999999</v>
      </c>
      <c r="AB16" s="6">
        <v>9.8718390000000003E-2</v>
      </c>
      <c r="AC16" s="6">
        <v>6.2160349999999998</v>
      </c>
    </row>
    <row r="17" spans="1:29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t="str">
        <f t="shared" si="3"/>
        <v>'2015-11-12','2015-11-13','2015-11-16','2015-11-17','2015-11-18','2015-11-19','2015-11-20','2015-11-23','2015-11-24','2015-11-25','2015-11-27','2015-11-30'</v>
      </c>
      <c r="O17" s="10">
        <f>O16-1</f>
        <v>42320</v>
      </c>
      <c r="P17" s="2">
        <v>-0.1150171</v>
      </c>
      <c r="Q17" s="2">
        <v>1.5749629999999999</v>
      </c>
      <c r="R17" s="2">
        <v>6.5806870000000002</v>
      </c>
      <c r="S17" t="b">
        <f t="shared" si="1"/>
        <v>1</v>
      </c>
      <c r="T17" s="2" t="str">
        <f t="shared" si="2"/>
        <v/>
      </c>
      <c r="U17" s="2" t="str">
        <f t="shared" si="0"/>
        <v/>
      </c>
      <c r="V17" s="2" t="str">
        <f t="shared" si="0"/>
        <v/>
      </c>
      <c r="Z17" s="14">
        <v>42320</v>
      </c>
      <c r="AA17" s="6">
        <v>-0.1150171</v>
      </c>
      <c r="AB17" s="6">
        <v>1.5749629999999999</v>
      </c>
      <c r="AC17" s="6">
        <v>6.5806870000000002</v>
      </c>
    </row>
    <row r="18" spans="1:29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O18" s="10"/>
      <c r="P18" s="2"/>
      <c r="Q18" s="2"/>
      <c r="R18" s="2"/>
      <c r="S18" t="b">
        <f t="shared" si="1"/>
        <v>0</v>
      </c>
      <c r="T18" s="2"/>
      <c r="U18" s="2"/>
      <c r="V18" s="2"/>
      <c r="Z18" s="14">
        <v>42318</v>
      </c>
      <c r="AA18" s="6">
        <v>-1.786716</v>
      </c>
      <c r="AB18" s="6">
        <v>-0.12765850000000001</v>
      </c>
      <c r="AC18" s="6">
        <v>2.7178909999999998</v>
      </c>
    </row>
    <row r="19" spans="1:29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t="str">
        <f>TEXT(O19,"'yyyy-mm-dd'")&amp;","&amp;N17</f>
        <v>'2015-11-10','2015-11-12','2015-11-13','2015-11-16','2015-11-17','2015-11-18','2015-11-19','2015-11-20','2015-11-23','2015-11-24','2015-11-25','2015-11-27','2015-11-30'</v>
      </c>
      <c r="O19" s="10">
        <f>O17-2</f>
        <v>42318</v>
      </c>
      <c r="P19" s="2">
        <v>-1.786716</v>
      </c>
      <c r="Q19" s="2">
        <v>-0.12765850000000001</v>
      </c>
      <c r="R19" s="2">
        <v>2.7178909999999998</v>
      </c>
      <c r="S19" t="b">
        <f t="shared" si="1"/>
        <v>1</v>
      </c>
      <c r="T19" s="2" t="str">
        <f t="shared" si="2"/>
        <v/>
      </c>
      <c r="U19" s="2" t="str">
        <f t="shared" si="0"/>
        <v/>
      </c>
      <c r="V19" s="2" t="str">
        <f t="shared" si="0"/>
        <v/>
      </c>
      <c r="Z19" s="14">
        <v>42317</v>
      </c>
      <c r="AA19" s="6">
        <v>-5.312087</v>
      </c>
      <c r="AB19" s="6">
        <v>-2.7328939999999999</v>
      </c>
      <c r="AC19" s="6">
        <v>0.8161872</v>
      </c>
    </row>
    <row r="20" spans="1:29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t="str">
        <f t="shared" si="3"/>
        <v>'2015-11-09','2015-11-10','2015-11-12','2015-11-13','2015-11-16','2015-11-17','2015-11-18','2015-11-19','2015-11-20','2015-11-23','2015-11-24','2015-11-25','2015-11-27','2015-11-30'</v>
      </c>
      <c r="O20" s="10">
        <f t="shared" ref="O20:O25" si="4">O19-1</f>
        <v>42317</v>
      </c>
      <c r="P20" s="2">
        <v>-5.312087</v>
      </c>
      <c r="Q20" s="2">
        <v>-2.7328939999999999</v>
      </c>
      <c r="R20" s="2">
        <v>0.8161872</v>
      </c>
      <c r="S20" t="b">
        <f t="shared" si="1"/>
        <v>1</v>
      </c>
      <c r="T20" s="2" t="str">
        <f t="shared" si="2"/>
        <v/>
      </c>
      <c r="U20" s="2" t="str">
        <f t="shared" si="0"/>
        <v/>
      </c>
      <c r="V20" s="2" t="str">
        <f t="shared" si="0"/>
        <v/>
      </c>
      <c r="Z20" s="14">
        <v>42314</v>
      </c>
      <c r="AA20" s="6">
        <v>-0.7310854</v>
      </c>
      <c r="AB20" s="6">
        <v>1.316217</v>
      </c>
      <c r="AC20" s="6">
        <v>4.0867950000000004</v>
      </c>
    </row>
    <row r="21" spans="1:29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t="str">
        <f t="shared" si="3"/>
        <v>'2015-11-06','2015-11-09','2015-11-10','2015-11-12','2015-11-13','2015-11-16','2015-11-17','2015-11-18','2015-11-19','2015-11-20','2015-11-23','2015-11-24','2015-11-25','2015-11-27','2015-11-30'</v>
      </c>
      <c r="O21" s="10">
        <v>42314</v>
      </c>
      <c r="P21" s="2">
        <v>-0.7310854</v>
      </c>
      <c r="Q21" s="2">
        <v>1.316217</v>
      </c>
      <c r="R21" s="2">
        <v>4.0867950000000004</v>
      </c>
      <c r="S21" t="b">
        <f t="shared" si="1"/>
        <v>1</v>
      </c>
      <c r="T21" s="2" t="str">
        <f t="shared" si="2"/>
        <v/>
      </c>
      <c r="U21" s="2" t="str">
        <f t="shared" si="0"/>
        <v/>
      </c>
      <c r="V21" s="2" t="str">
        <f t="shared" si="0"/>
        <v/>
      </c>
      <c r="Z21" s="14">
        <v>42313</v>
      </c>
      <c r="AA21" s="6">
        <v>0.61164209999999997</v>
      </c>
      <c r="AB21" s="6">
        <v>3.2910379999999999</v>
      </c>
      <c r="AC21" s="6">
        <v>2.412048</v>
      </c>
    </row>
    <row r="22" spans="1:29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t="str">
        <f t="shared" si="3"/>
        <v>'2015-11-05','2015-11-06','2015-11-09','2015-11-10','2015-11-12','2015-11-13','2015-11-16','2015-11-17','2015-11-18','2015-11-19','2015-11-20','2015-11-23','2015-11-24','2015-11-25','2015-11-27','2015-11-30'</v>
      </c>
      <c r="O22" s="10">
        <f t="shared" si="4"/>
        <v>42313</v>
      </c>
      <c r="P22" s="2">
        <v>0.61164209999999997</v>
      </c>
      <c r="Q22" s="2">
        <v>3.2910379999999999</v>
      </c>
      <c r="R22" s="2">
        <v>2.412048</v>
      </c>
      <c r="S22" t="b">
        <f t="shared" si="1"/>
        <v>0</v>
      </c>
      <c r="T22" s="2"/>
      <c r="U22" s="2"/>
      <c r="V22" s="2"/>
      <c r="Z22" s="14">
        <v>42312</v>
      </c>
      <c r="AA22" s="6">
        <v>-0.69224680000000005</v>
      </c>
      <c r="AB22" s="6">
        <v>0.36669049999999997</v>
      </c>
      <c r="AC22" s="6">
        <v>5.0407460000000004</v>
      </c>
    </row>
    <row r="23" spans="1:29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t="str">
        <f t="shared" si="3"/>
        <v>'2015-11-04','2015-11-05','2015-11-06','2015-11-09','2015-11-10','2015-11-12','2015-11-13','2015-11-16','2015-11-17','2015-11-18','2015-11-19','2015-11-20','2015-11-23','2015-11-24','2015-11-25','2015-11-27','2015-11-30'</v>
      </c>
      <c r="O23" s="10">
        <f t="shared" si="4"/>
        <v>42312</v>
      </c>
      <c r="P23" s="2">
        <v>-0.69224680000000005</v>
      </c>
      <c r="Q23" s="2">
        <v>0.36669049999999997</v>
      </c>
      <c r="R23" s="2">
        <v>5.0407460000000004</v>
      </c>
      <c r="S23" t="b">
        <f t="shared" si="1"/>
        <v>1</v>
      </c>
      <c r="T23" s="2" t="str">
        <f t="shared" si="2"/>
        <v/>
      </c>
      <c r="U23" s="2" t="str">
        <f t="shared" ref="U23:U25" si="5">IF($S23,"",Q23)</f>
        <v/>
      </c>
      <c r="V23" s="2" t="str">
        <f t="shared" ref="V23:V25" si="6">IF($S23,"",R23)</f>
        <v/>
      </c>
      <c r="Z23" s="14">
        <v>42311</v>
      </c>
      <c r="AA23" s="6">
        <v>-0.63970830000000001</v>
      </c>
      <c r="AB23" s="6">
        <v>1.8527769999999999</v>
      </c>
      <c r="AC23" s="6">
        <v>3.1352380000000002</v>
      </c>
    </row>
    <row r="24" spans="1:29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N24" t="str">
        <f t="shared" si="3"/>
        <v>'2015-11-03','2015-11-04','2015-11-05','2015-11-06','2015-11-09','2015-11-10','2015-11-12','2015-11-13','2015-11-16','2015-11-17','2015-11-18','2015-11-19','2015-11-20','2015-11-23','2015-11-24','2015-11-25','2015-11-27','2015-11-30'</v>
      </c>
      <c r="O24" s="10">
        <f t="shared" si="4"/>
        <v>42311</v>
      </c>
      <c r="P24" s="2">
        <v>-0.63970830000000001</v>
      </c>
      <c r="Q24" s="2">
        <v>1.8527769999999999</v>
      </c>
      <c r="R24" s="2">
        <v>3.1352380000000002</v>
      </c>
      <c r="S24" t="b">
        <f t="shared" si="1"/>
        <v>1</v>
      </c>
      <c r="T24" s="2" t="str">
        <f t="shared" si="2"/>
        <v/>
      </c>
      <c r="U24" s="2" t="str">
        <f t="shared" si="5"/>
        <v/>
      </c>
      <c r="V24" s="2" t="str">
        <f t="shared" si="6"/>
        <v/>
      </c>
      <c r="Z24" s="14">
        <v>42310</v>
      </c>
      <c r="AA24" s="6">
        <v>-1.452942</v>
      </c>
      <c r="AB24" s="6">
        <v>2.7461600000000002</v>
      </c>
      <c r="AC24" s="6">
        <v>6.4656180000000001</v>
      </c>
    </row>
    <row r="25" spans="1:29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N25" t="str">
        <f t="shared" si="3"/>
        <v>'2015-11-02','2015-11-03','2015-11-04','2015-11-05','2015-11-06','2015-11-09','2015-11-10','2015-11-12','2015-11-13','2015-11-16','2015-11-17','2015-11-18','2015-11-19','2015-11-20','2015-11-23','2015-11-24','2015-11-25','2015-11-27','2015-11-30'</v>
      </c>
      <c r="O25" s="10">
        <f t="shared" si="4"/>
        <v>42310</v>
      </c>
      <c r="P25" s="2">
        <v>-1.452942</v>
      </c>
      <c r="Q25" s="2">
        <v>2.7461600000000002</v>
      </c>
      <c r="R25" s="2">
        <v>6.4656180000000001</v>
      </c>
      <c r="S25" t="b">
        <f t="shared" si="1"/>
        <v>1</v>
      </c>
      <c r="T25" s="2" t="str">
        <f t="shared" si="2"/>
        <v/>
      </c>
      <c r="U25" s="2" t="str">
        <f t="shared" si="5"/>
        <v/>
      </c>
      <c r="V25" s="2" t="str">
        <f t="shared" si="6"/>
        <v/>
      </c>
    </row>
    <row r="26" spans="1:29" x14ac:dyDescent="0.3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29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N27" t="s">
        <v>31</v>
      </c>
    </row>
    <row r="28" spans="1:29" x14ac:dyDescent="0.3">
      <c r="T28" s="3">
        <f>AVERAGE(T30:T49)</f>
        <v>2.3084699999999998</v>
      </c>
      <c r="U28" s="3">
        <f>AVERAGE(U30:U49)</f>
        <v>3.8438631999999999</v>
      </c>
      <c r="V28" s="3">
        <f>AVERAGE(V30:V49)</f>
        <v>10.2955618</v>
      </c>
    </row>
    <row r="29" spans="1:29" x14ac:dyDescent="0.3">
      <c r="P29" s="12" t="s">
        <v>25</v>
      </c>
      <c r="Q29" s="12" t="s">
        <v>26</v>
      </c>
      <c r="R29" s="12" t="s">
        <v>27</v>
      </c>
      <c r="T29" s="12" t="s">
        <v>25</v>
      </c>
      <c r="U29" s="12" t="s">
        <v>26</v>
      </c>
      <c r="V29" s="12" t="s">
        <v>27</v>
      </c>
      <c r="Z29" s="6"/>
      <c r="AA29" s="7" t="s">
        <v>28</v>
      </c>
      <c r="AB29" s="7" t="s">
        <v>29</v>
      </c>
      <c r="AC29" s="7" t="s">
        <v>33</v>
      </c>
    </row>
    <row r="30" spans="1:29" x14ac:dyDescent="0.3">
      <c r="O30" s="10">
        <v>41789</v>
      </c>
      <c r="P30">
        <v>-0.80094200000000004</v>
      </c>
      <c r="Q30">
        <v>2.7530929999999998</v>
      </c>
      <c r="R30">
        <v>9.8872890000000009</v>
      </c>
      <c r="T30" s="2"/>
      <c r="U30" s="2">
        <f t="shared" ref="U30:U35" si="7">IF($S30,"",Q30)</f>
        <v>2.7530929999999998</v>
      </c>
      <c r="V30" s="2">
        <f t="shared" ref="V30:V35" si="8">IF($S30,"",R30)</f>
        <v>9.8872890000000009</v>
      </c>
      <c r="Z30" s="14">
        <v>41789</v>
      </c>
      <c r="AA30" s="6">
        <v>-0.80094200000000004</v>
      </c>
      <c r="AB30" s="6">
        <v>2.7530929999999998</v>
      </c>
      <c r="AC30" s="6">
        <v>9.8872890000000009</v>
      </c>
    </row>
    <row r="31" spans="1:29" x14ac:dyDescent="0.3">
      <c r="N31" t="str">
        <f>TEXT(O31,"'yyyy-mm-dd'")&amp;","&amp;TEXT(O30,"'yyyy-mm-dd'")</f>
        <v>'2014-05-29','2014-05-30'</v>
      </c>
      <c r="O31" s="10">
        <f>O30-1</f>
        <v>41788</v>
      </c>
      <c r="P31">
        <v>3.5256569999999998</v>
      </c>
      <c r="Q31">
        <v>7.2585389999999999</v>
      </c>
      <c r="R31">
        <v>14.61642</v>
      </c>
      <c r="S31" t="b">
        <f t="shared" ref="S31:S49" si="9">OR(P31&lt;0,Q31&lt;0,R31&lt;0)</f>
        <v>0</v>
      </c>
      <c r="T31" s="2">
        <f t="shared" ref="T31:T33" si="10">IF($S31,"",P31)</f>
        <v>3.5256569999999998</v>
      </c>
      <c r="U31" s="2">
        <f t="shared" si="7"/>
        <v>7.2585389999999999</v>
      </c>
      <c r="V31" s="2">
        <f t="shared" si="8"/>
        <v>14.61642</v>
      </c>
      <c r="W31" t="s">
        <v>38</v>
      </c>
      <c r="Z31" s="14">
        <v>41788</v>
      </c>
      <c r="AA31" s="6">
        <v>3.5256569999999998</v>
      </c>
      <c r="AB31" s="6">
        <v>7.2585389999999999</v>
      </c>
      <c r="AC31" s="6">
        <v>14.61642</v>
      </c>
    </row>
    <row r="32" spans="1:29" x14ac:dyDescent="0.3">
      <c r="N32" t="str">
        <f>TEXT(O32,"'yyyy-mm-dd'")&amp;","&amp;N31</f>
        <v>'2014-05-28','2014-05-29','2014-05-30'</v>
      </c>
      <c r="O32" s="10">
        <f t="shared" ref="O32:O33" si="11">O31-1</f>
        <v>41787</v>
      </c>
      <c r="P32">
        <v>-0.75329849999999998</v>
      </c>
      <c r="Q32">
        <v>3.0707200000000001</v>
      </c>
      <c r="R32">
        <v>7.6380699999999999</v>
      </c>
      <c r="T32" s="2"/>
      <c r="U32" s="2">
        <f t="shared" si="7"/>
        <v>3.0707200000000001</v>
      </c>
      <c r="V32" s="2">
        <f t="shared" si="8"/>
        <v>7.6380699999999999</v>
      </c>
      <c r="Z32" s="14">
        <v>41787</v>
      </c>
      <c r="AA32" s="6">
        <v>-0.75329849999999998</v>
      </c>
      <c r="AB32" s="6">
        <v>3.0707200000000001</v>
      </c>
      <c r="AC32" s="6">
        <v>7.6380699999999999</v>
      </c>
    </row>
    <row r="33" spans="14:29" x14ac:dyDescent="0.3">
      <c r="N33" t="str">
        <f t="shared" ref="N33:N48" si="12">TEXT(O33,"'yyyy-mm-dd'")&amp;","&amp;N32</f>
        <v>'2014-05-27','2014-05-28','2014-05-29','2014-05-30'</v>
      </c>
      <c r="O33" s="10">
        <f t="shared" si="11"/>
        <v>41786</v>
      </c>
      <c r="P33">
        <v>-2.5508820000000001</v>
      </c>
      <c r="Q33">
        <v>1.7093910000000001</v>
      </c>
      <c r="R33">
        <v>6.8578460000000003</v>
      </c>
      <c r="S33" t="b">
        <f t="shared" si="9"/>
        <v>1</v>
      </c>
      <c r="T33" s="2" t="str">
        <f t="shared" si="10"/>
        <v/>
      </c>
      <c r="U33" s="2" t="str">
        <f t="shared" si="7"/>
        <v/>
      </c>
      <c r="V33" s="2" t="str">
        <f t="shared" si="8"/>
        <v/>
      </c>
      <c r="Z33" s="14">
        <v>41786</v>
      </c>
      <c r="AA33" s="6">
        <v>-2.5508820000000001</v>
      </c>
      <c r="AB33" s="6">
        <v>1.7093910000000001</v>
      </c>
      <c r="AC33" s="6">
        <v>6.8578460000000003</v>
      </c>
    </row>
    <row r="34" spans="14:29" x14ac:dyDescent="0.3">
      <c r="O34" s="10"/>
      <c r="S34" t="b">
        <f t="shared" si="9"/>
        <v>0</v>
      </c>
      <c r="T34" s="2"/>
      <c r="U34" s="2"/>
      <c r="V34" s="2"/>
      <c r="Z34" s="14">
        <v>41782</v>
      </c>
      <c r="AA34" s="6">
        <v>-0.76604430000000001</v>
      </c>
      <c r="AB34" s="6">
        <v>1.7546379999999999</v>
      </c>
      <c r="AC34" s="6">
        <v>7.19963</v>
      </c>
    </row>
    <row r="35" spans="14:29" x14ac:dyDescent="0.3">
      <c r="N35" t="str">
        <f>TEXT(O35,"'yyyy-mm-dd'")&amp;","&amp;N33</f>
        <v>'2014-05-23','2014-05-27','2014-05-28','2014-05-29','2014-05-30'</v>
      </c>
      <c r="O35" s="10">
        <f>O33-4</f>
        <v>41782</v>
      </c>
      <c r="P35">
        <v>-0.76604430000000001</v>
      </c>
      <c r="Q35">
        <v>1.7546379999999999</v>
      </c>
      <c r="R35">
        <v>7.19963</v>
      </c>
      <c r="T35" s="2"/>
      <c r="U35" s="2">
        <f t="shared" si="7"/>
        <v>1.7546379999999999</v>
      </c>
      <c r="V35" s="2">
        <f t="shared" si="8"/>
        <v>7.19963</v>
      </c>
      <c r="Z35" s="14">
        <v>41781</v>
      </c>
      <c r="AA35" s="6">
        <v>-1.0099210000000001</v>
      </c>
      <c r="AB35" s="6">
        <v>1.1143639999999999</v>
      </c>
      <c r="AC35" s="6">
        <v>6.1866919999999999</v>
      </c>
    </row>
    <row r="36" spans="14:29" x14ac:dyDescent="0.3">
      <c r="N36" t="str">
        <f t="shared" si="12"/>
        <v>'2014-05-22','2014-05-23','2014-05-27','2014-05-28','2014-05-29','2014-05-30'</v>
      </c>
      <c r="O36" s="10">
        <f>O35-1</f>
        <v>41781</v>
      </c>
      <c r="P36">
        <v>-1.0099210000000001</v>
      </c>
      <c r="Q36">
        <v>1.1143639999999999</v>
      </c>
      <c r="R36">
        <v>6.1866919999999999</v>
      </c>
      <c r="S36" t="b">
        <f t="shared" si="9"/>
        <v>1</v>
      </c>
      <c r="T36" s="2"/>
      <c r="U36" s="2"/>
      <c r="V36" s="2"/>
      <c r="Z36" s="14">
        <v>41780</v>
      </c>
      <c r="AA36" s="6">
        <v>-2.614703</v>
      </c>
      <c r="AB36" s="6">
        <v>-0.43472460000000002</v>
      </c>
      <c r="AC36" s="6">
        <v>7.1144150000000002</v>
      </c>
    </row>
    <row r="37" spans="14:29" x14ac:dyDescent="0.3">
      <c r="N37" t="str">
        <f t="shared" si="12"/>
        <v>'2014-05-21','2014-05-22','2014-05-23','2014-05-27','2014-05-28','2014-05-29','2014-05-30'</v>
      </c>
      <c r="O37" s="10">
        <f t="shared" ref="O37:O39" si="13">O36-1</f>
        <v>41780</v>
      </c>
      <c r="P37">
        <v>-2.614703</v>
      </c>
      <c r="Q37">
        <v>-0.43472460000000002</v>
      </c>
      <c r="R37">
        <v>7.1144150000000002</v>
      </c>
      <c r="S37" t="b">
        <f t="shared" si="9"/>
        <v>1</v>
      </c>
      <c r="T37" s="2" t="str">
        <f t="shared" ref="T37:T41" si="14">IF($S37,"",P37)</f>
        <v/>
      </c>
      <c r="U37" s="2" t="str">
        <f t="shared" ref="U37:U41" si="15">IF($S37,"",Q37)</f>
        <v/>
      </c>
      <c r="V37" s="2" t="str">
        <f t="shared" ref="V37:V41" si="16">IF($S37,"",R37)</f>
        <v/>
      </c>
      <c r="Z37" s="14">
        <v>41779</v>
      </c>
      <c r="AA37" s="6">
        <v>-3.5136289999999999</v>
      </c>
      <c r="AB37" s="6">
        <v>0.84391170000000004</v>
      </c>
      <c r="AC37" s="6">
        <v>2.924029</v>
      </c>
    </row>
    <row r="38" spans="14:29" x14ac:dyDescent="0.3">
      <c r="N38" t="str">
        <f t="shared" si="12"/>
        <v>'2014-05-20','2014-05-21','2014-05-22','2014-05-23','2014-05-27','2014-05-28','2014-05-29','2014-05-30'</v>
      </c>
      <c r="O38" s="10">
        <f t="shared" si="13"/>
        <v>41779</v>
      </c>
      <c r="P38">
        <v>-3.5136289999999999</v>
      </c>
      <c r="Q38">
        <v>0.84391170000000004</v>
      </c>
      <c r="R38">
        <v>2.924029</v>
      </c>
      <c r="S38" t="b">
        <f t="shared" si="9"/>
        <v>1</v>
      </c>
      <c r="T38" s="2" t="str">
        <f t="shared" si="14"/>
        <v/>
      </c>
      <c r="U38" s="2" t="str">
        <f t="shared" si="15"/>
        <v/>
      </c>
      <c r="V38" s="2" t="str">
        <f t="shared" si="16"/>
        <v/>
      </c>
      <c r="Z38" s="14">
        <v>41778</v>
      </c>
      <c r="AA38" s="6">
        <v>1.091283</v>
      </c>
      <c r="AB38" s="6">
        <v>4.3823259999999999</v>
      </c>
      <c r="AC38" s="6">
        <v>12.1364</v>
      </c>
    </row>
    <row r="39" spans="14:29" x14ac:dyDescent="0.3">
      <c r="N39" t="str">
        <f t="shared" si="12"/>
        <v>'2014-05-19','2014-05-20','2014-05-21','2014-05-22','2014-05-23','2014-05-27','2014-05-28','2014-05-29','2014-05-30'</v>
      </c>
      <c r="O39" s="10">
        <f t="shared" si="13"/>
        <v>41778</v>
      </c>
      <c r="P39">
        <v>1.091283</v>
      </c>
      <c r="Q39">
        <v>4.3823259999999999</v>
      </c>
      <c r="R39">
        <v>12.1364</v>
      </c>
      <c r="S39" t="b">
        <f t="shared" si="9"/>
        <v>0</v>
      </c>
      <c r="T39" s="2">
        <f t="shared" si="14"/>
        <v>1.091283</v>
      </c>
      <c r="U39" s="2">
        <f t="shared" si="15"/>
        <v>4.3823259999999999</v>
      </c>
      <c r="V39" s="2">
        <f t="shared" si="16"/>
        <v>12.1364</v>
      </c>
      <c r="Z39" s="14">
        <v>41775</v>
      </c>
      <c r="AA39" s="6">
        <v>-1.268934</v>
      </c>
      <c r="AB39" s="6">
        <v>1.602401</v>
      </c>
      <c r="AC39" s="6">
        <v>9.3829740000000008</v>
      </c>
    </row>
    <row r="40" spans="14:29" x14ac:dyDescent="0.3">
      <c r="N40" t="str">
        <f t="shared" si="12"/>
        <v>'2014-05-16','2014-05-19','2014-05-20','2014-05-21','2014-05-22','2014-05-23','2014-05-27','2014-05-28','2014-05-29','2014-05-30'</v>
      </c>
      <c r="O40" s="10">
        <f>O39-3</f>
        <v>41775</v>
      </c>
      <c r="P40">
        <v>-1.268934</v>
      </c>
      <c r="Q40">
        <v>1.602401</v>
      </c>
      <c r="R40">
        <v>9.3829740000000008</v>
      </c>
      <c r="S40" t="b">
        <f t="shared" si="9"/>
        <v>1</v>
      </c>
      <c r="T40" s="2" t="str">
        <f t="shared" si="14"/>
        <v/>
      </c>
      <c r="U40" s="2" t="str">
        <f t="shared" si="15"/>
        <v/>
      </c>
      <c r="V40" s="2" t="str">
        <f t="shared" si="16"/>
        <v/>
      </c>
      <c r="Z40" s="14">
        <v>41774</v>
      </c>
      <c r="AA40" s="6">
        <v>-2.1768770000000002</v>
      </c>
      <c r="AB40" s="6">
        <v>3.2709320000000002</v>
      </c>
      <c r="AC40" s="6">
        <v>10.35318</v>
      </c>
    </row>
    <row r="41" spans="14:29" x14ac:dyDescent="0.3">
      <c r="N41" t="str">
        <f t="shared" si="12"/>
        <v>'2014-05-15','2014-05-16','2014-05-19','2014-05-20','2014-05-21','2014-05-22','2014-05-23','2014-05-27','2014-05-28','2014-05-29','2014-05-30'</v>
      </c>
      <c r="O41" s="10">
        <f>O40-1</f>
        <v>41774</v>
      </c>
      <c r="P41">
        <v>-2.1768770000000002</v>
      </c>
      <c r="Q41">
        <v>3.2709320000000002</v>
      </c>
      <c r="R41">
        <v>10.35318</v>
      </c>
      <c r="S41" t="b">
        <f t="shared" si="9"/>
        <v>1</v>
      </c>
      <c r="T41" s="2" t="str">
        <f t="shared" si="14"/>
        <v/>
      </c>
      <c r="U41" s="2" t="str">
        <f t="shared" si="15"/>
        <v/>
      </c>
      <c r="V41" s="2" t="str">
        <f t="shared" si="16"/>
        <v/>
      </c>
      <c r="Z41" s="14">
        <v>41773</v>
      </c>
      <c r="AA41" s="6">
        <v>-1.5100009999999999</v>
      </c>
      <c r="AB41" s="6">
        <v>0.28720570000000001</v>
      </c>
      <c r="AC41" s="6">
        <v>7.557302</v>
      </c>
    </row>
    <row r="42" spans="14:29" x14ac:dyDescent="0.3">
      <c r="N42" t="str">
        <f t="shared" si="12"/>
        <v>'2014-05-14','2014-05-15','2014-05-16','2014-05-19','2014-05-20','2014-05-21','2014-05-22','2014-05-23','2014-05-27','2014-05-28','2014-05-29','2014-05-30'</v>
      </c>
      <c r="O42" s="10">
        <f t="shared" ref="O42:O51" si="17">O41-1</f>
        <v>41773</v>
      </c>
      <c r="P42">
        <v>-1.5100009999999999</v>
      </c>
      <c r="Q42">
        <v>0.28720570000000001</v>
      </c>
      <c r="R42">
        <v>7.557302</v>
      </c>
      <c r="S42" t="b">
        <f t="shared" si="9"/>
        <v>1</v>
      </c>
      <c r="T42" s="2"/>
      <c r="U42" s="2"/>
      <c r="V42" s="2"/>
      <c r="Z42" s="14">
        <v>41772</v>
      </c>
      <c r="AA42" s="6">
        <v>-0.69352270000000005</v>
      </c>
      <c r="AB42" s="6">
        <v>1.225635</v>
      </c>
      <c r="AC42" s="6">
        <v>5.7556830000000003</v>
      </c>
    </row>
    <row r="43" spans="14:29" x14ac:dyDescent="0.3">
      <c r="N43" t="str">
        <f t="shared" si="12"/>
        <v>'2014-05-13','2014-05-14','2014-05-15','2014-05-16','2014-05-19','2014-05-20','2014-05-21','2014-05-22','2014-05-23','2014-05-27','2014-05-28','2014-05-29','2014-05-30'</v>
      </c>
      <c r="O43" s="10">
        <f t="shared" si="17"/>
        <v>41772</v>
      </c>
      <c r="P43">
        <v>-0.69352270000000005</v>
      </c>
      <c r="Q43">
        <v>1.225635</v>
      </c>
      <c r="R43">
        <v>5.7556830000000003</v>
      </c>
      <c r="S43" t="b">
        <f t="shared" si="9"/>
        <v>1</v>
      </c>
      <c r="T43" s="2" t="str">
        <f t="shared" ref="T43:T45" si="18">IF($S43,"",P43)</f>
        <v/>
      </c>
      <c r="U43" s="2" t="str">
        <f t="shared" ref="U43:U45" si="19">IF($S43,"",Q43)</f>
        <v/>
      </c>
      <c r="V43" s="2" t="str">
        <f t="shared" ref="V43:V45" si="20">IF($S43,"",R43)</f>
        <v/>
      </c>
      <c r="Z43" s="14">
        <v>41771</v>
      </c>
      <c r="AA43" s="6">
        <v>-2.5583819999999999</v>
      </c>
      <c r="AB43" s="6">
        <v>2.324951</v>
      </c>
      <c r="AC43" s="6">
        <v>11.02383</v>
      </c>
    </row>
    <row r="44" spans="14:29" x14ac:dyDescent="0.3">
      <c r="N44" t="str">
        <f t="shared" si="12"/>
        <v>'2014-05-12','2014-05-13','2014-05-14','2014-05-15','2014-05-16','2014-05-19','2014-05-20','2014-05-21','2014-05-22','2014-05-23','2014-05-27','2014-05-28','2014-05-29','2014-05-30'</v>
      </c>
      <c r="O44" s="10">
        <f t="shared" si="17"/>
        <v>41771</v>
      </c>
      <c r="P44">
        <v>-2.5583819999999999</v>
      </c>
      <c r="Q44">
        <v>2.324951</v>
      </c>
      <c r="R44">
        <v>11.02383</v>
      </c>
      <c r="S44" t="b">
        <f t="shared" si="9"/>
        <v>1</v>
      </c>
      <c r="T44" s="2" t="str">
        <f t="shared" si="18"/>
        <v/>
      </c>
      <c r="U44" s="2" t="str">
        <f t="shared" si="19"/>
        <v/>
      </c>
      <c r="V44" s="2" t="str">
        <f t="shared" si="20"/>
        <v/>
      </c>
      <c r="Z44" s="14">
        <v>41768</v>
      </c>
      <c r="AA44" s="6">
        <v>-3.1975229999999999</v>
      </c>
      <c r="AB44" s="6">
        <v>-0.34709499999999999</v>
      </c>
      <c r="AC44" s="6">
        <v>11.215070000000001</v>
      </c>
    </row>
    <row r="45" spans="14:29" x14ac:dyDescent="0.3">
      <c r="N45" t="str">
        <f t="shared" si="12"/>
        <v>'2014-05-09','2014-05-12','2014-05-13','2014-05-14','2014-05-15','2014-05-16','2014-05-19','2014-05-20','2014-05-21','2014-05-22','2014-05-23','2014-05-27','2014-05-28','2014-05-29','2014-05-30'</v>
      </c>
      <c r="O45" s="10">
        <f>O44-3</f>
        <v>41768</v>
      </c>
      <c r="P45">
        <v>-3.1975229999999999</v>
      </c>
      <c r="Q45">
        <v>-0.34709499999999999</v>
      </c>
      <c r="R45">
        <v>11.215070000000001</v>
      </c>
      <c r="S45" t="b">
        <f t="shared" si="9"/>
        <v>1</v>
      </c>
      <c r="T45" s="2" t="str">
        <f t="shared" si="18"/>
        <v/>
      </c>
      <c r="U45" s="2" t="str">
        <f t="shared" si="19"/>
        <v/>
      </c>
      <c r="V45" s="2" t="str">
        <f t="shared" si="20"/>
        <v/>
      </c>
      <c r="Z45" s="14">
        <v>41767</v>
      </c>
      <c r="AA45" s="6">
        <v>-3.2785150000000001</v>
      </c>
      <c r="AB45" s="6">
        <v>0.8530662</v>
      </c>
      <c r="AC45" s="6">
        <v>6.967212</v>
      </c>
    </row>
    <row r="46" spans="14:29" x14ac:dyDescent="0.3">
      <c r="N46" t="str">
        <f t="shared" si="12"/>
        <v>'2014-05-08','2014-05-09','2014-05-12','2014-05-13','2014-05-14','2014-05-15','2014-05-16','2014-05-19','2014-05-20','2014-05-21','2014-05-22','2014-05-23','2014-05-27','2014-05-28','2014-05-29','2014-05-30'</v>
      </c>
      <c r="O46" s="10">
        <f t="shared" si="17"/>
        <v>41767</v>
      </c>
      <c r="P46">
        <v>-3.2785150000000001</v>
      </c>
      <c r="Q46">
        <v>0.8530662</v>
      </c>
      <c r="R46">
        <v>6.967212</v>
      </c>
      <c r="S46" t="b">
        <f t="shared" si="9"/>
        <v>1</v>
      </c>
      <c r="T46" s="2"/>
      <c r="U46" s="2"/>
      <c r="V46" s="2"/>
      <c r="Z46" s="14">
        <v>41766</v>
      </c>
      <c r="AA46" s="6">
        <v>-3.3127439999999999</v>
      </c>
      <c r="AB46" s="6">
        <v>0.85050829999999999</v>
      </c>
      <c r="AC46" s="6">
        <v>3.7962189999999998</v>
      </c>
    </row>
    <row r="47" spans="14:29" x14ac:dyDescent="0.3">
      <c r="N47" t="str">
        <f t="shared" si="12"/>
        <v>'2014-05-07','2014-05-08','2014-05-09','2014-05-12','2014-05-13','2014-05-14','2014-05-15','2014-05-16','2014-05-19','2014-05-20','2014-05-21','2014-05-22','2014-05-23','2014-05-27','2014-05-28','2014-05-29','2014-05-30'</v>
      </c>
      <c r="O47" s="10">
        <f t="shared" si="17"/>
        <v>41766</v>
      </c>
      <c r="P47">
        <v>-3.3127439999999999</v>
      </c>
      <c r="Q47">
        <v>0.85050829999999999</v>
      </c>
      <c r="R47">
        <v>3.7962189999999998</v>
      </c>
      <c r="S47" t="b">
        <f t="shared" si="9"/>
        <v>1</v>
      </c>
      <c r="T47" s="2" t="str">
        <f t="shared" ref="T47:T48" si="21">IF($S47,"",P47)</f>
        <v/>
      </c>
      <c r="U47" s="2" t="str">
        <f t="shared" ref="U47:U48" si="22">IF($S47,"",Q47)</f>
        <v/>
      </c>
      <c r="V47" s="2" t="str">
        <f t="shared" ref="V47:V48" si="23">IF($S47,"",R47)</f>
        <v/>
      </c>
      <c r="Z47" s="14">
        <v>41765</v>
      </c>
      <c r="AA47" s="6">
        <v>-1.3809849999999999</v>
      </c>
      <c r="AB47" s="6">
        <v>2.5386980000000001</v>
      </c>
      <c r="AC47" s="6">
        <v>6.4857610000000001</v>
      </c>
    </row>
    <row r="48" spans="14:29" x14ac:dyDescent="0.3">
      <c r="N48" t="str">
        <f t="shared" si="12"/>
        <v>'2014-05-06','2014-05-07','2014-05-08','2014-05-09','2014-05-12','2014-05-13','2014-05-14','2014-05-15','2014-05-16','2014-05-19','2014-05-20','2014-05-21','2014-05-22','2014-05-23','2014-05-27','2014-05-28','2014-05-29','2014-05-30'</v>
      </c>
      <c r="O48" s="10">
        <f t="shared" si="17"/>
        <v>41765</v>
      </c>
      <c r="P48">
        <v>-1.3809849999999999</v>
      </c>
      <c r="Q48">
        <v>2.5386980000000001</v>
      </c>
      <c r="R48">
        <v>6.4857610000000001</v>
      </c>
      <c r="S48" t="b">
        <f t="shared" si="9"/>
        <v>1</v>
      </c>
      <c r="T48" s="2" t="str">
        <f t="shared" si="21"/>
        <v/>
      </c>
      <c r="U48" s="2" t="str">
        <f t="shared" si="22"/>
        <v/>
      </c>
      <c r="V48" s="2" t="str">
        <f t="shared" si="23"/>
        <v/>
      </c>
      <c r="Z48" s="14">
        <v>41761</v>
      </c>
      <c r="AA48" s="6">
        <v>-1.157907</v>
      </c>
      <c r="AB48" s="6">
        <v>3.101121</v>
      </c>
      <c r="AC48" s="6">
        <v>6.8377270000000001</v>
      </c>
    </row>
    <row r="49" spans="14:29" x14ac:dyDescent="0.3">
      <c r="O49" s="10"/>
      <c r="S49" t="b">
        <f t="shared" si="9"/>
        <v>0</v>
      </c>
      <c r="T49" s="2"/>
      <c r="U49" s="2"/>
      <c r="V49" s="2"/>
      <c r="Z49" s="14">
        <v>41760</v>
      </c>
      <c r="AA49" s="6">
        <v>-1.7522230000000001</v>
      </c>
      <c r="AB49" s="6">
        <v>-1.464739</v>
      </c>
      <c r="AC49" s="6">
        <v>6.9841899999999999</v>
      </c>
    </row>
    <row r="50" spans="14:29" x14ac:dyDescent="0.3">
      <c r="N50" t="str">
        <f>TEXT(O50,"'yyyy-mm-dd'")&amp;","&amp;N48</f>
        <v>'2014-05-02','2014-05-06','2014-05-07','2014-05-08','2014-05-09','2014-05-12','2014-05-13','2014-05-14','2014-05-15','2014-05-16','2014-05-19','2014-05-20','2014-05-21','2014-05-22','2014-05-23','2014-05-27','2014-05-28','2014-05-29','2014-05-30'</v>
      </c>
      <c r="O50" s="10">
        <f>O48-4</f>
        <v>41761</v>
      </c>
      <c r="P50">
        <v>-1.157907</v>
      </c>
      <c r="Q50">
        <v>3.101121</v>
      </c>
      <c r="R50">
        <v>6.8377270000000001</v>
      </c>
      <c r="S50" t="b">
        <f t="shared" ref="S50:S51" si="24">OR(P50&lt;0,Q50&lt;0,R50&lt;0)</f>
        <v>1</v>
      </c>
      <c r="T50" s="2" t="str">
        <f t="shared" ref="T50:T51" si="25">IF($S50,"",P50)</f>
        <v/>
      </c>
      <c r="U50" s="2" t="str">
        <f t="shared" ref="U50:U51" si="26">IF($S50,"",Q50)</f>
        <v/>
      </c>
      <c r="V50" s="2" t="str">
        <f t="shared" ref="V50:V51" si="27">IF($S50,"",R50)</f>
        <v/>
      </c>
    </row>
    <row r="51" spans="14:29" x14ac:dyDescent="0.3">
      <c r="N51" t="str">
        <f>TEXT(O51,"'yyyy-mm-dd'")&amp;","&amp;N50</f>
        <v>'2014-05-01','2014-05-02','2014-05-06','2014-05-07','2014-05-08','2014-05-09','2014-05-12','2014-05-13','2014-05-14','2014-05-15','2014-05-16','2014-05-19','2014-05-20','2014-05-21','2014-05-22','2014-05-23','2014-05-27','2014-05-28','2014-05-29','2014-05-30'</v>
      </c>
      <c r="O51" s="10">
        <f t="shared" si="17"/>
        <v>41760</v>
      </c>
      <c r="P51">
        <v>-1.7522230000000001</v>
      </c>
      <c r="Q51">
        <v>-1.464739</v>
      </c>
      <c r="R51">
        <v>6.9841899999999999</v>
      </c>
      <c r="S51" t="b">
        <f t="shared" si="24"/>
        <v>1</v>
      </c>
      <c r="T51" s="2" t="str">
        <f t="shared" si="25"/>
        <v/>
      </c>
      <c r="U51" s="2" t="str">
        <f t="shared" si="26"/>
        <v/>
      </c>
      <c r="V51" s="2" t="str">
        <f t="shared" si="27"/>
        <v/>
      </c>
    </row>
    <row r="52" spans="14:29" x14ac:dyDescent="0.3">
      <c r="N52" s="15" t="s">
        <v>34</v>
      </c>
    </row>
    <row r="56" spans="14:29" x14ac:dyDescent="0.3">
      <c r="Z56" s="6"/>
      <c r="AA56" s="7" t="s">
        <v>28</v>
      </c>
      <c r="AB56" s="7" t="s">
        <v>29</v>
      </c>
      <c r="AC56" s="7" t="s">
        <v>33</v>
      </c>
    </row>
    <row r="57" spans="14:29" x14ac:dyDescent="0.3">
      <c r="O57" s="10"/>
      <c r="U57" s="3">
        <f>AVERAGE(U59:U78)</f>
        <v>0.50770035000000002</v>
      </c>
      <c r="V57" s="3">
        <f>AVERAGE(V59:V78)</f>
        <v>2.0029904333333337</v>
      </c>
      <c r="W57" s="3">
        <f>AVERAGE(W59:W78)</f>
        <v>3.5684022500000001</v>
      </c>
      <c r="Z57" s="14">
        <v>41605</v>
      </c>
      <c r="AA57" s="6">
        <v>-0.66257520000000003</v>
      </c>
      <c r="AB57" s="6">
        <v>-1.909907</v>
      </c>
      <c r="AC57" s="6">
        <v>4.2179390000000003</v>
      </c>
    </row>
    <row r="58" spans="14:29" x14ac:dyDescent="0.3">
      <c r="O58" s="10">
        <v>41607</v>
      </c>
      <c r="U58" s="12" t="s">
        <v>25</v>
      </c>
      <c r="V58" s="12" t="s">
        <v>26</v>
      </c>
      <c r="W58" s="12" t="s">
        <v>27</v>
      </c>
      <c r="Z58" s="14">
        <v>41604</v>
      </c>
      <c r="AA58" s="6">
        <v>-2.3797920000000001</v>
      </c>
      <c r="AB58" s="6">
        <v>-2.8311350000000002</v>
      </c>
      <c r="AC58" s="6">
        <v>-1.3237140000000001</v>
      </c>
    </row>
    <row r="59" spans="14:29" x14ac:dyDescent="0.3">
      <c r="O59" s="10">
        <f>O58-2</f>
        <v>41605</v>
      </c>
      <c r="Q59" s="2">
        <v>-0.66257520000000003</v>
      </c>
      <c r="R59" s="2">
        <v>-1.909907</v>
      </c>
      <c r="S59" s="2">
        <v>4.2179390000000003</v>
      </c>
      <c r="U59" s="2" t="str">
        <f>IF(Q59&lt;0,"",Q59)</f>
        <v/>
      </c>
      <c r="V59" s="2" t="str">
        <f t="shared" ref="V59" si="28">IF(R59&lt;0,"",R59)</f>
        <v/>
      </c>
      <c r="W59" s="2">
        <f t="shared" ref="W59" si="29">IF(S59&lt;0,"",S59)</f>
        <v>4.2179390000000003</v>
      </c>
      <c r="Z59" s="14">
        <v>41603</v>
      </c>
      <c r="AA59" s="6">
        <v>-0.25046489999999999</v>
      </c>
      <c r="AB59" s="6">
        <v>-0.87384799999999996</v>
      </c>
      <c r="AC59" s="6">
        <v>-1.1584620000000001</v>
      </c>
    </row>
    <row r="60" spans="14:29" x14ac:dyDescent="0.3">
      <c r="N60" t="str">
        <f>TEXT(O60,"'yyyy-mm-dd'")&amp;","&amp;TEXT(O59,"'yyyy-mm-dd'")</f>
        <v>'2013-11-26','2013-11-27'</v>
      </c>
      <c r="O60" s="10">
        <f t="shared" ref="O60:O76" si="30">O59-1</f>
        <v>41604</v>
      </c>
      <c r="Q60" s="2">
        <v>-2.3797920000000001</v>
      </c>
      <c r="R60" s="2">
        <v>-2.8311350000000002</v>
      </c>
      <c r="S60" s="2">
        <v>-1.3237140000000001</v>
      </c>
      <c r="U60" s="2" t="str">
        <f t="shared" ref="U60:U76" si="31">IF(Q60&lt;0,"",Q60)</f>
        <v/>
      </c>
      <c r="V60" s="2" t="str">
        <f t="shared" ref="V60:V76" si="32">IF(R60&lt;0,"",R60)</f>
        <v/>
      </c>
      <c r="W60" s="2" t="str">
        <f t="shared" ref="W60:W76" si="33">IF(S60&lt;0,"",S60)</f>
        <v/>
      </c>
      <c r="Z60" s="14">
        <v>41600</v>
      </c>
      <c r="AA60" s="6">
        <v>-1.7366159999999999</v>
      </c>
      <c r="AB60" s="6">
        <v>-3.7996449999999999</v>
      </c>
      <c r="AC60" s="6">
        <v>-1.7100960000000001</v>
      </c>
    </row>
    <row r="61" spans="14:29" x14ac:dyDescent="0.3">
      <c r="N61" t="str">
        <f t="shared" ref="N61:N76" si="34">TEXT(O61,"'yyyy-mm-dd'")&amp;","&amp;N60</f>
        <v>'2013-11-25','2013-11-26','2013-11-27'</v>
      </c>
      <c r="O61" s="10">
        <f t="shared" si="30"/>
        <v>41603</v>
      </c>
      <c r="Q61" s="2">
        <v>-0.25046489999999999</v>
      </c>
      <c r="R61" s="2">
        <v>-0.87384799999999996</v>
      </c>
      <c r="S61" s="2">
        <v>-1.1584620000000001</v>
      </c>
      <c r="U61" s="2" t="str">
        <f t="shared" si="31"/>
        <v/>
      </c>
      <c r="V61" s="2" t="str">
        <f t="shared" si="32"/>
        <v/>
      </c>
      <c r="W61" s="2" t="str">
        <f t="shared" si="33"/>
        <v/>
      </c>
      <c r="Z61" s="14">
        <v>41599</v>
      </c>
      <c r="AA61" s="6">
        <v>6.4910179999999998E-2</v>
      </c>
      <c r="AB61" s="6">
        <v>0.82873759999999996</v>
      </c>
      <c r="AC61" s="6">
        <v>6.6590369999999996E-2</v>
      </c>
    </row>
    <row r="62" spans="14:29" x14ac:dyDescent="0.3">
      <c r="N62" t="str">
        <f t="shared" si="34"/>
        <v>'2013-11-22','2013-11-25','2013-11-26','2013-11-27'</v>
      </c>
      <c r="O62" s="10">
        <f>O61-3</f>
        <v>41600</v>
      </c>
      <c r="Q62" s="2">
        <v>-1.7366159999999999</v>
      </c>
      <c r="R62" s="2">
        <v>-3.7996449999999999</v>
      </c>
      <c r="S62" s="2">
        <v>-1.7100960000000001</v>
      </c>
      <c r="U62" s="2" t="str">
        <f t="shared" si="31"/>
        <v/>
      </c>
      <c r="V62" s="2" t="str">
        <f t="shared" si="32"/>
        <v/>
      </c>
      <c r="W62" s="2" t="str">
        <f t="shared" si="33"/>
        <v/>
      </c>
      <c r="Z62" s="14">
        <v>41598</v>
      </c>
      <c r="AA62" s="6">
        <v>-0.76976129999999998</v>
      </c>
      <c r="AB62" s="6">
        <v>-2.7773889999999999</v>
      </c>
      <c r="AC62" s="6">
        <v>-2.5059629999999999</v>
      </c>
    </row>
    <row r="63" spans="14:29" x14ac:dyDescent="0.3">
      <c r="N63" t="str">
        <f t="shared" si="34"/>
        <v>'2013-11-21','2013-11-22','2013-11-25','2013-11-26','2013-11-27'</v>
      </c>
      <c r="O63" s="10">
        <f>O62-1</f>
        <v>41599</v>
      </c>
      <c r="Q63" s="2">
        <v>6.4910179999999998E-2</v>
      </c>
      <c r="R63" s="2">
        <v>0.82873759999999996</v>
      </c>
      <c r="S63" s="2">
        <v>6.6590369999999996E-2</v>
      </c>
      <c r="U63" s="16"/>
      <c r="V63" s="16"/>
      <c r="W63" s="16"/>
      <c r="Z63" s="14">
        <v>41597</v>
      </c>
      <c r="AA63" s="6">
        <v>0.5997614</v>
      </c>
      <c r="AB63" s="6">
        <v>5.2562420000000003</v>
      </c>
      <c r="AC63" s="6">
        <v>4.6736190000000004</v>
      </c>
    </row>
    <row r="64" spans="14:29" x14ac:dyDescent="0.3">
      <c r="N64" t="str">
        <f t="shared" si="34"/>
        <v>'2013-11-20','2013-11-21','2013-11-22','2013-11-25','2013-11-26','2013-11-27'</v>
      </c>
      <c r="O64" s="10">
        <f t="shared" si="30"/>
        <v>41598</v>
      </c>
      <c r="Q64" s="2">
        <v>-0.76976129999999998</v>
      </c>
      <c r="R64" s="2">
        <v>-2.7773889999999999</v>
      </c>
      <c r="S64" s="2">
        <v>-2.5059629999999999</v>
      </c>
      <c r="U64" s="2" t="str">
        <f t="shared" si="31"/>
        <v/>
      </c>
      <c r="V64" s="2" t="str">
        <f t="shared" si="32"/>
        <v/>
      </c>
      <c r="W64" s="2" t="str">
        <f t="shared" si="33"/>
        <v/>
      </c>
      <c r="Z64" s="14">
        <v>41596</v>
      </c>
      <c r="AA64" s="6">
        <v>-1.629159</v>
      </c>
      <c r="AB64" s="6">
        <v>-4.3783649999999996</v>
      </c>
      <c r="AC64" s="6">
        <v>-0.82103130000000002</v>
      </c>
    </row>
    <row r="65" spans="14:29" x14ac:dyDescent="0.3">
      <c r="N65" t="str">
        <f t="shared" si="34"/>
        <v>'2013-11-19','2013-11-20','2013-11-21','2013-11-22','2013-11-25','2013-11-26','2013-11-27'</v>
      </c>
      <c r="O65" s="10">
        <f t="shared" si="30"/>
        <v>41597</v>
      </c>
      <c r="Q65" s="2">
        <v>0.5997614</v>
      </c>
      <c r="R65" s="2">
        <v>5.2562420000000003</v>
      </c>
      <c r="S65" s="2">
        <v>4.6736190000000004</v>
      </c>
      <c r="U65" s="2">
        <f t="shared" si="31"/>
        <v>0.5997614</v>
      </c>
      <c r="V65" s="2">
        <f t="shared" si="32"/>
        <v>5.2562420000000003</v>
      </c>
      <c r="W65" s="2">
        <f t="shared" si="33"/>
        <v>4.6736190000000004</v>
      </c>
      <c r="Z65" s="14">
        <v>41593</v>
      </c>
      <c r="AA65" s="6">
        <v>-0.73160029999999998</v>
      </c>
      <c r="AB65" s="6">
        <v>-3.5679189999999998</v>
      </c>
      <c r="AC65" s="6">
        <v>-3.4979010000000001</v>
      </c>
    </row>
    <row r="66" spans="14:29" x14ac:dyDescent="0.3">
      <c r="N66" t="str">
        <f t="shared" si="34"/>
        <v>'2013-11-18','2013-11-19','2013-11-20','2013-11-21','2013-11-22','2013-11-25','2013-11-26','2013-11-27'</v>
      </c>
      <c r="O66" s="10">
        <f t="shared" si="30"/>
        <v>41596</v>
      </c>
      <c r="Q66" s="2">
        <v>-1.629159</v>
      </c>
      <c r="R66" s="2">
        <v>-4.3783649999999996</v>
      </c>
      <c r="S66" s="2">
        <v>-0.82103130000000002</v>
      </c>
      <c r="U66" s="2" t="str">
        <f t="shared" si="31"/>
        <v/>
      </c>
      <c r="V66" s="2" t="str">
        <f t="shared" si="32"/>
        <v/>
      </c>
      <c r="W66" s="2" t="str">
        <f t="shared" si="33"/>
        <v/>
      </c>
      <c r="Z66" s="14">
        <v>41592</v>
      </c>
      <c r="AA66" s="6">
        <v>-0.62178389999999994</v>
      </c>
      <c r="AB66" s="6">
        <v>-0.70434540000000001</v>
      </c>
      <c r="AC66" s="6">
        <v>0.6639543</v>
      </c>
    </row>
    <row r="67" spans="14:29" x14ac:dyDescent="0.3">
      <c r="N67" t="str">
        <f t="shared" si="34"/>
        <v>'2013-11-15','2013-11-18','2013-11-19','2013-11-20','2013-11-21','2013-11-22','2013-11-25','2013-11-26','2013-11-27'</v>
      </c>
      <c r="O67" s="10">
        <f>O66-3</f>
        <v>41593</v>
      </c>
      <c r="Q67" s="2">
        <v>-0.73160029999999998</v>
      </c>
      <c r="R67" s="2">
        <v>-3.5679189999999998</v>
      </c>
      <c r="S67" s="2">
        <v>-3.4979010000000001</v>
      </c>
      <c r="U67" s="2" t="str">
        <f t="shared" si="31"/>
        <v/>
      </c>
      <c r="V67" s="2" t="str">
        <f t="shared" si="32"/>
        <v/>
      </c>
      <c r="W67" s="2" t="str">
        <f t="shared" si="33"/>
        <v/>
      </c>
      <c r="Z67" s="14">
        <v>41591</v>
      </c>
      <c r="AA67" s="6">
        <v>-0.1984687</v>
      </c>
      <c r="AB67" s="6">
        <v>0.3347387</v>
      </c>
      <c r="AC67" s="6">
        <v>3.0443060000000002</v>
      </c>
    </row>
    <row r="68" spans="14:29" x14ac:dyDescent="0.3">
      <c r="N68" t="str">
        <f t="shared" si="34"/>
        <v>'2013-11-14','2013-11-15','2013-11-18','2013-11-19','2013-11-20','2013-11-21','2013-11-22','2013-11-25','2013-11-26','2013-11-27'</v>
      </c>
      <c r="O68" s="10">
        <f>O67-1</f>
        <v>41592</v>
      </c>
      <c r="Q68" s="2">
        <v>-0.62178389999999994</v>
      </c>
      <c r="R68" s="2">
        <v>-0.70434540000000001</v>
      </c>
      <c r="S68" s="2">
        <v>0.6639543</v>
      </c>
      <c r="U68" s="16"/>
      <c r="V68" s="16"/>
      <c r="W68" s="16"/>
      <c r="Z68" s="14">
        <v>41590</v>
      </c>
      <c r="AA68" s="6">
        <v>-0.51563859999999995</v>
      </c>
      <c r="AB68" s="6">
        <v>0.41799059999999999</v>
      </c>
      <c r="AC68" s="6">
        <v>-4.7943470000000001</v>
      </c>
    </row>
    <row r="69" spans="14:29" x14ac:dyDescent="0.3">
      <c r="N69" t="str">
        <f t="shared" si="34"/>
        <v>'2013-11-13','2013-11-14','2013-11-15','2013-11-18','2013-11-19','2013-11-20','2013-11-21','2013-11-22','2013-11-25','2013-11-26','2013-11-27'</v>
      </c>
      <c r="O69" s="10">
        <f t="shared" si="30"/>
        <v>41591</v>
      </c>
      <c r="Q69" s="2">
        <v>-0.1984687</v>
      </c>
      <c r="R69" s="2">
        <v>0.3347387</v>
      </c>
      <c r="S69" s="2">
        <v>3.0443060000000002</v>
      </c>
      <c r="U69" s="2" t="str">
        <f t="shared" si="31"/>
        <v/>
      </c>
      <c r="V69" s="2">
        <f t="shared" si="32"/>
        <v>0.3347387</v>
      </c>
      <c r="W69" s="2">
        <f t="shared" si="33"/>
        <v>3.0443060000000002</v>
      </c>
      <c r="Z69" s="14">
        <v>41586</v>
      </c>
      <c r="AA69" s="6">
        <v>-0.94362820000000003</v>
      </c>
      <c r="AB69" s="6">
        <v>-3.8819149999999998</v>
      </c>
      <c r="AC69" s="6">
        <v>-2.2248999999999999</v>
      </c>
    </row>
    <row r="70" spans="14:29" x14ac:dyDescent="0.3">
      <c r="N70" t="str">
        <f t="shared" si="34"/>
        <v>'2013-11-12','2013-11-13','2013-11-14','2013-11-15','2013-11-18','2013-11-19','2013-11-20','2013-11-21','2013-11-22','2013-11-25','2013-11-26','2013-11-27'</v>
      </c>
      <c r="O70" s="10">
        <f t="shared" si="30"/>
        <v>41590</v>
      </c>
      <c r="Q70" s="2">
        <v>-0.51563859999999995</v>
      </c>
      <c r="R70" s="2">
        <v>0.41799059999999999</v>
      </c>
      <c r="S70" s="2">
        <v>-4.7943470000000001</v>
      </c>
      <c r="U70" s="2" t="str">
        <f t="shared" si="31"/>
        <v/>
      </c>
      <c r="V70" s="2">
        <f t="shared" si="32"/>
        <v>0.41799059999999999</v>
      </c>
      <c r="W70" s="2" t="str">
        <f t="shared" si="33"/>
        <v/>
      </c>
      <c r="Z70" s="14">
        <v>41584</v>
      </c>
      <c r="AA70" s="6">
        <v>-0.56591650000000004</v>
      </c>
      <c r="AB70" s="6">
        <v>-2.832735</v>
      </c>
      <c r="AC70" s="6">
        <v>2.337745</v>
      </c>
    </row>
    <row r="71" spans="14:29" x14ac:dyDescent="0.3">
      <c r="O71" s="10"/>
      <c r="Q71" s="2"/>
      <c r="R71" s="2"/>
      <c r="S71" s="2"/>
      <c r="U71" s="2"/>
      <c r="V71" s="2"/>
      <c r="W71" s="2"/>
      <c r="Z71" s="14">
        <v>41583</v>
      </c>
      <c r="AA71" s="6">
        <v>-1.6830670000000001</v>
      </c>
      <c r="AB71" s="6">
        <v>-5.6845249999999998</v>
      </c>
      <c r="AC71" s="6">
        <v>-1.2902100000000001</v>
      </c>
    </row>
    <row r="72" spans="14:29" x14ac:dyDescent="0.3">
      <c r="N72" t="str">
        <f>TEXT(O72,"'yyyy-mm-dd'")&amp;","&amp;N70</f>
        <v>'2013-11-08','2013-11-12','2013-11-13','2013-11-14','2013-11-15','2013-11-18','2013-11-19','2013-11-20','2013-11-21','2013-11-22','2013-11-25','2013-11-26','2013-11-27'</v>
      </c>
      <c r="O72" s="10">
        <f>O70-4</f>
        <v>41586</v>
      </c>
      <c r="Q72" s="2">
        <v>-0.94362820000000003</v>
      </c>
      <c r="R72" s="2">
        <v>-3.8819149999999998</v>
      </c>
      <c r="S72" s="2">
        <v>-2.2248999999999999</v>
      </c>
      <c r="U72" s="2" t="str">
        <f t="shared" si="31"/>
        <v/>
      </c>
      <c r="V72" s="2" t="str">
        <f t="shared" si="32"/>
        <v/>
      </c>
      <c r="W72" s="2" t="str">
        <f t="shared" si="33"/>
        <v/>
      </c>
      <c r="Z72" s="14">
        <v>41582</v>
      </c>
      <c r="AA72" s="6">
        <v>0.41563929999999999</v>
      </c>
      <c r="AB72" s="6">
        <v>-1.2872889999999999</v>
      </c>
      <c r="AC72" s="6">
        <v>-1.9724999999999999</v>
      </c>
    </row>
    <row r="73" spans="14:29" x14ac:dyDescent="0.3">
      <c r="O73" s="10"/>
      <c r="Q73" s="2"/>
      <c r="R73" s="2"/>
      <c r="S73" s="2"/>
      <c r="U73" s="2"/>
      <c r="V73" s="2"/>
      <c r="W73" s="2"/>
    </row>
    <row r="74" spans="14:29" x14ac:dyDescent="0.3">
      <c r="N74" t="str">
        <f>TEXT(O74,"'yyyy-mm-dd'")&amp;","&amp;N72</f>
        <v>'2013-11-06','2013-11-08','2013-11-12','2013-11-13','2013-11-14','2013-11-15','2013-11-18','2013-11-19','2013-11-20','2013-11-21','2013-11-22','2013-11-25','2013-11-26','2013-11-27'</v>
      </c>
      <c r="O74" s="10">
        <f>O72-2</f>
        <v>41584</v>
      </c>
      <c r="Q74" s="2">
        <v>-0.56591650000000004</v>
      </c>
      <c r="R74" s="2">
        <v>-2.832735</v>
      </c>
      <c r="S74" s="2">
        <v>2.337745</v>
      </c>
      <c r="U74" s="2" t="str">
        <f t="shared" si="31"/>
        <v/>
      </c>
      <c r="V74" s="2" t="str">
        <f t="shared" si="32"/>
        <v/>
      </c>
      <c r="W74" s="2">
        <f t="shared" si="33"/>
        <v>2.337745</v>
      </c>
    </row>
    <row r="75" spans="14:29" x14ac:dyDescent="0.3">
      <c r="N75" t="str">
        <f t="shared" si="34"/>
        <v>'2013-11-05','2013-11-06','2013-11-08','2013-11-12','2013-11-13','2013-11-14','2013-11-15','2013-11-18','2013-11-19','2013-11-20','2013-11-21','2013-11-22','2013-11-25','2013-11-26','2013-11-27'</v>
      </c>
      <c r="O75" s="10">
        <f>O74-1</f>
        <v>41583</v>
      </c>
      <c r="Q75" s="2">
        <v>-1.6830670000000001</v>
      </c>
      <c r="R75" s="2">
        <v>-5.6845249999999998</v>
      </c>
      <c r="S75" s="2">
        <v>-1.2902100000000001</v>
      </c>
      <c r="U75" s="2" t="str">
        <f t="shared" si="31"/>
        <v/>
      </c>
      <c r="V75" s="2" t="str">
        <f t="shared" si="32"/>
        <v/>
      </c>
      <c r="W75" s="2" t="str">
        <f t="shared" si="33"/>
        <v/>
      </c>
    </row>
    <row r="76" spans="14:29" x14ac:dyDescent="0.3">
      <c r="N76" t="str">
        <f t="shared" si="34"/>
        <v>'2013-11-04','2013-11-05','2013-11-06','2013-11-08','2013-11-12','2013-11-13','2013-11-14','2013-11-15','2013-11-18','2013-11-19','2013-11-20','2013-11-21','2013-11-22','2013-11-25','2013-11-26','2013-11-27'</v>
      </c>
      <c r="O76" s="10">
        <f t="shared" si="30"/>
        <v>41582</v>
      </c>
      <c r="Q76" s="2">
        <v>0.41563929999999999</v>
      </c>
      <c r="R76" s="2">
        <v>-1.2872889999999999</v>
      </c>
      <c r="S76" s="2">
        <v>-1.9724999999999999</v>
      </c>
      <c r="U76" s="2">
        <f t="shared" si="31"/>
        <v>0.41563929999999999</v>
      </c>
      <c r="V76" s="2" t="str">
        <f t="shared" si="32"/>
        <v/>
      </c>
      <c r="W76" s="2" t="str">
        <f t="shared" si="33"/>
        <v/>
      </c>
    </row>
    <row r="77" spans="14:29" x14ac:dyDescent="0.3">
      <c r="O77" s="10"/>
    </row>
    <row r="79" spans="14:29" x14ac:dyDescent="0.3">
      <c r="N79" t="s">
        <v>37</v>
      </c>
    </row>
    <row r="81" spans="14:29" x14ac:dyDescent="0.3">
      <c r="U81" s="3">
        <f>AVERAGE(U83:U102)</f>
        <v>2.4316868999999994</v>
      </c>
      <c r="V81" s="3">
        <f>AVERAGE(V83:V102)</f>
        <v>4.069294358333333</v>
      </c>
      <c r="W81" s="3">
        <f>AVERAGE(W83:W102)</f>
        <v>6.8425225833333343</v>
      </c>
    </row>
    <row r="82" spans="14:29" x14ac:dyDescent="0.3">
      <c r="U82" s="12" t="s">
        <v>25</v>
      </c>
      <c r="V82" s="12" t="s">
        <v>26</v>
      </c>
      <c r="W82" s="12" t="s">
        <v>27</v>
      </c>
      <c r="Z82" s="6"/>
      <c r="AA82" s="7" t="s">
        <v>28</v>
      </c>
      <c r="AB82" s="7" t="s">
        <v>29</v>
      </c>
      <c r="AC82" s="7" t="s">
        <v>33</v>
      </c>
    </row>
    <row r="83" spans="14:29" x14ac:dyDescent="0.3">
      <c r="O83" s="10">
        <v>42034</v>
      </c>
      <c r="Q83">
        <v>0.1003189</v>
      </c>
      <c r="R83">
        <v>-0.94583360000000005</v>
      </c>
      <c r="S83">
        <v>4.9815379999999996</v>
      </c>
      <c r="T83" t="b">
        <f>OR(Q83&lt;0,R83&lt;0,S83&lt;0)</f>
        <v>1</v>
      </c>
      <c r="U83" s="2" t="str">
        <f>IF($T83,"",Q83)</f>
        <v/>
      </c>
      <c r="V83" s="2" t="str">
        <f t="shared" ref="V83:W83" si="35">IF($T83,"",R83)</f>
        <v/>
      </c>
      <c r="W83" s="2" t="str">
        <f t="shared" si="35"/>
        <v/>
      </c>
      <c r="Z83" s="14">
        <v>42034</v>
      </c>
      <c r="AA83" s="6">
        <v>0.1003189</v>
      </c>
      <c r="AB83" s="6">
        <v>-0.94583360000000005</v>
      </c>
      <c r="AC83" s="6">
        <v>4.9815379999999996</v>
      </c>
    </row>
    <row r="84" spans="14:29" x14ac:dyDescent="0.3">
      <c r="N84" t="str">
        <f>TEXT(O84,"'yyyy-mm-dd'")&amp;","&amp;TEXT(O83,"'yyyy-mm-dd'")</f>
        <v>'2015-01-29','2015-01-30'</v>
      </c>
      <c r="O84" s="10">
        <f>O83-1</f>
        <v>42033</v>
      </c>
      <c r="Q84">
        <v>-0.75456800000000002</v>
      </c>
      <c r="R84">
        <v>1.2723169999999999</v>
      </c>
      <c r="S84">
        <v>1.862474</v>
      </c>
      <c r="T84" t="b">
        <f t="shared" ref="T84:T102" si="36">OR(Q84&lt;0,R84&lt;0,S84&lt;0)</f>
        <v>1</v>
      </c>
      <c r="U84" s="2" t="str">
        <f t="shared" ref="U84:U102" si="37">IF($T84,"",Q84)</f>
        <v/>
      </c>
      <c r="V84" s="2" t="str">
        <f t="shared" ref="V84:V102" si="38">IF($T84,"",R84)</f>
        <v/>
      </c>
      <c r="W84" s="2" t="str">
        <f t="shared" ref="W84:W102" si="39">IF($T84,"",S84)</f>
        <v/>
      </c>
      <c r="Z84" s="14">
        <v>42033</v>
      </c>
      <c r="AA84" s="6">
        <v>-0.75456800000000002</v>
      </c>
      <c r="AB84" s="6">
        <v>1.2723169999999999</v>
      </c>
      <c r="AC84" s="6">
        <v>1.862474</v>
      </c>
    </row>
    <row r="85" spans="14:29" x14ac:dyDescent="0.3">
      <c r="N85" t="str">
        <f t="shared" ref="N85:N103" si="40">TEXT(O85,"'yyyy-mm-dd'")&amp;","&amp;N84</f>
        <v>'2015-01-28','2015-01-29','2015-01-30'</v>
      </c>
      <c r="O85" s="10">
        <f t="shared" ref="O85:O91" si="41">O84-1</f>
        <v>42032</v>
      </c>
      <c r="Q85">
        <v>-2.1979899999999999</v>
      </c>
      <c r="R85">
        <v>-4.4997389999999999</v>
      </c>
      <c r="S85">
        <v>-4.9905350000000004</v>
      </c>
      <c r="T85" t="b">
        <f t="shared" si="36"/>
        <v>1</v>
      </c>
      <c r="U85" s="2" t="str">
        <f t="shared" si="37"/>
        <v/>
      </c>
      <c r="V85" s="2" t="str">
        <f t="shared" si="38"/>
        <v/>
      </c>
      <c r="W85" s="2" t="str">
        <f t="shared" si="39"/>
        <v/>
      </c>
      <c r="Z85" s="14">
        <v>42032</v>
      </c>
      <c r="AA85" s="6">
        <v>-2.1979899999999999</v>
      </c>
      <c r="AB85" s="6">
        <v>-4.4997389999999999</v>
      </c>
      <c r="AC85" s="6">
        <v>-4.9905350000000004</v>
      </c>
    </row>
    <row r="86" spans="14:29" x14ac:dyDescent="0.3">
      <c r="N86" t="str">
        <f t="shared" si="40"/>
        <v>'2015-01-27','2015-01-28','2015-01-29','2015-01-30'</v>
      </c>
      <c r="O86" s="10">
        <f t="shared" si="41"/>
        <v>42031</v>
      </c>
      <c r="Q86">
        <v>5.256005</v>
      </c>
      <c r="R86">
        <v>11.05166</v>
      </c>
      <c r="S86">
        <v>12.24638</v>
      </c>
      <c r="T86" t="b">
        <f t="shared" si="36"/>
        <v>0</v>
      </c>
      <c r="U86" s="2">
        <f t="shared" si="37"/>
        <v>5.256005</v>
      </c>
      <c r="V86" s="2">
        <f t="shared" si="38"/>
        <v>11.05166</v>
      </c>
      <c r="W86" s="2">
        <f t="shared" si="39"/>
        <v>12.24638</v>
      </c>
      <c r="Z86" s="14">
        <v>42031</v>
      </c>
      <c r="AA86" s="6">
        <v>5.256005</v>
      </c>
      <c r="AB86" s="6">
        <v>11.05166</v>
      </c>
      <c r="AC86" s="6">
        <v>12.24638</v>
      </c>
    </row>
    <row r="87" spans="14:29" x14ac:dyDescent="0.3">
      <c r="N87" t="str">
        <f t="shared" si="40"/>
        <v>'2015-01-26','2015-01-27','2015-01-28','2015-01-29','2015-01-30'</v>
      </c>
      <c r="O87" s="10">
        <f t="shared" si="41"/>
        <v>42030</v>
      </c>
      <c r="Q87">
        <v>-0.25994309999999998</v>
      </c>
      <c r="R87">
        <v>1.3538699999999999</v>
      </c>
      <c r="S87">
        <v>1.4146399999999999</v>
      </c>
      <c r="T87" t="b">
        <f t="shared" si="36"/>
        <v>1</v>
      </c>
      <c r="U87" s="2" t="str">
        <f t="shared" si="37"/>
        <v/>
      </c>
      <c r="V87" s="2" t="str">
        <f t="shared" si="38"/>
        <v/>
      </c>
      <c r="W87" s="2" t="str">
        <f t="shared" si="39"/>
        <v/>
      </c>
      <c r="Z87" s="14">
        <v>42030</v>
      </c>
      <c r="AA87" s="6">
        <v>-0.25994309999999998</v>
      </c>
      <c r="AB87" s="6">
        <v>1.3538699999999999</v>
      </c>
      <c r="AC87" s="6">
        <v>1.4146399999999999</v>
      </c>
    </row>
    <row r="88" spans="14:29" x14ac:dyDescent="0.3">
      <c r="N88" t="str">
        <f t="shared" si="40"/>
        <v>'2015-01-23','2015-01-26','2015-01-27','2015-01-28','2015-01-29','2015-01-30'</v>
      </c>
      <c r="O88" s="10">
        <f>O87-3</f>
        <v>42027</v>
      </c>
      <c r="Q88">
        <v>1.3661650000000001</v>
      </c>
      <c r="R88">
        <v>2.4809670000000001</v>
      </c>
      <c r="S88">
        <v>5.9298289999999998</v>
      </c>
      <c r="T88" t="b">
        <f t="shared" si="36"/>
        <v>0</v>
      </c>
      <c r="U88" s="2">
        <f t="shared" si="37"/>
        <v>1.3661650000000001</v>
      </c>
      <c r="V88" s="2">
        <f t="shared" si="38"/>
        <v>2.4809670000000001</v>
      </c>
      <c r="W88" s="2">
        <f t="shared" si="39"/>
        <v>5.9298289999999998</v>
      </c>
      <c r="Z88" s="14">
        <v>42027</v>
      </c>
      <c r="AA88" s="6">
        <v>1.3661650000000001</v>
      </c>
      <c r="AB88" s="6">
        <v>2.4809670000000001</v>
      </c>
      <c r="AC88" s="6">
        <v>5.9298289999999998</v>
      </c>
    </row>
    <row r="89" spans="14:29" x14ac:dyDescent="0.3">
      <c r="N89" t="str">
        <f t="shared" si="40"/>
        <v>'2015-01-22','2015-01-23','2015-01-26','2015-01-27','2015-01-28','2015-01-29','2015-01-30'</v>
      </c>
      <c r="O89" s="10">
        <f t="shared" si="41"/>
        <v>42026</v>
      </c>
      <c r="Q89">
        <v>1.999341</v>
      </c>
      <c r="R89">
        <v>4.1891930000000004</v>
      </c>
      <c r="S89">
        <v>9.7764170000000004</v>
      </c>
      <c r="T89" t="b">
        <f t="shared" si="36"/>
        <v>0</v>
      </c>
      <c r="U89" s="2">
        <f t="shared" si="37"/>
        <v>1.999341</v>
      </c>
      <c r="V89" s="2">
        <f t="shared" si="38"/>
        <v>4.1891930000000004</v>
      </c>
      <c r="W89" s="2">
        <f t="shared" si="39"/>
        <v>9.7764170000000004</v>
      </c>
      <c r="Z89" s="14">
        <v>42026</v>
      </c>
      <c r="AA89" s="6">
        <v>1.999341</v>
      </c>
      <c r="AB89" s="6">
        <v>4.1891930000000004</v>
      </c>
      <c r="AC89" s="6">
        <v>9.7764170000000004</v>
      </c>
    </row>
    <row r="90" spans="14:29" x14ac:dyDescent="0.3">
      <c r="N90" t="str">
        <f t="shared" si="40"/>
        <v>'2015-01-21','2015-01-22','2015-01-23','2015-01-26','2015-01-27','2015-01-28','2015-01-29','2015-01-30'</v>
      </c>
      <c r="O90" s="10">
        <f t="shared" si="41"/>
        <v>42025</v>
      </c>
      <c r="Q90">
        <v>5.9087129999999997</v>
      </c>
      <c r="R90">
        <v>9.1904029999999999</v>
      </c>
      <c r="S90">
        <v>12.93258</v>
      </c>
      <c r="T90" t="b">
        <f t="shared" si="36"/>
        <v>0</v>
      </c>
      <c r="U90" s="2">
        <f t="shared" si="37"/>
        <v>5.9087129999999997</v>
      </c>
      <c r="V90" s="2">
        <f t="shared" si="38"/>
        <v>9.1904029999999999</v>
      </c>
      <c r="W90" s="2">
        <f t="shared" si="39"/>
        <v>12.93258</v>
      </c>
      <c r="Z90" s="14">
        <v>42025</v>
      </c>
      <c r="AA90" s="6">
        <v>5.9087129999999997</v>
      </c>
      <c r="AB90" s="6">
        <v>9.1904029999999999</v>
      </c>
      <c r="AC90" s="6">
        <v>12.93258</v>
      </c>
    </row>
    <row r="91" spans="14:29" x14ac:dyDescent="0.3">
      <c r="N91" t="str">
        <f t="shared" si="40"/>
        <v>'2015-01-20','2015-01-21','2015-01-22','2015-01-23','2015-01-26','2015-01-27','2015-01-28','2015-01-29','2015-01-30'</v>
      </c>
      <c r="O91" s="10">
        <f t="shared" si="41"/>
        <v>42024</v>
      </c>
      <c r="Q91">
        <v>6.4377170000000001</v>
      </c>
      <c r="R91">
        <v>10.07239</v>
      </c>
      <c r="S91">
        <v>10.380750000000001</v>
      </c>
      <c r="T91" t="b">
        <f t="shared" si="36"/>
        <v>0</v>
      </c>
      <c r="U91" s="2">
        <f t="shared" si="37"/>
        <v>6.4377170000000001</v>
      </c>
      <c r="V91" s="2">
        <f t="shared" si="38"/>
        <v>10.07239</v>
      </c>
      <c r="W91" s="2">
        <f t="shared" si="39"/>
        <v>10.380750000000001</v>
      </c>
      <c r="Z91" s="14">
        <v>42024</v>
      </c>
      <c r="AA91" s="6">
        <v>6.4377170000000001</v>
      </c>
      <c r="AB91" s="6">
        <v>10.07239</v>
      </c>
      <c r="AC91" s="6">
        <v>10.380750000000001</v>
      </c>
    </row>
    <row r="92" spans="14:29" x14ac:dyDescent="0.3">
      <c r="O92" s="10"/>
      <c r="T92" t="b">
        <f t="shared" si="36"/>
        <v>0</v>
      </c>
      <c r="U92" s="2">
        <f t="shared" si="37"/>
        <v>0</v>
      </c>
      <c r="V92" s="2">
        <f t="shared" si="38"/>
        <v>0</v>
      </c>
      <c r="W92" s="2">
        <f t="shared" si="39"/>
        <v>0</v>
      </c>
      <c r="Z92" s="14">
        <v>42020</v>
      </c>
      <c r="AA92" s="6">
        <v>1.1677820000000001</v>
      </c>
      <c r="AB92" s="6">
        <v>2.580695</v>
      </c>
      <c r="AC92" s="6">
        <v>4.0704929999999999</v>
      </c>
    </row>
    <row r="93" spans="14:29" x14ac:dyDescent="0.3">
      <c r="N93" t="str">
        <f>TEXT(O93,"'yyyy-mm-dd'")&amp;","&amp;N91</f>
        <v>'2015-01-16','2015-01-20','2015-01-21','2015-01-22','2015-01-23','2015-01-26','2015-01-27','2015-01-28','2015-01-29','2015-01-30'</v>
      </c>
      <c r="O93" s="10">
        <f>O91-4</f>
        <v>42020</v>
      </c>
      <c r="Q93">
        <v>1.1677820000000001</v>
      </c>
      <c r="R93">
        <v>2.580695</v>
      </c>
      <c r="S93">
        <v>4.0704929999999999</v>
      </c>
      <c r="T93" t="b">
        <f t="shared" si="36"/>
        <v>0</v>
      </c>
      <c r="U93" s="2">
        <f t="shared" si="37"/>
        <v>1.1677820000000001</v>
      </c>
      <c r="V93" s="2">
        <f t="shared" si="38"/>
        <v>2.580695</v>
      </c>
      <c r="W93" s="2">
        <f t="shared" si="39"/>
        <v>4.0704929999999999</v>
      </c>
      <c r="Z93" s="14">
        <v>42019</v>
      </c>
      <c r="AA93" s="6">
        <v>-2.5203410000000002</v>
      </c>
      <c r="AB93" s="6">
        <v>-1.7704599999999999</v>
      </c>
      <c r="AC93" s="6">
        <v>0.96615110000000004</v>
      </c>
    </row>
    <row r="94" spans="14:29" x14ac:dyDescent="0.3">
      <c r="N94" t="str">
        <f t="shared" si="40"/>
        <v>'2015-01-15','2015-01-16','2015-01-20','2015-01-21','2015-01-22','2015-01-23','2015-01-26','2015-01-27','2015-01-28','2015-01-29','2015-01-30'</v>
      </c>
      <c r="O94" s="10">
        <f>O93-1</f>
        <v>42019</v>
      </c>
      <c r="Q94">
        <v>-2.5203410000000002</v>
      </c>
      <c r="R94">
        <v>-1.7704599999999999</v>
      </c>
      <c r="S94">
        <v>0.96615110000000004</v>
      </c>
      <c r="T94" t="b">
        <f t="shared" si="36"/>
        <v>1</v>
      </c>
      <c r="U94" s="2" t="str">
        <f t="shared" si="37"/>
        <v/>
      </c>
      <c r="V94" s="2" t="str">
        <f t="shared" si="38"/>
        <v/>
      </c>
      <c r="W94" s="2" t="str">
        <f t="shared" si="39"/>
        <v/>
      </c>
      <c r="Z94" s="14">
        <v>42018</v>
      </c>
      <c r="AA94" s="6">
        <v>2.319048</v>
      </c>
      <c r="AB94" s="6">
        <v>2.669206</v>
      </c>
      <c r="AC94" s="6">
        <v>5.6395910000000002</v>
      </c>
    </row>
    <row r="95" spans="14:29" x14ac:dyDescent="0.3">
      <c r="N95" t="str">
        <f t="shared" si="40"/>
        <v>'2015-01-14','2015-01-15','2015-01-16','2015-01-20','2015-01-21','2015-01-22','2015-01-23','2015-01-26','2015-01-27','2015-01-28','2015-01-29','2015-01-30'</v>
      </c>
      <c r="O95" s="10">
        <f t="shared" ref="O95:O97" si="42">O94-1</f>
        <v>42018</v>
      </c>
      <c r="Q95">
        <v>2.319048</v>
      </c>
      <c r="R95">
        <v>2.669206</v>
      </c>
      <c r="S95">
        <v>5.6395910000000002</v>
      </c>
      <c r="T95" t="b">
        <f t="shared" si="36"/>
        <v>0</v>
      </c>
      <c r="U95" s="2">
        <f t="shared" si="37"/>
        <v>2.319048</v>
      </c>
      <c r="V95" s="2">
        <f t="shared" si="38"/>
        <v>2.669206</v>
      </c>
      <c r="W95" s="2">
        <f t="shared" si="39"/>
        <v>5.6395910000000002</v>
      </c>
      <c r="Z95" s="14">
        <v>42017</v>
      </c>
      <c r="AA95" s="6">
        <v>-3.9197630000000001</v>
      </c>
      <c r="AB95" s="6">
        <v>-3.934793</v>
      </c>
      <c r="AC95" s="6">
        <v>0.75561769999999995</v>
      </c>
    </row>
    <row r="96" spans="14:29" x14ac:dyDescent="0.3">
      <c r="N96" t="str">
        <f t="shared" si="40"/>
        <v>'2015-01-13','2015-01-14','2015-01-15','2015-01-16','2015-01-20','2015-01-21','2015-01-22','2015-01-23','2015-01-26','2015-01-27','2015-01-28','2015-01-29','2015-01-30'</v>
      </c>
      <c r="O96" s="10">
        <f t="shared" si="42"/>
        <v>42017</v>
      </c>
      <c r="Q96">
        <v>-3.9197630000000001</v>
      </c>
      <c r="R96">
        <v>-3.934793</v>
      </c>
      <c r="S96">
        <v>0.75561769999999995</v>
      </c>
      <c r="T96" t="b">
        <f t="shared" si="36"/>
        <v>1</v>
      </c>
      <c r="U96" s="2" t="str">
        <f t="shared" si="37"/>
        <v/>
      </c>
      <c r="V96" s="2" t="str">
        <f t="shared" si="38"/>
        <v/>
      </c>
      <c r="W96" s="2" t="str">
        <f t="shared" si="39"/>
        <v/>
      </c>
      <c r="Z96" s="14">
        <v>42016</v>
      </c>
      <c r="AA96" s="6">
        <v>-1.391721</v>
      </c>
      <c r="AB96" s="6">
        <v>0.57779499999999995</v>
      </c>
      <c r="AC96" s="6">
        <v>2.647894</v>
      </c>
    </row>
    <row r="97" spans="14:29" x14ac:dyDescent="0.3">
      <c r="N97" t="str">
        <f t="shared" si="40"/>
        <v>'2015-01-12','2015-01-13','2015-01-14','2015-01-15','2015-01-16','2015-01-20','2015-01-21','2015-01-22','2015-01-23','2015-01-26','2015-01-27','2015-01-28','2015-01-29','2015-01-30'</v>
      </c>
      <c r="O97" s="10">
        <f t="shared" si="42"/>
        <v>42016</v>
      </c>
      <c r="Q97">
        <v>-1.391721</v>
      </c>
      <c r="R97">
        <v>0.57779499999999995</v>
      </c>
      <c r="S97">
        <v>2.647894</v>
      </c>
      <c r="T97" t="b">
        <f t="shared" si="36"/>
        <v>1</v>
      </c>
      <c r="U97" s="2" t="str">
        <f t="shared" si="37"/>
        <v/>
      </c>
      <c r="V97" s="2" t="str">
        <f t="shared" si="38"/>
        <v/>
      </c>
      <c r="W97" s="2" t="str">
        <f t="shared" si="39"/>
        <v/>
      </c>
      <c r="Z97" s="14">
        <v>42013</v>
      </c>
      <c r="AA97" s="6">
        <v>1.251457</v>
      </c>
      <c r="AB97" s="6">
        <v>3.238896</v>
      </c>
      <c r="AC97" s="6">
        <v>6.8345200000000004</v>
      </c>
    </row>
    <row r="98" spans="14:29" x14ac:dyDescent="0.3">
      <c r="N98" t="str">
        <f t="shared" si="40"/>
        <v>'2015-01-09','2015-01-12','2015-01-13','2015-01-14','2015-01-15','2015-01-16','2015-01-20','2015-01-21','2015-01-22','2015-01-23','2015-01-26','2015-01-27','2015-01-28','2015-01-29','2015-01-30'</v>
      </c>
      <c r="O98" s="10">
        <f>O97-3</f>
        <v>42013</v>
      </c>
      <c r="Q98">
        <v>1.251457</v>
      </c>
      <c r="R98">
        <v>3.238896</v>
      </c>
      <c r="S98">
        <v>6.8345200000000004</v>
      </c>
      <c r="T98" t="b">
        <f t="shared" si="36"/>
        <v>0</v>
      </c>
      <c r="U98" s="2">
        <f t="shared" si="37"/>
        <v>1.251457</v>
      </c>
      <c r="V98" s="2">
        <f t="shared" si="38"/>
        <v>3.238896</v>
      </c>
      <c r="W98" s="2">
        <f t="shared" si="39"/>
        <v>6.8345200000000004</v>
      </c>
      <c r="Z98" s="14">
        <v>42012</v>
      </c>
      <c r="AA98" s="6">
        <v>0.24984619999999999</v>
      </c>
      <c r="AB98" s="6">
        <v>2.5252680000000001</v>
      </c>
      <c r="AC98" s="6">
        <v>5.1085450000000003</v>
      </c>
    </row>
    <row r="99" spans="14:29" x14ac:dyDescent="0.3">
      <c r="N99" t="str">
        <f t="shared" si="40"/>
        <v>'2015-01-08','2015-01-09','2015-01-12','2015-01-13','2015-01-14','2015-01-15','2015-01-16','2015-01-20','2015-01-21','2015-01-22','2015-01-23','2015-01-26','2015-01-27','2015-01-28','2015-01-29','2015-01-30'</v>
      </c>
      <c r="O99" s="10">
        <f>O98-1</f>
        <v>42012</v>
      </c>
      <c r="Q99">
        <v>0.24984619999999999</v>
      </c>
      <c r="R99">
        <v>2.5252680000000001</v>
      </c>
      <c r="S99">
        <v>5.1085450000000003</v>
      </c>
      <c r="T99" t="b">
        <f t="shared" si="36"/>
        <v>0</v>
      </c>
      <c r="U99" s="2">
        <f t="shared" si="37"/>
        <v>0.24984619999999999</v>
      </c>
      <c r="V99" s="2">
        <f t="shared" si="38"/>
        <v>2.5252680000000001</v>
      </c>
      <c r="W99" s="2">
        <f t="shared" si="39"/>
        <v>5.1085450000000003</v>
      </c>
      <c r="Z99" s="14">
        <v>42011</v>
      </c>
      <c r="AA99" s="6">
        <v>0.52513659999999995</v>
      </c>
      <c r="AB99" s="6">
        <v>0.3174381</v>
      </c>
      <c r="AC99" s="6">
        <v>4.6039279999999998</v>
      </c>
    </row>
    <row r="100" spans="14:29" x14ac:dyDescent="0.3">
      <c r="N100" t="str">
        <f t="shared" si="40"/>
        <v>'2015-01-07','2015-01-08','2015-01-09','2015-01-12','2015-01-13','2015-01-14','2015-01-15','2015-01-16','2015-01-20','2015-01-21','2015-01-22','2015-01-23','2015-01-26','2015-01-27','2015-01-28','2015-01-29','2015-01-30'</v>
      </c>
      <c r="O100" s="10">
        <f t="shared" ref="O100:O102" si="43">O99-1</f>
        <v>42011</v>
      </c>
      <c r="Q100">
        <v>0.52513659999999995</v>
      </c>
      <c r="R100">
        <v>0.3174381</v>
      </c>
      <c r="S100">
        <v>4.6039279999999998</v>
      </c>
      <c r="T100" t="b">
        <f t="shared" si="36"/>
        <v>0</v>
      </c>
      <c r="U100" s="2">
        <f t="shared" si="37"/>
        <v>0.52513659999999995</v>
      </c>
      <c r="V100" s="2">
        <f t="shared" si="38"/>
        <v>0.3174381</v>
      </c>
      <c r="W100" s="2">
        <f t="shared" si="39"/>
        <v>4.6039279999999998</v>
      </c>
      <c r="Z100" s="14">
        <v>42010</v>
      </c>
      <c r="AA100" s="6">
        <v>2.6990319999999999</v>
      </c>
      <c r="AB100" s="6">
        <v>0.51541619999999999</v>
      </c>
      <c r="AC100" s="6">
        <v>4.5872380000000001</v>
      </c>
    </row>
    <row r="101" spans="14:29" x14ac:dyDescent="0.3">
      <c r="N101" t="str">
        <f t="shared" si="40"/>
        <v>'2015-01-06','2015-01-07','2015-01-08','2015-01-09','2015-01-12','2015-01-13','2015-01-14','2015-01-15','2015-01-16','2015-01-20','2015-01-21','2015-01-22','2015-01-23','2015-01-26','2015-01-27','2015-01-28','2015-01-29','2015-01-30'</v>
      </c>
      <c r="O101" s="10">
        <f t="shared" si="43"/>
        <v>42010</v>
      </c>
      <c r="Q101">
        <v>2.6990319999999999</v>
      </c>
      <c r="R101">
        <v>0.51541619999999999</v>
      </c>
      <c r="S101">
        <v>4.5872380000000001</v>
      </c>
      <c r="T101" t="b">
        <f t="shared" si="36"/>
        <v>0</v>
      </c>
      <c r="U101" s="2">
        <f t="shared" si="37"/>
        <v>2.6990319999999999</v>
      </c>
      <c r="V101" s="2">
        <f t="shared" si="38"/>
        <v>0.51541619999999999</v>
      </c>
      <c r="W101" s="2">
        <f t="shared" si="39"/>
        <v>4.5872380000000001</v>
      </c>
      <c r="Z101" s="14">
        <v>42009</v>
      </c>
      <c r="AA101" s="6">
        <v>-1.0389010000000001</v>
      </c>
      <c r="AB101" s="6">
        <v>1.043293</v>
      </c>
      <c r="AC101" s="6">
        <v>7.8586359999999997</v>
      </c>
    </row>
    <row r="102" spans="14:29" x14ac:dyDescent="0.3">
      <c r="N102" t="str">
        <f t="shared" si="40"/>
        <v>'2015-01-05','2015-01-06','2015-01-07','2015-01-08','2015-01-09','2015-01-12','2015-01-13','2015-01-14','2015-01-15','2015-01-16','2015-01-20','2015-01-21','2015-01-22','2015-01-23','2015-01-26','2015-01-27','2015-01-28','2015-01-29','2015-01-30'</v>
      </c>
      <c r="O102" s="10">
        <f t="shared" si="43"/>
        <v>42009</v>
      </c>
      <c r="Q102">
        <v>-1.0389010000000001</v>
      </c>
      <c r="R102">
        <v>1.043293</v>
      </c>
      <c r="S102">
        <v>7.8586359999999997</v>
      </c>
      <c r="T102" t="b">
        <f t="shared" si="36"/>
        <v>1</v>
      </c>
      <c r="U102" s="2" t="str">
        <f t="shared" si="37"/>
        <v/>
      </c>
      <c r="V102" s="2" t="str">
        <f t="shared" si="38"/>
        <v/>
      </c>
      <c r="W102" s="2" t="str">
        <f t="shared" si="39"/>
        <v/>
      </c>
      <c r="Z102" s="14">
        <v>42006</v>
      </c>
      <c r="AA102" s="6">
        <v>-0.38846920000000001</v>
      </c>
      <c r="AB102" s="6">
        <v>2.5108269999999999</v>
      </c>
      <c r="AC102" s="6">
        <v>8.197908</v>
      </c>
    </row>
    <row r="103" spans="14:29" x14ac:dyDescent="0.3">
      <c r="N103" t="str">
        <f t="shared" si="40"/>
        <v>'2015-01-02','2015-01-05','2015-01-06','2015-01-07','2015-01-08','2015-01-09','2015-01-12','2015-01-13','2015-01-14','2015-01-15','2015-01-16','2015-01-20','2015-01-21','2015-01-22','2015-01-23','2015-01-26','2015-01-27','2015-01-28','2015-01-29','2015-01-30'</v>
      </c>
      <c r="O103" s="10">
        <f>O102-3</f>
        <v>42006</v>
      </c>
      <c r="Q103">
        <v>-0.38846920000000001</v>
      </c>
      <c r="R103">
        <v>2.5108269999999999</v>
      </c>
      <c r="S103">
        <v>8.197908</v>
      </c>
      <c r="T103" t="b">
        <f t="shared" ref="T103" si="44">OR(Q103&lt;0,R103&lt;0,S103&lt;0)</f>
        <v>1</v>
      </c>
      <c r="U103" s="2" t="str">
        <f t="shared" ref="U103" si="45">IF($T103,"",Q103)</f>
        <v/>
      </c>
      <c r="V103" s="2" t="str">
        <f t="shared" ref="V103" si="46">IF($T103,"",R103)</f>
        <v/>
      </c>
      <c r="W103" s="2" t="str">
        <f t="shared" ref="W103" si="47">IF($T103,"",S103)</f>
        <v/>
      </c>
    </row>
    <row r="107" spans="14:29" x14ac:dyDescent="0.3">
      <c r="N107" t="s">
        <v>39</v>
      </c>
    </row>
    <row r="109" spans="14:29" x14ac:dyDescent="0.3">
      <c r="U109" s="3">
        <f>AVERAGE(U111:U130)</f>
        <v>1.5593181919999999</v>
      </c>
      <c r="V109" s="3">
        <f>AVERAGE(V111:V130)</f>
        <v>4.2510548000000004</v>
      </c>
      <c r="W109" s="3">
        <f>AVERAGE(W111:W130)</f>
        <v>7.3749494000000002</v>
      </c>
    </row>
    <row r="110" spans="14:29" x14ac:dyDescent="0.3">
      <c r="Q110" t="s">
        <v>28</v>
      </c>
      <c r="R110" t="s">
        <v>29</v>
      </c>
      <c r="S110" t="s">
        <v>33</v>
      </c>
      <c r="U110" s="12" t="s">
        <v>25</v>
      </c>
      <c r="V110" s="12" t="s">
        <v>26</v>
      </c>
      <c r="W110" s="12" t="s">
        <v>27</v>
      </c>
      <c r="Z110" s="6"/>
      <c r="AA110" s="7" t="s">
        <v>28</v>
      </c>
      <c r="AB110" s="7" t="s">
        <v>29</v>
      </c>
      <c r="AC110" s="7" t="s">
        <v>33</v>
      </c>
    </row>
    <row r="111" spans="14:29" x14ac:dyDescent="0.3">
      <c r="O111" s="10">
        <v>41971</v>
      </c>
      <c r="Q111">
        <v>-1.040716</v>
      </c>
      <c r="R111">
        <v>-1.719805</v>
      </c>
      <c r="S111">
        <v>4.5398360000000002</v>
      </c>
      <c r="T111" t="b">
        <f t="shared" ref="T111:T129" si="48">OR(Q111&lt;0,R111&lt;0,S111&lt;0)</f>
        <v>1</v>
      </c>
      <c r="U111" s="2" t="str">
        <f t="shared" ref="U111:U129" si="49">IF($T111,"",Q111)</f>
        <v/>
      </c>
      <c r="V111" s="2" t="str">
        <f t="shared" ref="V111:V129" si="50">IF($T111,"",R111)</f>
        <v/>
      </c>
      <c r="W111" s="2" t="str">
        <f t="shared" ref="W111:W129" si="51">IF($T111,"",S111)</f>
        <v/>
      </c>
      <c r="Z111" s="14">
        <v>41971</v>
      </c>
      <c r="AA111" s="6">
        <v>-1.040716</v>
      </c>
      <c r="AB111" s="6">
        <v>-1.719805</v>
      </c>
      <c r="AC111" s="6">
        <v>4.5398360000000002</v>
      </c>
    </row>
    <row r="112" spans="14:29" x14ac:dyDescent="0.3">
      <c r="N112" t="str">
        <f>TEXT(O112,"'yyyy-mm-dd'")&amp;","&amp;TEXT(O111,"'yyyy-mm-dd'")</f>
        <v>'2014-11-26','2014-11-28'</v>
      </c>
      <c r="O112" s="10">
        <f>O111-2</f>
        <v>41969</v>
      </c>
      <c r="Q112">
        <v>9.2668559999999997E-2</v>
      </c>
      <c r="R112">
        <v>1.9986489999999999</v>
      </c>
      <c r="S112">
        <v>8.4424019999999995</v>
      </c>
      <c r="T112" t="b">
        <f t="shared" si="48"/>
        <v>0</v>
      </c>
      <c r="U112" s="2">
        <f t="shared" si="49"/>
        <v>9.2668559999999997E-2</v>
      </c>
      <c r="V112" s="2">
        <f t="shared" si="50"/>
        <v>1.9986489999999999</v>
      </c>
      <c r="W112" s="2">
        <f t="shared" si="51"/>
        <v>8.4424019999999995</v>
      </c>
      <c r="Z112" s="14">
        <v>41969</v>
      </c>
      <c r="AA112" s="6">
        <v>9.2668559999999997E-2</v>
      </c>
      <c r="AB112" s="6">
        <v>1.9986489999999999</v>
      </c>
      <c r="AC112" s="6">
        <v>8.4424019999999995</v>
      </c>
    </row>
    <row r="113" spans="14:29" x14ac:dyDescent="0.3">
      <c r="N113" t="str">
        <f t="shared" ref="N113:N129" si="52">TEXT(O113,"'yyyy-mm-dd'")&amp;","&amp;N112</f>
        <v>'2014-11-25','2014-11-26','2014-11-28'</v>
      </c>
      <c r="O113" s="10">
        <f>O112-1</f>
        <v>41968</v>
      </c>
      <c r="Q113">
        <v>-2.497169</v>
      </c>
      <c r="R113">
        <v>-3.544441</v>
      </c>
      <c r="S113">
        <v>3.940674</v>
      </c>
      <c r="T113" t="b">
        <f t="shared" si="48"/>
        <v>1</v>
      </c>
      <c r="U113" s="2" t="str">
        <f t="shared" si="49"/>
        <v/>
      </c>
      <c r="V113" s="2" t="str">
        <f t="shared" si="50"/>
        <v/>
      </c>
      <c r="W113" s="2" t="str">
        <f t="shared" si="51"/>
        <v/>
      </c>
      <c r="Z113" s="14">
        <v>41968</v>
      </c>
      <c r="AA113" s="6">
        <v>-2.497169</v>
      </c>
      <c r="AB113" s="6">
        <v>-3.544441</v>
      </c>
      <c r="AC113" s="6">
        <v>3.940674</v>
      </c>
    </row>
    <row r="114" spans="14:29" x14ac:dyDescent="0.3">
      <c r="N114" t="str">
        <f t="shared" si="52"/>
        <v>'2014-11-24','2014-11-25','2014-11-26','2014-11-28'</v>
      </c>
      <c r="O114" s="10">
        <f>O113-1</f>
        <v>41967</v>
      </c>
      <c r="Q114">
        <v>-2.6346620000000001</v>
      </c>
      <c r="R114">
        <v>-1.455508</v>
      </c>
      <c r="S114">
        <v>4.5840839999999998</v>
      </c>
      <c r="T114" t="b">
        <f t="shared" si="48"/>
        <v>1</v>
      </c>
      <c r="U114" s="2" t="str">
        <f t="shared" si="49"/>
        <v/>
      </c>
      <c r="V114" s="2" t="str">
        <f t="shared" si="50"/>
        <v/>
      </c>
      <c r="W114" s="2" t="str">
        <f t="shared" si="51"/>
        <v/>
      </c>
      <c r="Z114" s="14">
        <v>41967</v>
      </c>
      <c r="AA114" s="6">
        <v>-2.6346620000000001</v>
      </c>
      <c r="AB114" s="6">
        <v>-1.455508</v>
      </c>
      <c r="AC114" s="6">
        <v>4.5840839999999998</v>
      </c>
    </row>
    <row r="115" spans="14:29" x14ac:dyDescent="0.3">
      <c r="N115" t="str">
        <f t="shared" si="52"/>
        <v>'2014-11-21','2014-11-24','2014-11-25','2014-11-26','2014-11-28'</v>
      </c>
      <c r="O115" s="10">
        <f>O114-3</f>
        <v>41964</v>
      </c>
      <c r="Q115">
        <v>-0.94517019999999996</v>
      </c>
      <c r="R115">
        <v>-0.18595709999999999</v>
      </c>
      <c r="S115">
        <v>2.6577329999999999</v>
      </c>
      <c r="T115" t="b">
        <f t="shared" si="48"/>
        <v>1</v>
      </c>
      <c r="U115" s="2" t="str">
        <f t="shared" si="49"/>
        <v/>
      </c>
      <c r="V115" s="2" t="str">
        <f t="shared" si="50"/>
        <v/>
      </c>
      <c r="W115" s="2" t="str">
        <f t="shared" si="51"/>
        <v/>
      </c>
      <c r="Z115" s="14">
        <v>41964</v>
      </c>
      <c r="AA115" s="6">
        <v>-0.94517019999999996</v>
      </c>
      <c r="AB115" s="6">
        <v>-0.18595709999999999</v>
      </c>
      <c r="AC115" s="6">
        <v>2.6577329999999999</v>
      </c>
    </row>
    <row r="116" spans="14:29" x14ac:dyDescent="0.3">
      <c r="N116" t="str">
        <f t="shared" si="52"/>
        <v>'2014-11-20','2014-11-21','2014-11-24','2014-11-25','2014-11-26','2014-11-28'</v>
      </c>
      <c r="O116" s="10">
        <f>O115-1</f>
        <v>41963</v>
      </c>
      <c r="Q116">
        <v>-2.6140059999999998</v>
      </c>
      <c r="R116">
        <v>-2.9185430000000001</v>
      </c>
      <c r="S116">
        <v>2.4491299999999998</v>
      </c>
      <c r="T116" t="b">
        <f t="shared" si="48"/>
        <v>1</v>
      </c>
      <c r="U116" s="2" t="str">
        <f t="shared" si="49"/>
        <v/>
      </c>
      <c r="V116" s="2" t="str">
        <f t="shared" si="50"/>
        <v/>
      </c>
      <c r="W116" s="2" t="str">
        <f t="shared" si="51"/>
        <v/>
      </c>
      <c r="Z116" s="14">
        <v>41963</v>
      </c>
      <c r="AA116" s="6">
        <v>-2.6140059999999998</v>
      </c>
      <c r="AB116" s="6">
        <v>-2.9185430000000001</v>
      </c>
      <c r="AC116" s="6">
        <v>2.4491299999999998</v>
      </c>
    </row>
    <row r="117" spans="14:29" x14ac:dyDescent="0.3">
      <c r="N117" t="str">
        <f t="shared" si="52"/>
        <v>'2014-11-19','2014-11-20','2014-11-21','2014-11-24','2014-11-25','2014-11-26','2014-11-28'</v>
      </c>
      <c r="O117" s="10">
        <f>O116-1</f>
        <v>41962</v>
      </c>
      <c r="Q117">
        <v>-1.47394</v>
      </c>
      <c r="R117">
        <v>-1.3530709999999999</v>
      </c>
      <c r="S117">
        <v>6.6414119999999999</v>
      </c>
      <c r="T117" t="b">
        <f t="shared" si="48"/>
        <v>1</v>
      </c>
      <c r="U117" s="2" t="str">
        <f t="shared" si="49"/>
        <v/>
      </c>
      <c r="V117" s="2" t="str">
        <f t="shared" si="50"/>
        <v/>
      </c>
      <c r="W117" s="2" t="str">
        <f t="shared" si="51"/>
        <v/>
      </c>
      <c r="Z117" s="14">
        <v>41962</v>
      </c>
      <c r="AA117" s="6">
        <v>-1.47394</v>
      </c>
      <c r="AB117" s="6">
        <v>-1.3530709999999999</v>
      </c>
      <c r="AC117" s="6">
        <v>6.6414119999999999</v>
      </c>
    </row>
    <row r="118" spans="14:29" x14ac:dyDescent="0.3">
      <c r="N118" t="str">
        <f t="shared" si="52"/>
        <v>'2014-11-18','2014-11-19','2014-11-20','2014-11-21','2014-11-24','2014-11-25','2014-11-26','2014-11-28'</v>
      </c>
      <c r="O118" s="10">
        <f t="shared" ref="O118:O119" si="53">O117-1</f>
        <v>41961</v>
      </c>
      <c r="Q118">
        <v>-0.66103599999999996</v>
      </c>
      <c r="R118">
        <v>0.80202819999999997</v>
      </c>
      <c r="S118">
        <v>6.2515080000000003</v>
      </c>
      <c r="T118" t="b">
        <f t="shared" si="48"/>
        <v>1</v>
      </c>
      <c r="U118" s="2" t="str">
        <f t="shared" si="49"/>
        <v/>
      </c>
      <c r="V118" s="2" t="str">
        <f t="shared" si="50"/>
        <v/>
      </c>
      <c r="W118" s="2" t="str">
        <f t="shared" si="51"/>
        <v/>
      </c>
      <c r="Z118" s="14">
        <v>41961</v>
      </c>
      <c r="AA118" s="6">
        <v>-0.66103599999999996</v>
      </c>
      <c r="AB118" s="6">
        <v>0.80202819999999997</v>
      </c>
      <c r="AC118" s="6">
        <v>6.2515080000000003</v>
      </c>
    </row>
    <row r="119" spans="14:29" x14ac:dyDescent="0.3">
      <c r="N119" t="str">
        <f t="shared" si="52"/>
        <v>'2014-11-17','2014-11-18','2014-11-19','2014-11-20','2014-11-21','2014-11-24','2014-11-25','2014-11-26','2014-11-28'</v>
      </c>
      <c r="O119" s="10">
        <f t="shared" si="53"/>
        <v>41960</v>
      </c>
      <c r="Q119">
        <v>-2.1081099999999999</v>
      </c>
      <c r="R119">
        <v>2.383365</v>
      </c>
      <c r="S119">
        <v>8.1057729999999992</v>
      </c>
      <c r="T119" t="b">
        <f t="shared" si="48"/>
        <v>1</v>
      </c>
      <c r="U119" s="2" t="str">
        <f t="shared" si="49"/>
        <v/>
      </c>
      <c r="V119" s="2" t="str">
        <f t="shared" si="50"/>
        <v/>
      </c>
      <c r="W119" s="2" t="str">
        <f t="shared" si="51"/>
        <v/>
      </c>
      <c r="Z119" s="14">
        <v>41960</v>
      </c>
      <c r="AA119" s="6">
        <v>-2.1081099999999999</v>
      </c>
      <c r="AB119" s="6">
        <v>2.383365</v>
      </c>
      <c r="AC119" s="6">
        <v>8.1057729999999992</v>
      </c>
    </row>
    <row r="120" spans="14:29" x14ac:dyDescent="0.3">
      <c r="N120" t="str">
        <f t="shared" si="52"/>
        <v>'2014-11-14','2014-11-17','2014-11-18','2014-11-19','2014-11-20','2014-11-21','2014-11-24','2014-11-25','2014-11-26','2014-11-28'</v>
      </c>
      <c r="O120" s="10">
        <f>O119-3</f>
        <v>41957</v>
      </c>
      <c r="Q120">
        <v>-4.7884209999999996</v>
      </c>
      <c r="R120">
        <v>-4.2801530000000003</v>
      </c>
      <c r="S120">
        <v>1.8634360000000001</v>
      </c>
      <c r="T120" t="b">
        <f t="shared" si="48"/>
        <v>1</v>
      </c>
      <c r="U120" s="2" t="str">
        <f t="shared" si="49"/>
        <v/>
      </c>
      <c r="V120" s="2" t="str">
        <f t="shared" si="50"/>
        <v/>
      </c>
      <c r="W120" s="2" t="str">
        <f t="shared" si="51"/>
        <v/>
      </c>
      <c r="Z120" s="14">
        <v>41957</v>
      </c>
      <c r="AA120" s="6">
        <v>-4.7884209999999996</v>
      </c>
      <c r="AB120" s="6">
        <v>-4.2801530000000003</v>
      </c>
      <c r="AC120" s="6">
        <v>1.8634360000000001</v>
      </c>
    </row>
    <row r="121" spans="14:29" x14ac:dyDescent="0.3">
      <c r="N121" t="str">
        <f t="shared" si="52"/>
        <v>'2014-11-13','2014-11-14','2014-11-17','2014-11-18','2014-11-19','2014-11-20','2014-11-21','2014-11-24','2014-11-25','2014-11-26','2014-11-28'</v>
      </c>
      <c r="O121" s="10">
        <f>O120-1</f>
        <v>41956</v>
      </c>
      <c r="Q121">
        <v>-2.2768470000000001</v>
      </c>
      <c r="R121">
        <v>-0.90079830000000005</v>
      </c>
      <c r="S121">
        <v>5.4117629999999997</v>
      </c>
      <c r="T121" t="b">
        <f t="shared" si="48"/>
        <v>1</v>
      </c>
      <c r="U121" s="2" t="str">
        <f t="shared" si="49"/>
        <v/>
      </c>
      <c r="V121" s="2" t="str">
        <f t="shared" si="50"/>
        <v/>
      </c>
      <c r="W121" s="2" t="str">
        <f t="shared" si="51"/>
        <v/>
      </c>
      <c r="Z121" s="14">
        <v>41956</v>
      </c>
      <c r="AA121" s="6">
        <v>-2.2768470000000001</v>
      </c>
      <c r="AB121" s="6">
        <v>-0.90079830000000005</v>
      </c>
      <c r="AC121" s="6">
        <v>5.4117629999999997</v>
      </c>
    </row>
    <row r="122" spans="14:29" x14ac:dyDescent="0.3">
      <c r="N122" t="str">
        <f t="shared" si="52"/>
        <v>'2014-11-12','2014-11-13','2014-11-14','2014-11-17','2014-11-18','2014-11-19','2014-11-20','2014-11-21','2014-11-24','2014-11-25','2014-11-26','2014-11-28'</v>
      </c>
      <c r="O122" s="10">
        <f>O121-1</f>
        <v>41955</v>
      </c>
      <c r="Q122">
        <v>1.785447</v>
      </c>
      <c r="R122">
        <v>5.0424990000000003</v>
      </c>
      <c r="S122">
        <v>8.5921090000000007</v>
      </c>
      <c r="T122" t="b">
        <f t="shared" si="48"/>
        <v>0</v>
      </c>
      <c r="U122" s="2">
        <f t="shared" si="49"/>
        <v>1.785447</v>
      </c>
      <c r="V122" s="2">
        <f t="shared" si="50"/>
        <v>5.0424990000000003</v>
      </c>
      <c r="W122" s="2">
        <f t="shared" si="51"/>
        <v>8.5921090000000007</v>
      </c>
      <c r="Z122" s="14">
        <v>41955</v>
      </c>
      <c r="AA122" s="6">
        <v>1.785447</v>
      </c>
      <c r="AB122" s="6">
        <v>5.0424990000000003</v>
      </c>
      <c r="AC122" s="6">
        <v>8.5921090000000007</v>
      </c>
    </row>
    <row r="123" spans="14:29" x14ac:dyDescent="0.3">
      <c r="O123" s="10"/>
      <c r="U123" s="2"/>
      <c r="V123" s="2"/>
      <c r="W123" s="2"/>
      <c r="Z123" s="14">
        <v>41953</v>
      </c>
      <c r="AA123" s="6">
        <v>2.882987</v>
      </c>
      <c r="AB123" s="6">
        <v>6.2818690000000004</v>
      </c>
      <c r="AC123" s="6">
        <v>7.2460250000000004</v>
      </c>
    </row>
    <row r="124" spans="14:29" x14ac:dyDescent="0.3">
      <c r="N124" t="str">
        <f>TEXT(O124,"'yyyy-mm-dd'")&amp;","&amp;N122</f>
        <v>'2014-11-10','2014-11-12','2014-11-13','2014-11-14','2014-11-17','2014-11-18','2014-11-19','2014-11-20','2014-11-21','2014-11-24','2014-11-25','2014-11-26','2014-11-28'</v>
      </c>
      <c r="O124" s="10">
        <f>O122-2</f>
        <v>41953</v>
      </c>
      <c r="Q124">
        <v>2.882987</v>
      </c>
      <c r="R124">
        <v>6.2818690000000004</v>
      </c>
      <c r="S124">
        <v>7.2460250000000004</v>
      </c>
      <c r="T124" t="b">
        <f t="shared" si="48"/>
        <v>0</v>
      </c>
      <c r="U124" s="2">
        <f t="shared" si="49"/>
        <v>2.882987</v>
      </c>
      <c r="V124" s="2">
        <f t="shared" si="50"/>
        <v>6.2818690000000004</v>
      </c>
      <c r="W124" s="2">
        <f t="shared" si="51"/>
        <v>7.2460250000000004</v>
      </c>
      <c r="Z124" s="14">
        <v>41950</v>
      </c>
      <c r="AA124" s="6">
        <v>-2.7562350000000002</v>
      </c>
      <c r="AB124" s="6">
        <v>-8.2728599999999999E-3</v>
      </c>
      <c r="AC124" s="6">
        <v>1.9864520000000001</v>
      </c>
    </row>
    <row r="125" spans="14:29" x14ac:dyDescent="0.3">
      <c r="N125" t="str">
        <f t="shared" si="52"/>
        <v>'2014-11-07','2014-11-10','2014-11-12','2014-11-13','2014-11-14','2014-11-17','2014-11-18','2014-11-19','2014-11-20','2014-11-21','2014-11-24','2014-11-25','2014-11-26','2014-11-28'</v>
      </c>
      <c r="O125" s="10">
        <f>O124-3</f>
        <v>41950</v>
      </c>
      <c r="Q125">
        <v>-2.7562350000000002</v>
      </c>
      <c r="R125">
        <v>-8.2728599999999999E-3</v>
      </c>
      <c r="S125">
        <v>1.9864520000000001</v>
      </c>
      <c r="T125" t="b">
        <f t="shared" si="48"/>
        <v>1</v>
      </c>
      <c r="U125" s="2" t="str">
        <f t="shared" si="49"/>
        <v/>
      </c>
      <c r="V125" s="2" t="str">
        <f t="shared" si="50"/>
        <v/>
      </c>
      <c r="W125" s="2" t="str">
        <f t="shared" si="51"/>
        <v/>
      </c>
      <c r="Z125" s="14">
        <v>41949</v>
      </c>
      <c r="AA125" s="6">
        <v>-0.2286947</v>
      </c>
      <c r="AB125" s="6">
        <v>5.5242870000000002</v>
      </c>
      <c r="AC125" s="6">
        <v>4.7726569999999997</v>
      </c>
    </row>
    <row r="126" spans="14:29" x14ac:dyDescent="0.3">
      <c r="N126" t="str">
        <f t="shared" si="52"/>
        <v>'2014-11-06','2014-11-07','2014-11-10','2014-11-12','2014-11-13','2014-11-14','2014-11-17','2014-11-18','2014-11-19','2014-11-20','2014-11-21','2014-11-24','2014-11-25','2014-11-26','2014-11-28'</v>
      </c>
      <c r="O126" s="10">
        <f>O125-1</f>
        <v>41949</v>
      </c>
      <c r="Q126">
        <v>-0.2286947</v>
      </c>
      <c r="R126">
        <v>5.5242870000000002</v>
      </c>
      <c r="S126">
        <v>4.7726569999999997</v>
      </c>
      <c r="T126" t="b">
        <f t="shared" si="48"/>
        <v>1</v>
      </c>
      <c r="U126" s="2" t="str">
        <f t="shared" si="49"/>
        <v/>
      </c>
      <c r="V126" s="2" t="str">
        <f t="shared" si="50"/>
        <v/>
      </c>
      <c r="W126" s="2" t="str">
        <f t="shared" si="51"/>
        <v/>
      </c>
      <c r="Z126" s="14">
        <v>41948</v>
      </c>
      <c r="AA126" s="6">
        <v>0.86456840000000001</v>
      </c>
      <c r="AB126" s="6">
        <v>1.871645</v>
      </c>
      <c r="AC126" s="6">
        <v>3.2125360000000001</v>
      </c>
    </row>
    <row r="127" spans="14:29" x14ac:dyDescent="0.3">
      <c r="N127" t="str">
        <f t="shared" si="52"/>
        <v>'2014-11-05','2014-11-06','2014-11-07','2014-11-10','2014-11-12','2014-11-13','2014-11-14','2014-11-17','2014-11-18','2014-11-19','2014-11-20','2014-11-21','2014-11-24','2014-11-25','2014-11-26','2014-11-28'</v>
      </c>
      <c r="O127" s="10">
        <f>O126-1</f>
        <v>41948</v>
      </c>
      <c r="Q127">
        <v>0.86456840000000001</v>
      </c>
      <c r="R127">
        <v>1.871645</v>
      </c>
      <c r="S127">
        <v>3.2125360000000001</v>
      </c>
      <c r="T127" t="b">
        <f t="shared" si="48"/>
        <v>0</v>
      </c>
      <c r="U127" s="2">
        <f t="shared" si="49"/>
        <v>0.86456840000000001</v>
      </c>
      <c r="V127" s="2">
        <f t="shared" si="50"/>
        <v>1.871645</v>
      </c>
      <c r="W127" s="2">
        <f t="shared" si="51"/>
        <v>3.2125360000000001</v>
      </c>
      <c r="Z127" s="14">
        <v>41947</v>
      </c>
      <c r="AA127" s="6">
        <v>2.1709200000000002</v>
      </c>
      <c r="AB127" s="6">
        <v>6.0606119999999999</v>
      </c>
      <c r="AC127" s="6">
        <v>9.3816749999999995</v>
      </c>
    </row>
    <row r="128" spans="14:29" x14ac:dyDescent="0.3">
      <c r="N128" t="str">
        <f t="shared" si="52"/>
        <v>'2014-11-04','2014-11-05','2014-11-06','2014-11-07','2014-11-10','2014-11-12','2014-11-13','2014-11-14','2014-11-17','2014-11-18','2014-11-19','2014-11-20','2014-11-21','2014-11-24','2014-11-25','2014-11-26','2014-11-28'</v>
      </c>
      <c r="O128" s="10">
        <f t="shared" ref="O128:O129" si="54">O127-1</f>
        <v>41947</v>
      </c>
      <c r="Q128">
        <v>2.1709200000000002</v>
      </c>
      <c r="R128">
        <v>6.0606119999999999</v>
      </c>
      <c r="S128">
        <v>9.3816749999999995</v>
      </c>
      <c r="T128" t="b">
        <f t="shared" si="48"/>
        <v>0</v>
      </c>
      <c r="U128" s="2">
        <f t="shared" si="49"/>
        <v>2.1709200000000002</v>
      </c>
      <c r="V128" s="2">
        <f t="shared" si="50"/>
        <v>6.0606119999999999</v>
      </c>
      <c r="W128" s="2">
        <f t="shared" si="51"/>
        <v>9.3816749999999995</v>
      </c>
      <c r="Z128" s="14">
        <v>41946</v>
      </c>
      <c r="AA128" s="6">
        <v>-3.5720360000000002</v>
      </c>
      <c r="AB128" s="6">
        <v>-0.33920020000000001</v>
      </c>
      <c r="AC128" s="6">
        <v>0.71019429999999995</v>
      </c>
    </row>
    <row r="129" spans="14:29" x14ac:dyDescent="0.3">
      <c r="N129" t="str">
        <f t="shared" si="52"/>
        <v>'2014-11-03','2014-11-04','2014-11-05','2014-11-06','2014-11-07','2014-11-10','2014-11-12','2014-11-13','2014-11-14','2014-11-17','2014-11-18','2014-11-19','2014-11-20','2014-11-21','2014-11-24','2014-11-25','2014-11-26','2014-11-28'</v>
      </c>
      <c r="O129" s="10">
        <f t="shared" si="54"/>
        <v>41946</v>
      </c>
      <c r="Q129">
        <v>-3.5720360000000002</v>
      </c>
      <c r="R129">
        <v>-0.33920020000000001</v>
      </c>
      <c r="S129">
        <v>0.71019429999999995</v>
      </c>
      <c r="T129" t="b">
        <f t="shared" si="48"/>
        <v>1</v>
      </c>
      <c r="U129" s="2" t="str">
        <f t="shared" si="49"/>
        <v/>
      </c>
      <c r="V129" s="2" t="str">
        <f t="shared" si="50"/>
        <v/>
      </c>
      <c r="W129" s="2" t="str">
        <f t="shared" si="51"/>
        <v/>
      </c>
    </row>
    <row r="130" spans="14:29" x14ac:dyDescent="0.3">
      <c r="O130" s="10"/>
      <c r="U130" s="2"/>
      <c r="V130" s="2"/>
      <c r="W130" s="2"/>
    </row>
    <row r="131" spans="14:29" x14ac:dyDescent="0.3">
      <c r="O131" s="10"/>
    </row>
    <row r="132" spans="14:29" x14ac:dyDescent="0.3">
      <c r="N132" t="s">
        <v>48</v>
      </c>
      <c r="O132" s="10"/>
    </row>
    <row r="133" spans="14:29" x14ac:dyDescent="0.3">
      <c r="O133" s="10"/>
    </row>
    <row r="134" spans="14:29" x14ac:dyDescent="0.3">
      <c r="U134" s="3">
        <f>AVERAGE(U136:U155)</f>
        <v>0.47171223333333323</v>
      </c>
      <c r="V134" s="3">
        <f>AVERAGE(V136:V155)</f>
        <v>2.8231864500000001</v>
      </c>
      <c r="W134" s="3">
        <f>AVERAGE(W136:W155)</f>
        <v>7.8605603333333329</v>
      </c>
    </row>
    <row r="135" spans="14:29" x14ac:dyDescent="0.3">
      <c r="Q135" t="s">
        <v>28</v>
      </c>
      <c r="R135" t="s">
        <v>29</v>
      </c>
      <c r="S135" t="s">
        <v>33</v>
      </c>
      <c r="U135" s="12" t="s">
        <v>25</v>
      </c>
      <c r="V135" s="12" t="s">
        <v>26</v>
      </c>
      <c r="W135" s="12" t="s">
        <v>27</v>
      </c>
      <c r="Z135" s="6"/>
      <c r="AA135" s="7" t="s">
        <v>28</v>
      </c>
      <c r="AB135" s="7" t="s">
        <v>29</v>
      </c>
      <c r="AC135" s="7" t="s">
        <v>33</v>
      </c>
    </row>
    <row r="136" spans="14:29" x14ac:dyDescent="0.3">
      <c r="O136" s="10">
        <v>42153</v>
      </c>
      <c r="Q136">
        <v>9.9745150000000005E-2</v>
      </c>
      <c r="R136">
        <v>-1.524553</v>
      </c>
      <c r="S136">
        <v>1.7038660000000001</v>
      </c>
      <c r="T136" t="b">
        <f t="shared" ref="T136:T153" si="55">OR(Q136&lt;0,R136&lt;0,S136&lt;0)</f>
        <v>1</v>
      </c>
      <c r="U136" s="2" t="str">
        <f t="shared" ref="U136:U153" si="56">IF($T136,"",Q136)</f>
        <v/>
      </c>
      <c r="V136" s="2" t="str">
        <f t="shared" ref="V136:V153" si="57">IF($T136,"",R136)</f>
        <v/>
      </c>
      <c r="W136" s="2" t="str">
        <f t="shared" ref="W136:W153" si="58">IF($T136,"",S136)</f>
        <v/>
      </c>
      <c r="Z136" s="14">
        <v>42153</v>
      </c>
      <c r="AA136" s="6">
        <v>9.9745150000000005E-2</v>
      </c>
      <c r="AB136" s="6">
        <v>-1.524553</v>
      </c>
      <c r="AC136" s="6">
        <v>1.7038660000000001</v>
      </c>
    </row>
    <row r="137" spans="14:29" x14ac:dyDescent="0.3">
      <c r="N137" t="str">
        <f>TEXT(O137,"'yyyy-mm-dd'")&amp;","&amp;TEXT(O136,"'yyyy-mm-dd'")</f>
        <v>'2015-05-28','2015-05-29'</v>
      </c>
      <c r="O137" s="10">
        <f>O136-1</f>
        <v>42152</v>
      </c>
      <c r="Q137">
        <v>-0.77470490000000003</v>
      </c>
      <c r="R137">
        <v>-3.8055400000000001E-3</v>
      </c>
      <c r="S137">
        <v>-0.12528010000000001</v>
      </c>
      <c r="T137" t="b">
        <f t="shared" si="55"/>
        <v>1</v>
      </c>
      <c r="U137" s="2" t="str">
        <f t="shared" si="56"/>
        <v/>
      </c>
      <c r="V137" s="2" t="str">
        <f t="shared" si="57"/>
        <v/>
      </c>
      <c r="W137" s="2" t="str">
        <f t="shared" si="58"/>
        <v/>
      </c>
      <c r="Z137" s="14">
        <v>42152</v>
      </c>
      <c r="AA137" s="6">
        <v>-0.77470490000000003</v>
      </c>
      <c r="AB137" s="6">
        <v>-3.8055400000000001E-3</v>
      </c>
      <c r="AC137" s="6">
        <v>-0.12528010000000001</v>
      </c>
    </row>
    <row r="138" spans="14:29" x14ac:dyDescent="0.3">
      <c r="N138" t="str">
        <f>TEXT(O138,"'yyyy-mm-dd'")&amp;","&amp;N137</f>
        <v>'2015-05-27','2015-05-28','2015-05-29'</v>
      </c>
      <c r="O138" s="10">
        <f>O137-1</f>
        <v>42151</v>
      </c>
      <c r="Q138">
        <v>-0.66381579999999996</v>
      </c>
      <c r="R138">
        <v>-0.9068003</v>
      </c>
      <c r="S138">
        <v>0.3989047</v>
      </c>
      <c r="T138" t="b">
        <f t="shared" si="55"/>
        <v>1</v>
      </c>
      <c r="U138" s="2" t="str">
        <f t="shared" si="56"/>
        <v/>
      </c>
      <c r="V138" s="2" t="str">
        <f t="shared" si="57"/>
        <v/>
      </c>
      <c r="W138" s="2" t="str">
        <f t="shared" si="58"/>
        <v/>
      </c>
      <c r="Z138" s="14">
        <v>42151</v>
      </c>
      <c r="AA138" s="6">
        <v>-0.66381579999999996</v>
      </c>
      <c r="AB138" s="6">
        <v>-0.9068003</v>
      </c>
      <c r="AC138" s="6">
        <v>0.3989047</v>
      </c>
    </row>
    <row r="139" spans="14:29" x14ac:dyDescent="0.3">
      <c r="N139" t="str">
        <f>TEXT(O139,"'yyyy-mm-dd'")&amp;","&amp;N138</f>
        <v>'2015-05-26','2015-05-27','2015-05-28','2015-05-29'</v>
      </c>
      <c r="O139" s="10">
        <f t="shared" ref="O139" si="59">O138-1</f>
        <v>42150</v>
      </c>
      <c r="Q139">
        <v>-1.235358</v>
      </c>
      <c r="R139">
        <v>0.92806239999999995</v>
      </c>
      <c r="S139">
        <v>3.0788139999999999</v>
      </c>
      <c r="T139" t="b">
        <f t="shared" si="55"/>
        <v>1</v>
      </c>
      <c r="U139" s="2" t="str">
        <f t="shared" si="56"/>
        <v/>
      </c>
      <c r="V139" s="2" t="str">
        <f t="shared" si="57"/>
        <v/>
      </c>
      <c r="W139" s="2" t="str">
        <f t="shared" si="58"/>
        <v/>
      </c>
      <c r="Z139" s="14">
        <v>42150</v>
      </c>
      <c r="AA139" s="6">
        <v>-1.235358</v>
      </c>
      <c r="AB139" s="6">
        <v>0.92806239999999995</v>
      </c>
      <c r="AC139" s="6">
        <v>3.0788139999999999</v>
      </c>
    </row>
    <row r="140" spans="14:29" x14ac:dyDescent="0.3">
      <c r="O140" s="10"/>
      <c r="U140" s="2"/>
      <c r="V140" s="2"/>
      <c r="W140" s="2"/>
      <c r="Z140" s="14">
        <v>42146</v>
      </c>
      <c r="AA140" s="6">
        <v>-0.1360104</v>
      </c>
      <c r="AB140" s="6">
        <v>1.567977</v>
      </c>
      <c r="AC140" s="6">
        <v>8.3390140000000006</v>
      </c>
    </row>
    <row r="141" spans="14:29" x14ac:dyDescent="0.3">
      <c r="N141" t="str">
        <f>TEXT(O141,"'yyyy-mm-dd'")&amp;","&amp;N139</f>
        <v>'2015-05-22','2015-05-26','2015-05-27','2015-05-28','2015-05-29'</v>
      </c>
      <c r="O141" s="10">
        <f>O139-4</f>
        <v>42146</v>
      </c>
      <c r="Q141">
        <v>-0.1360104</v>
      </c>
      <c r="R141">
        <v>1.567977</v>
      </c>
      <c r="S141">
        <v>8.3390140000000006</v>
      </c>
      <c r="T141" t="b">
        <f t="shared" si="55"/>
        <v>1</v>
      </c>
      <c r="U141" s="2" t="str">
        <f t="shared" si="56"/>
        <v/>
      </c>
      <c r="V141" s="2" t="str">
        <f t="shared" si="57"/>
        <v/>
      </c>
      <c r="W141" s="2" t="str">
        <f t="shared" si="58"/>
        <v/>
      </c>
      <c r="Z141" s="14">
        <v>42145</v>
      </c>
      <c r="AA141" s="6">
        <v>9.0027720000000006E-2</v>
      </c>
      <c r="AB141" s="6">
        <v>-3.3899859999999999</v>
      </c>
      <c r="AC141" s="6">
        <v>4.3418089999999996</v>
      </c>
    </row>
    <row r="142" spans="14:29" x14ac:dyDescent="0.3">
      <c r="N142" t="str">
        <f t="shared" ref="N142:N154" si="60">TEXT(O142,"'yyyy-mm-dd'")&amp;","&amp;N141</f>
        <v>'2015-05-21','2015-05-22','2015-05-26','2015-05-27','2015-05-28','2015-05-29'</v>
      </c>
      <c r="O142" s="10">
        <f>O141-1</f>
        <v>42145</v>
      </c>
      <c r="Q142">
        <v>9.0027720000000006E-2</v>
      </c>
      <c r="R142">
        <v>-3.3899859999999999</v>
      </c>
      <c r="S142">
        <v>4.3418089999999996</v>
      </c>
      <c r="T142" t="b">
        <f t="shared" si="55"/>
        <v>1</v>
      </c>
      <c r="U142" s="2" t="str">
        <f t="shared" si="56"/>
        <v/>
      </c>
      <c r="V142" s="2" t="str">
        <f t="shared" si="57"/>
        <v/>
      </c>
      <c r="W142" s="2" t="str">
        <f t="shared" si="58"/>
        <v/>
      </c>
      <c r="Z142" s="14">
        <v>42144</v>
      </c>
      <c r="AA142" s="6">
        <v>0.12589339999999999</v>
      </c>
      <c r="AB142" s="6">
        <v>-1.1464030000000001</v>
      </c>
      <c r="AC142" s="6">
        <v>3.7646350000000002</v>
      </c>
    </row>
    <row r="143" spans="14:29" x14ac:dyDescent="0.3">
      <c r="N143" t="str">
        <f t="shared" si="60"/>
        <v>'2015-05-20','2015-05-21','2015-05-22','2015-05-26','2015-05-27','2015-05-28','2015-05-29'</v>
      </c>
      <c r="O143" s="10">
        <f>O142-1</f>
        <v>42144</v>
      </c>
      <c r="Q143">
        <v>0.12589339999999999</v>
      </c>
      <c r="R143">
        <v>-1.1464030000000001</v>
      </c>
      <c r="S143">
        <v>3.7646350000000002</v>
      </c>
      <c r="T143" t="b">
        <f t="shared" si="55"/>
        <v>1</v>
      </c>
      <c r="U143" s="2" t="str">
        <f t="shared" si="56"/>
        <v/>
      </c>
      <c r="V143" s="2" t="str">
        <f t="shared" si="57"/>
        <v/>
      </c>
      <c r="W143" s="2" t="str">
        <f t="shared" si="58"/>
        <v/>
      </c>
      <c r="Z143" s="14">
        <v>42143</v>
      </c>
      <c r="AA143" s="6">
        <v>0.33858349999999998</v>
      </c>
      <c r="AB143" s="6">
        <v>2.6289359999999999</v>
      </c>
      <c r="AC143" s="6">
        <v>4.3356599999999998</v>
      </c>
    </row>
    <row r="144" spans="14:29" x14ac:dyDescent="0.3">
      <c r="N144" t="str">
        <f t="shared" si="60"/>
        <v>'2015-05-19','2015-05-20','2015-05-21','2015-05-22','2015-05-26','2015-05-27','2015-05-28','2015-05-29'</v>
      </c>
      <c r="O144" s="10">
        <f>O143-1</f>
        <v>42143</v>
      </c>
      <c r="Q144">
        <v>0.33858349999999998</v>
      </c>
      <c r="R144">
        <v>2.6289359999999999</v>
      </c>
      <c r="S144">
        <v>4.3356599999999998</v>
      </c>
      <c r="T144" t="b">
        <f t="shared" si="55"/>
        <v>0</v>
      </c>
      <c r="U144" s="2">
        <f t="shared" si="56"/>
        <v>0.33858349999999998</v>
      </c>
      <c r="V144" s="2">
        <f t="shared" si="57"/>
        <v>2.6289359999999999</v>
      </c>
      <c r="W144" s="2">
        <f t="shared" si="58"/>
        <v>4.3356599999999998</v>
      </c>
      <c r="Z144" s="14">
        <v>42142</v>
      </c>
      <c r="AA144" s="6">
        <v>-0.3497188</v>
      </c>
      <c r="AB144" s="6">
        <v>5.8120320000000003</v>
      </c>
      <c r="AC144" s="6">
        <v>4.606725</v>
      </c>
    </row>
    <row r="145" spans="14:29" x14ac:dyDescent="0.3">
      <c r="N145" t="str">
        <f t="shared" si="60"/>
        <v>'2015-05-18','2015-05-19','2015-05-20','2015-05-21','2015-05-22','2015-05-26','2015-05-27','2015-05-28','2015-05-29'</v>
      </c>
      <c r="O145" s="10">
        <f>O144-1</f>
        <v>42142</v>
      </c>
      <c r="Q145">
        <v>-0.3497188</v>
      </c>
      <c r="R145">
        <v>5.8120320000000003</v>
      </c>
      <c r="S145">
        <v>4.606725</v>
      </c>
      <c r="T145" t="b">
        <f t="shared" si="55"/>
        <v>1</v>
      </c>
      <c r="U145" s="2" t="str">
        <f t="shared" si="56"/>
        <v/>
      </c>
      <c r="V145" s="2" t="str">
        <f t="shared" si="57"/>
        <v/>
      </c>
      <c r="W145" s="2" t="str">
        <f t="shared" si="58"/>
        <v/>
      </c>
      <c r="Z145" s="14">
        <v>42139</v>
      </c>
      <c r="AA145" s="6">
        <v>-1.736424</v>
      </c>
      <c r="AB145" s="6">
        <v>0.67471479999999995</v>
      </c>
      <c r="AC145" s="6">
        <v>0.96318110000000001</v>
      </c>
    </row>
    <row r="146" spans="14:29" x14ac:dyDescent="0.3">
      <c r="N146" t="str">
        <f t="shared" si="60"/>
        <v>'2015-05-15','2015-05-18','2015-05-19','2015-05-20','2015-05-21','2015-05-22','2015-05-26','2015-05-27','2015-05-28','2015-05-29'</v>
      </c>
      <c r="O146" s="10">
        <f>O145-3</f>
        <v>42139</v>
      </c>
      <c r="Q146">
        <v>-1.736424</v>
      </c>
      <c r="R146">
        <v>0.67471479999999995</v>
      </c>
      <c r="S146">
        <v>0.96318110000000001</v>
      </c>
      <c r="T146" t="b">
        <f t="shared" si="55"/>
        <v>1</v>
      </c>
      <c r="U146" s="2" t="str">
        <f t="shared" si="56"/>
        <v/>
      </c>
      <c r="V146" s="2" t="str">
        <f t="shared" si="57"/>
        <v/>
      </c>
      <c r="W146" s="2" t="str">
        <f t="shared" si="58"/>
        <v/>
      </c>
      <c r="Z146" s="14">
        <v>42138</v>
      </c>
      <c r="AA146" s="6">
        <v>-2.0885180000000001</v>
      </c>
      <c r="AB146" s="6">
        <v>1.581348</v>
      </c>
      <c r="AC146" s="6">
        <v>3.336039</v>
      </c>
    </row>
    <row r="147" spans="14:29" x14ac:dyDescent="0.3">
      <c r="N147" t="str">
        <f t="shared" si="60"/>
        <v>'2015-05-14','2015-05-15','2015-05-18','2015-05-19','2015-05-20','2015-05-21','2015-05-22','2015-05-26','2015-05-27','2015-05-28','2015-05-29'</v>
      </c>
      <c r="O147" s="10">
        <f>O146-1</f>
        <v>42138</v>
      </c>
      <c r="Q147">
        <v>-2.0885180000000001</v>
      </c>
      <c r="R147">
        <v>1.581348</v>
      </c>
      <c r="S147">
        <v>3.336039</v>
      </c>
      <c r="T147" t="b">
        <f t="shared" si="55"/>
        <v>1</v>
      </c>
      <c r="U147" s="2" t="str">
        <f t="shared" si="56"/>
        <v/>
      </c>
      <c r="V147" s="2" t="str">
        <f t="shared" si="57"/>
        <v/>
      </c>
      <c r="W147" s="2" t="str">
        <f t="shared" si="58"/>
        <v/>
      </c>
      <c r="Z147" s="14">
        <v>42137</v>
      </c>
      <c r="AA147" s="6">
        <v>1.237214</v>
      </c>
      <c r="AB147" s="6">
        <v>4.2123999999999997</v>
      </c>
      <c r="AC147" s="6">
        <v>13.59098</v>
      </c>
    </row>
    <row r="148" spans="14:29" x14ac:dyDescent="0.3">
      <c r="N148" t="str">
        <f t="shared" si="60"/>
        <v>'2015-05-13','2015-05-14','2015-05-15','2015-05-18','2015-05-19','2015-05-20','2015-05-21','2015-05-22','2015-05-26','2015-05-27','2015-05-28','2015-05-29'</v>
      </c>
      <c r="O148" s="10">
        <f t="shared" ref="O148:O154" si="61">O147-1</f>
        <v>42137</v>
      </c>
      <c r="Q148">
        <v>1.237214</v>
      </c>
      <c r="R148">
        <v>4.2123999999999997</v>
      </c>
      <c r="S148">
        <v>13.59098</v>
      </c>
      <c r="T148" t="b">
        <f t="shared" si="55"/>
        <v>0</v>
      </c>
      <c r="U148" s="2">
        <f t="shared" si="56"/>
        <v>1.237214</v>
      </c>
      <c r="V148" s="2">
        <f t="shared" si="57"/>
        <v>4.2123999999999997</v>
      </c>
      <c r="W148" s="2">
        <f t="shared" si="58"/>
        <v>13.59098</v>
      </c>
      <c r="Z148" s="14">
        <v>42136</v>
      </c>
      <c r="AA148" s="6">
        <v>0.1026025</v>
      </c>
      <c r="AB148" s="6">
        <v>1.4621649999999999</v>
      </c>
      <c r="AC148" s="6">
        <v>4.6753729999999996</v>
      </c>
    </row>
    <row r="149" spans="14:29" x14ac:dyDescent="0.3">
      <c r="N149" t="str">
        <f t="shared" si="60"/>
        <v>'2015-05-12','2015-05-13','2015-05-14','2015-05-15','2015-05-18','2015-05-19','2015-05-20','2015-05-21','2015-05-22','2015-05-26','2015-05-27','2015-05-28','2015-05-29'</v>
      </c>
      <c r="O149" s="10">
        <f t="shared" si="61"/>
        <v>42136</v>
      </c>
      <c r="Q149">
        <v>0.1026025</v>
      </c>
      <c r="R149">
        <v>1.4621649999999999</v>
      </c>
      <c r="S149">
        <v>4.6753729999999996</v>
      </c>
      <c r="T149" t="b">
        <f t="shared" si="55"/>
        <v>0</v>
      </c>
      <c r="U149" s="2">
        <f t="shared" si="56"/>
        <v>0.1026025</v>
      </c>
      <c r="V149" s="2">
        <f t="shared" si="57"/>
        <v>1.4621649999999999</v>
      </c>
      <c r="W149" s="2">
        <f t="shared" si="58"/>
        <v>4.6753729999999996</v>
      </c>
      <c r="Z149" s="14">
        <v>42135</v>
      </c>
      <c r="AA149" s="6">
        <v>0.60264340000000005</v>
      </c>
      <c r="AB149" s="6">
        <v>7.2854669999999997</v>
      </c>
      <c r="AC149" s="6">
        <v>11.615930000000001</v>
      </c>
    </row>
    <row r="150" spans="14:29" x14ac:dyDescent="0.3">
      <c r="N150" t="str">
        <f t="shared" si="60"/>
        <v>'2015-05-11','2015-05-12','2015-05-13','2015-05-14','2015-05-15','2015-05-18','2015-05-19','2015-05-20','2015-05-21','2015-05-22','2015-05-26','2015-05-27','2015-05-28','2015-05-29'</v>
      </c>
      <c r="O150" s="10">
        <f t="shared" si="61"/>
        <v>42135</v>
      </c>
      <c r="Q150">
        <v>0.60264340000000005</v>
      </c>
      <c r="R150">
        <v>7.2854669999999997</v>
      </c>
      <c r="S150">
        <v>11.615930000000001</v>
      </c>
      <c r="T150" t="b">
        <f t="shared" si="55"/>
        <v>0</v>
      </c>
      <c r="U150" s="2">
        <f t="shared" si="56"/>
        <v>0.60264340000000005</v>
      </c>
      <c r="V150" s="2">
        <f t="shared" si="57"/>
        <v>7.2854669999999997</v>
      </c>
      <c r="W150" s="2">
        <f t="shared" si="58"/>
        <v>11.615930000000001</v>
      </c>
      <c r="Z150" s="14">
        <v>42132</v>
      </c>
      <c r="AA150" s="6">
        <v>5.0314200000000003E-2</v>
      </c>
      <c r="AB150" s="6">
        <v>0.54106240000000005</v>
      </c>
      <c r="AC150" s="6">
        <v>8.2836660000000002</v>
      </c>
    </row>
    <row r="151" spans="14:29" x14ac:dyDescent="0.3">
      <c r="N151" t="str">
        <f t="shared" si="60"/>
        <v>'2015-05-08','2015-05-11','2015-05-12','2015-05-13','2015-05-14','2015-05-15','2015-05-18','2015-05-19','2015-05-20','2015-05-21','2015-05-22','2015-05-26','2015-05-27','2015-05-28','2015-05-29'</v>
      </c>
      <c r="O151" s="10">
        <f>O150-3</f>
        <v>42132</v>
      </c>
      <c r="Q151">
        <v>5.0314200000000003E-2</v>
      </c>
      <c r="R151">
        <v>0.54106240000000005</v>
      </c>
      <c r="S151">
        <v>8.2836660000000002</v>
      </c>
      <c r="T151" t="b">
        <f t="shared" si="55"/>
        <v>0</v>
      </c>
      <c r="U151" s="2">
        <f t="shared" si="56"/>
        <v>5.0314200000000003E-2</v>
      </c>
      <c r="V151" s="2">
        <f t="shared" si="57"/>
        <v>0.54106240000000005</v>
      </c>
      <c r="W151" s="2">
        <f t="shared" si="58"/>
        <v>8.2836660000000002</v>
      </c>
      <c r="Z151" s="14">
        <v>42131</v>
      </c>
      <c r="AA151" s="6">
        <v>-1.618093</v>
      </c>
      <c r="AB151" s="6">
        <v>2.7213500000000002</v>
      </c>
      <c r="AC151" s="6">
        <v>2.000203</v>
      </c>
    </row>
    <row r="152" spans="14:29" x14ac:dyDescent="0.3">
      <c r="N152" t="str">
        <f t="shared" si="60"/>
        <v>'2015-05-07','2015-05-08','2015-05-11','2015-05-12','2015-05-13','2015-05-14','2015-05-15','2015-05-18','2015-05-19','2015-05-20','2015-05-21','2015-05-22','2015-05-26','2015-05-27','2015-05-28','2015-05-29'</v>
      </c>
      <c r="O152" s="10">
        <f t="shared" si="61"/>
        <v>42131</v>
      </c>
      <c r="Q152">
        <v>-1.618093</v>
      </c>
      <c r="R152">
        <v>2.7213500000000002</v>
      </c>
      <c r="S152">
        <v>2.000203</v>
      </c>
      <c r="T152" t="b">
        <f t="shared" si="55"/>
        <v>1</v>
      </c>
      <c r="U152" s="2" t="str">
        <f t="shared" si="56"/>
        <v/>
      </c>
      <c r="V152" s="2" t="str">
        <f t="shared" si="57"/>
        <v/>
      </c>
      <c r="W152" s="2" t="str">
        <f t="shared" si="58"/>
        <v/>
      </c>
      <c r="Z152" s="14">
        <v>42130</v>
      </c>
      <c r="AA152" s="6">
        <v>0.49891580000000002</v>
      </c>
      <c r="AB152" s="6">
        <v>0.80908829999999998</v>
      </c>
      <c r="AC152" s="6">
        <v>4.661753</v>
      </c>
    </row>
    <row r="153" spans="14:29" x14ac:dyDescent="0.3">
      <c r="N153" t="str">
        <f t="shared" si="60"/>
        <v>'2015-05-06','2015-05-07','2015-05-08','2015-05-11','2015-05-12','2015-05-13','2015-05-14','2015-05-15','2015-05-18','2015-05-19','2015-05-20','2015-05-21','2015-05-22','2015-05-26','2015-05-27','2015-05-28','2015-05-29'</v>
      </c>
      <c r="O153" s="10">
        <f t="shared" si="61"/>
        <v>42130</v>
      </c>
      <c r="Q153">
        <v>0.49891580000000002</v>
      </c>
      <c r="R153">
        <v>0.80908829999999998</v>
      </c>
      <c r="S153">
        <v>4.661753</v>
      </c>
      <c r="T153" t="b">
        <f t="shared" si="55"/>
        <v>0</v>
      </c>
      <c r="U153" s="2">
        <f t="shared" si="56"/>
        <v>0.49891580000000002</v>
      </c>
      <c r="V153" s="2">
        <f t="shared" si="57"/>
        <v>0.80908829999999998</v>
      </c>
      <c r="W153" s="2">
        <f t="shared" si="58"/>
        <v>4.661753</v>
      </c>
      <c r="Z153" s="14">
        <v>42129</v>
      </c>
      <c r="AA153" s="6">
        <v>-8.278017E-2</v>
      </c>
      <c r="AB153" s="6">
        <v>1.554559</v>
      </c>
      <c r="AC153" s="6">
        <v>8.2695939999999997</v>
      </c>
    </row>
    <row r="154" spans="14:29" x14ac:dyDescent="0.3">
      <c r="N154" t="str">
        <f t="shared" si="60"/>
        <v>'2015-05-05','2015-05-06','2015-05-07','2015-05-08','2015-05-11','2015-05-12','2015-05-13','2015-05-14','2015-05-15','2015-05-18','2015-05-19','2015-05-20','2015-05-21','2015-05-22','2015-05-26','2015-05-27','2015-05-28','2015-05-29'</v>
      </c>
      <c r="O154" s="10">
        <f t="shared" si="61"/>
        <v>42129</v>
      </c>
      <c r="Q154">
        <v>-8.278017E-2</v>
      </c>
      <c r="R154">
        <v>1.554559</v>
      </c>
      <c r="S154">
        <v>8.2695939999999997</v>
      </c>
      <c r="T154" t="b">
        <f t="shared" ref="T154:T156" si="62">OR(Q154&lt;0,R154&lt;0,S154&lt;0)</f>
        <v>1</v>
      </c>
      <c r="U154" s="2" t="str">
        <f t="shared" ref="U154:U156" si="63">IF($T154,"",Q154)</f>
        <v/>
      </c>
      <c r="V154" s="2" t="str">
        <f t="shared" ref="V154:V156" si="64">IF($T154,"",R154)</f>
        <v/>
      </c>
      <c r="W154" s="2" t="str">
        <f t="shared" ref="W154:W156" si="65">IF($T154,"",S154)</f>
        <v/>
      </c>
      <c r="Z154" s="14">
        <v>42125</v>
      </c>
      <c r="AA154" s="6">
        <v>-1.356468</v>
      </c>
      <c r="AB154" s="6">
        <v>4.0831099999999996</v>
      </c>
      <c r="AC154" s="6">
        <v>6.3704190000000001</v>
      </c>
    </row>
    <row r="155" spans="14:29" x14ac:dyDescent="0.3">
      <c r="O155" s="10"/>
      <c r="U155" s="2"/>
      <c r="V155" s="2"/>
      <c r="W155" s="2"/>
    </row>
    <row r="156" spans="14:29" x14ac:dyDescent="0.3">
      <c r="N156" t="str">
        <f>TEXT(O156,"'yyyy-mm-dd'")&amp;","&amp;N154</f>
        <v>'2015-05-01','2015-05-05','2015-05-06','2015-05-07','2015-05-08','2015-05-11','2015-05-12','2015-05-13','2015-05-14','2015-05-15','2015-05-18','2015-05-19','2015-05-20','2015-05-21','2015-05-22','2015-05-26','2015-05-27','2015-05-28','2015-05-29'</v>
      </c>
      <c r="O156" s="10">
        <f>O154-4</f>
        <v>42125</v>
      </c>
      <c r="Q156">
        <v>-1.356468</v>
      </c>
      <c r="R156">
        <v>4.0831099999999996</v>
      </c>
      <c r="S156">
        <v>6.3704190000000001</v>
      </c>
      <c r="T156" t="b">
        <f t="shared" si="62"/>
        <v>1</v>
      </c>
      <c r="U156" s="2" t="str">
        <f t="shared" si="63"/>
        <v/>
      </c>
      <c r="V156" s="2" t="str">
        <f t="shared" si="64"/>
        <v/>
      </c>
      <c r="W156" s="2" t="str">
        <f t="shared" si="65"/>
        <v/>
      </c>
    </row>
    <row r="159" spans="14:29" x14ac:dyDescent="0.3">
      <c r="N159" t="s">
        <v>49</v>
      </c>
    </row>
  </sheetData>
  <sortState ref="Z6:AC24">
    <sortCondition descending="1" ref="Z6:Z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8"/>
  <sheetViews>
    <sheetView tabSelected="1" topLeftCell="G1" workbookViewId="0">
      <selection activeCell="V14" sqref="V14"/>
    </sheetView>
  </sheetViews>
  <sheetFormatPr defaultRowHeight="14.4" x14ac:dyDescent="0.3"/>
  <cols>
    <col min="2" max="2" width="6.5546875" customWidth="1"/>
    <col min="7" max="7" width="9.5546875" bestFit="1" customWidth="1"/>
    <col min="8" max="8" width="13.109375" bestFit="1" customWidth="1"/>
    <col min="9" max="9" width="13.6640625" bestFit="1" customWidth="1"/>
    <col min="11" max="11" width="9.109375" bestFit="1" customWidth="1"/>
    <col min="15" max="15" width="16.44140625" customWidth="1"/>
    <col min="16" max="16" width="9.44140625" customWidth="1"/>
    <col min="17" max="17" width="8.77734375" bestFit="1" customWidth="1"/>
    <col min="18" max="18" width="8.5546875" customWidth="1"/>
    <col min="19" max="19" width="8.77734375" customWidth="1"/>
    <col min="20" max="20" width="15.77734375" customWidth="1"/>
    <col min="21" max="21" width="9.44140625" customWidth="1"/>
    <col min="22" max="22" width="13.44140625" customWidth="1"/>
    <col min="23" max="23" width="11.109375" customWidth="1"/>
    <col min="24" max="25" width="11" customWidth="1"/>
    <col min="26" max="26" width="11.109375" bestFit="1" customWidth="1"/>
    <col min="27" max="37" width="6.6640625" bestFit="1" customWidth="1"/>
  </cols>
  <sheetData>
    <row r="1" spans="1:41" x14ac:dyDescent="0.3"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41" ht="15" thickBot="1" x14ac:dyDescent="0.35">
      <c r="H2">
        <v>1.9449999999999901</v>
      </c>
      <c r="I2">
        <f>100-H2</f>
        <v>98.055000000000007</v>
      </c>
      <c r="M2" s="9"/>
      <c r="N2" s="9"/>
      <c r="O2" s="8" t="s">
        <v>71</v>
      </c>
      <c r="P2" s="9"/>
      <c r="Q2" s="9"/>
      <c r="R2" s="9"/>
      <c r="S2" s="9"/>
      <c r="T2" s="8" t="s">
        <v>87</v>
      </c>
      <c r="U2" s="9"/>
      <c r="V2" s="9"/>
      <c r="W2" s="9"/>
      <c r="X2" s="9"/>
      <c r="Y2" s="9"/>
      <c r="Z2" s="9"/>
      <c r="AA2" s="9"/>
      <c r="AB2" s="9"/>
    </row>
    <row r="3" spans="1:41" ht="15" thickBot="1" x14ac:dyDescent="0.35">
      <c r="H3" t="s">
        <v>66</v>
      </c>
      <c r="M3" s="9"/>
      <c r="N3" s="9"/>
      <c r="O3" s="46" t="s">
        <v>72</v>
      </c>
      <c r="P3" s="60" t="s">
        <v>11</v>
      </c>
      <c r="Q3" s="9"/>
      <c r="R3" s="9"/>
      <c r="S3" s="9"/>
      <c r="T3" s="68" t="s">
        <v>79</v>
      </c>
      <c r="U3" s="95" t="s">
        <v>11</v>
      </c>
      <c r="V3" s="9"/>
      <c r="W3" s="9"/>
      <c r="X3" s="9"/>
      <c r="Y3" s="9"/>
      <c r="Z3" s="9"/>
      <c r="AA3" s="9"/>
      <c r="AB3" s="9"/>
    </row>
    <row r="4" spans="1:41" ht="29.4" thickBot="1" x14ac:dyDescent="0.35">
      <c r="I4" s="48">
        <v>92</v>
      </c>
      <c r="J4" s="48">
        <f>I4*25</f>
        <v>2300</v>
      </c>
      <c r="M4" s="9"/>
      <c r="N4" s="9"/>
      <c r="O4" s="57" t="s">
        <v>73</v>
      </c>
      <c r="P4" s="61">
        <v>96</v>
      </c>
      <c r="Q4" s="9"/>
      <c r="R4" s="9"/>
      <c r="S4" s="9"/>
      <c r="T4" s="69" t="s">
        <v>80</v>
      </c>
      <c r="U4" s="96">
        <v>96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41" ht="15" thickBot="1" x14ac:dyDescent="0.35">
      <c r="C5" s="10">
        <v>41395</v>
      </c>
      <c r="H5" s="47" t="s">
        <v>65</v>
      </c>
      <c r="I5" s="47">
        <v>100000000</v>
      </c>
      <c r="M5" s="9"/>
      <c r="N5" s="9"/>
      <c r="O5" s="55" t="s">
        <v>74</v>
      </c>
      <c r="P5" s="62">
        <f>P4*0.5*25</f>
        <v>1200</v>
      </c>
      <c r="Q5" s="81">
        <f>SUM(P5:P6)</f>
        <v>3200</v>
      </c>
      <c r="R5" s="63"/>
      <c r="S5" s="63"/>
      <c r="T5" s="69" t="s">
        <v>74</v>
      </c>
      <c r="U5" s="97">
        <v>1200</v>
      </c>
      <c r="V5" s="99">
        <f>SUM(U5:U7)</f>
        <v>5700</v>
      </c>
      <c r="W5" s="9"/>
      <c r="X5" s="37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41" ht="15" thickBot="1" x14ac:dyDescent="0.35">
      <c r="C6" t="s">
        <v>56</v>
      </c>
      <c r="D6" t="s">
        <v>57</v>
      </c>
      <c r="E6">
        <v>73</v>
      </c>
      <c r="F6">
        <v>99.27</v>
      </c>
      <c r="H6" t="s">
        <v>61</v>
      </c>
      <c r="I6" s="3">
        <f>I4*25*0.5</f>
        <v>1150</v>
      </c>
      <c r="M6" s="9"/>
      <c r="N6" s="9"/>
      <c r="O6" s="56" t="s">
        <v>75</v>
      </c>
      <c r="P6" s="62">
        <v>2000</v>
      </c>
      <c r="Q6" s="81"/>
      <c r="R6" s="63"/>
      <c r="S6" s="63"/>
      <c r="T6" s="70" t="s">
        <v>96</v>
      </c>
      <c r="U6" s="97">
        <v>2000</v>
      </c>
      <c r="V6" s="100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41" ht="15" thickBot="1" x14ac:dyDescent="0.35">
      <c r="I7" s="3"/>
      <c r="M7" s="9"/>
      <c r="N7" s="9"/>
      <c r="O7" s="58"/>
      <c r="P7" s="66"/>
      <c r="Q7" s="63"/>
      <c r="R7" s="63"/>
      <c r="S7" s="9"/>
      <c r="T7" s="70" t="s">
        <v>91</v>
      </c>
      <c r="U7" s="98">
        <f>2500*1</f>
        <v>2500</v>
      </c>
      <c r="V7" s="10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41" ht="17.399999999999999" customHeight="1" thickBot="1" x14ac:dyDescent="0.35">
      <c r="C8" t="s">
        <v>58</v>
      </c>
      <c r="D8" t="s">
        <v>60</v>
      </c>
      <c r="E8">
        <v>1</v>
      </c>
      <c r="H8" t="s">
        <v>62</v>
      </c>
      <c r="I8" s="3">
        <f>I6*1</f>
        <v>1150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41" ht="29.4" thickBot="1" x14ac:dyDescent="0.35">
      <c r="D9" t="s">
        <v>59</v>
      </c>
      <c r="E9">
        <f>E6-E8</f>
        <v>72</v>
      </c>
      <c r="M9" s="9"/>
      <c r="N9" s="9"/>
      <c r="O9" s="56" t="s">
        <v>76</v>
      </c>
      <c r="P9" s="62">
        <f>P4*600</f>
        <v>57600</v>
      </c>
      <c r="Q9" s="9"/>
      <c r="R9" s="9"/>
      <c r="S9" s="9"/>
      <c r="T9" s="46" t="s">
        <v>104</v>
      </c>
      <c r="U9" s="57" t="s">
        <v>101</v>
      </c>
      <c r="V9" s="55" t="s">
        <v>102</v>
      </c>
      <c r="W9" s="56" t="s">
        <v>103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41" ht="15" thickBot="1" x14ac:dyDescent="0.35">
      <c r="G10" t="s">
        <v>70</v>
      </c>
      <c r="H10" t="s">
        <v>68</v>
      </c>
      <c r="I10" s="48">
        <f>I11</f>
        <v>55200</v>
      </c>
      <c r="M10" s="9"/>
      <c r="N10" s="9"/>
      <c r="O10" s="56" t="s">
        <v>78</v>
      </c>
      <c r="P10" s="62">
        <f>P9</f>
        <v>57600</v>
      </c>
      <c r="Q10" s="9"/>
      <c r="R10" s="9"/>
      <c r="S10" s="9"/>
      <c r="T10" s="71" t="s">
        <v>86</v>
      </c>
      <c r="U10" s="72">
        <f>100*575</f>
        <v>57500</v>
      </c>
      <c r="V10" s="73">
        <v>300</v>
      </c>
      <c r="W10" s="85">
        <v>3000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41" ht="15" thickBot="1" x14ac:dyDescent="0.35">
      <c r="G11" t="s">
        <v>69</v>
      </c>
      <c r="H11" t="s">
        <v>63</v>
      </c>
      <c r="I11" s="48">
        <f>I4*600</f>
        <v>55200</v>
      </c>
      <c r="M11" s="9"/>
      <c r="N11" s="9"/>
      <c r="O11" s="9"/>
      <c r="P11" s="9"/>
      <c r="Q11" s="9"/>
      <c r="R11" s="9"/>
      <c r="S11" s="9"/>
      <c r="T11" s="70" t="s">
        <v>6</v>
      </c>
      <c r="U11" s="86">
        <f>U10*1.2</f>
        <v>69000</v>
      </c>
      <c r="V11" s="87">
        <v>0</v>
      </c>
      <c r="W11" s="88"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41" ht="15" thickBot="1" x14ac:dyDescent="0.35">
      <c r="H12" t="s">
        <v>64</v>
      </c>
      <c r="I12" s="48">
        <f>SUM(I10:I11)</f>
        <v>110400</v>
      </c>
      <c r="K12" s="48">
        <f>I12*25%</f>
        <v>27600</v>
      </c>
      <c r="M12" s="9"/>
      <c r="N12" s="9"/>
      <c r="O12" s="58" t="s">
        <v>77</v>
      </c>
      <c r="P12" s="46" t="s">
        <v>83</v>
      </c>
      <c r="Q12" s="46" t="s">
        <v>84</v>
      </c>
      <c r="R12" s="5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41" ht="29.4" thickBot="1" x14ac:dyDescent="0.35">
      <c r="I13" s="48"/>
      <c r="M13" s="9"/>
      <c r="N13" s="9"/>
      <c r="O13" s="59" t="s">
        <v>81</v>
      </c>
      <c r="P13" s="64">
        <f>SUM(P9:P10)*0.3</f>
        <v>34560</v>
      </c>
      <c r="Q13" s="64">
        <f>SUM(Q9:Q10)*0.3</f>
        <v>0</v>
      </c>
      <c r="R13" s="64">
        <f>SUM(R9:R10)*0.3</f>
        <v>0</v>
      </c>
      <c r="S13" s="9"/>
      <c r="T13" s="54" t="s">
        <v>77</v>
      </c>
      <c r="U13" s="55" t="s">
        <v>83</v>
      </c>
      <c r="V13" s="55" t="s">
        <v>89</v>
      </c>
      <c r="W13" s="56" t="s">
        <v>85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41" x14ac:dyDescent="0.3">
      <c r="A14" s="9"/>
      <c r="B14" s="9"/>
      <c r="C14" s="9"/>
      <c r="D14" s="9"/>
      <c r="E14" s="9"/>
      <c r="F14" s="9"/>
      <c r="H14" t="s">
        <v>67</v>
      </c>
      <c r="I14" s="48">
        <f>I4*5*25</f>
        <v>11500</v>
      </c>
      <c r="M14" s="9"/>
      <c r="N14" s="9"/>
      <c r="O14" s="59" t="s">
        <v>82</v>
      </c>
      <c r="P14" s="65">
        <f>SUM(P9:P10)</f>
        <v>115200</v>
      </c>
      <c r="Q14" s="65">
        <f>SUM(Q9:Q10)</f>
        <v>0</v>
      </c>
      <c r="R14" s="65">
        <f>SUM(R9:R10)</f>
        <v>0</v>
      </c>
      <c r="S14" s="9"/>
      <c r="T14" s="89" t="s">
        <v>81</v>
      </c>
      <c r="U14" s="67">
        <f>SUM(U10:U11)*0.32</f>
        <v>40480</v>
      </c>
      <c r="V14" s="67">
        <f>U4*25*7-V5-V10-W10</f>
        <v>7800</v>
      </c>
      <c r="W14" s="90">
        <f>V14/U14/3</f>
        <v>6.4229249011857711E-2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" thickBot="1" x14ac:dyDescent="0.35">
      <c r="A15" s="9"/>
      <c r="B15" s="9"/>
      <c r="C15" s="9"/>
      <c r="D15" s="9"/>
      <c r="E15" s="9"/>
      <c r="F15" s="9"/>
      <c r="I15" s="3">
        <f>I14-I8-I6</f>
        <v>9200</v>
      </c>
      <c r="K15" s="49">
        <f>I15/K12</f>
        <v>0.33333333333333331</v>
      </c>
      <c r="M15" s="9"/>
      <c r="N15" s="9"/>
      <c r="O15" s="9"/>
      <c r="P15" s="9"/>
      <c r="Q15" s="9"/>
      <c r="R15" s="9"/>
      <c r="S15" s="9"/>
      <c r="T15" s="91" t="s">
        <v>82</v>
      </c>
      <c r="U15" s="92">
        <f>SUM(U10:V11)</f>
        <v>126800</v>
      </c>
      <c r="V15" s="93">
        <f>V14</f>
        <v>7800</v>
      </c>
      <c r="W15" s="94">
        <f>V15/U15/3</f>
        <v>2.0504731861198739E-2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" thickBot="1" x14ac:dyDescent="0.35">
      <c r="A16" s="9"/>
      <c r="B16" s="9"/>
      <c r="C16" s="9"/>
      <c r="D16" s="9"/>
      <c r="E16" s="9"/>
      <c r="F16" s="9"/>
      <c r="I16" s="49">
        <f>I15/I12</f>
        <v>8.3333333333333329E-2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29.4" customHeight="1" thickBot="1" x14ac:dyDescent="0.35">
      <c r="A17" s="9"/>
      <c r="B17" s="46" t="s">
        <v>99</v>
      </c>
      <c r="C17" s="56" t="s">
        <v>100</v>
      </c>
      <c r="D17" s="9"/>
      <c r="E17" s="9"/>
      <c r="F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3">
      <c r="A18" s="9"/>
      <c r="B18" s="78">
        <v>0</v>
      </c>
      <c r="C18" s="79">
        <v>96.061294550499994</v>
      </c>
      <c r="D18" s="9"/>
      <c r="E18" s="9"/>
      <c r="F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3">
      <c r="A19" s="9"/>
      <c r="B19" s="75">
        <v>10</v>
      </c>
      <c r="C19" s="76">
        <v>95.732824739899996</v>
      </c>
      <c r="D19" s="9"/>
      <c r="E19" s="9"/>
      <c r="F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3">
      <c r="A20" s="9"/>
      <c r="B20" s="75">
        <v>20</v>
      </c>
      <c r="C20" s="76">
        <v>95.405284949199995</v>
      </c>
      <c r="D20" s="9"/>
      <c r="E20" s="9"/>
      <c r="F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4" t="s">
        <v>99</v>
      </c>
      <c r="AA20" s="82">
        <v>0</v>
      </c>
      <c r="AB20" s="82">
        <v>10</v>
      </c>
      <c r="AC20" s="82">
        <v>20</v>
      </c>
      <c r="AD20" s="82">
        <f>AC20+10</f>
        <v>30</v>
      </c>
      <c r="AE20" s="82">
        <f>AD20+10</f>
        <v>40</v>
      </c>
      <c r="AF20" s="82">
        <f>AE20+10</f>
        <v>50</v>
      </c>
      <c r="AG20" s="82">
        <f>AF20+10</f>
        <v>60</v>
      </c>
      <c r="AH20" s="82">
        <f>AG20+10</f>
        <v>70</v>
      </c>
      <c r="AI20" s="82">
        <f>AH20+10</f>
        <v>80</v>
      </c>
      <c r="AJ20" s="82">
        <f>AI20+10</f>
        <v>90</v>
      </c>
      <c r="AK20" s="82">
        <f>AJ20+10</f>
        <v>100</v>
      </c>
      <c r="AL20" s="9"/>
      <c r="AM20" s="9"/>
      <c r="AN20" s="9"/>
      <c r="AO20" s="9"/>
    </row>
    <row r="21" spans="1:41" x14ac:dyDescent="0.3">
      <c r="A21" s="9"/>
      <c r="B21" s="75">
        <f>B20+10</f>
        <v>30</v>
      </c>
      <c r="C21" s="76">
        <v>95.078774691800007</v>
      </c>
      <c r="D21" s="9"/>
      <c r="E21" s="9"/>
      <c r="F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4" t="s">
        <v>100</v>
      </c>
      <c r="AA21" s="83">
        <v>96.061294550499994</v>
      </c>
      <c r="AB21" s="83">
        <v>95.732824739899996</v>
      </c>
      <c r="AC21" s="83">
        <v>95.405284949199995</v>
      </c>
      <c r="AD21" s="83">
        <v>95.078774691800007</v>
      </c>
      <c r="AE21" s="83">
        <v>94.755991128899993</v>
      </c>
      <c r="AF21" s="83">
        <v>94.434792726399991</v>
      </c>
      <c r="AG21" s="83">
        <v>94.114856363900003</v>
      </c>
      <c r="AH21" s="83">
        <v>93.796196460299996</v>
      </c>
      <c r="AI21" s="83">
        <v>93.478803484099998</v>
      </c>
      <c r="AJ21" s="83">
        <v>93.162666610300008</v>
      </c>
      <c r="AK21" s="83">
        <v>92.85</v>
      </c>
      <c r="AL21" s="9"/>
      <c r="AM21" s="9"/>
      <c r="AN21" s="9"/>
      <c r="AO21" s="9"/>
    </row>
    <row r="22" spans="1:41" x14ac:dyDescent="0.3">
      <c r="A22" s="9"/>
      <c r="B22" s="75">
        <f t="shared" ref="B22:B28" si="0">B21+10</f>
        <v>40</v>
      </c>
      <c r="C22" s="76">
        <v>94.755991128899993</v>
      </c>
      <c r="D22" s="9"/>
      <c r="E22" s="9"/>
      <c r="F22" s="9"/>
      <c r="P22" s="9"/>
      <c r="Q22" s="9"/>
      <c r="R22" s="9"/>
      <c r="S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3">
      <c r="A23" s="9"/>
      <c r="B23" s="75">
        <f t="shared" si="0"/>
        <v>50</v>
      </c>
      <c r="C23" s="76">
        <v>94.434792726399991</v>
      </c>
      <c r="D23" s="9"/>
      <c r="E23" s="9"/>
      <c r="F23" s="9"/>
      <c r="P23" s="9"/>
      <c r="Q23" s="9"/>
      <c r="R23" s="9"/>
      <c r="S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3">
      <c r="A24" s="9"/>
      <c r="B24" s="75">
        <f t="shared" si="0"/>
        <v>60</v>
      </c>
      <c r="C24" s="76">
        <v>94.114856363900003</v>
      </c>
      <c r="D24" s="9"/>
      <c r="E24" s="9"/>
      <c r="F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3">
      <c r="A25" s="9"/>
      <c r="B25" s="75">
        <f t="shared" si="0"/>
        <v>70</v>
      </c>
      <c r="C25" s="76">
        <v>93.796196460299996</v>
      </c>
      <c r="D25" s="9"/>
      <c r="E25" s="9"/>
      <c r="F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" thickBot="1" x14ac:dyDescent="0.35">
      <c r="A26" s="9"/>
      <c r="B26" s="75">
        <f t="shared" si="0"/>
        <v>80</v>
      </c>
      <c r="C26" s="76">
        <v>93.478803484099998</v>
      </c>
      <c r="D26" s="9"/>
      <c r="E26" s="9"/>
      <c r="F26" s="9"/>
      <c r="I26" s="8" t="s">
        <v>71</v>
      </c>
      <c r="J26" s="9"/>
      <c r="K26" s="9"/>
      <c r="L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41" ht="29.4" thickBot="1" x14ac:dyDescent="0.35">
      <c r="A27" s="9"/>
      <c r="B27" s="75">
        <f t="shared" si="0"/>
        <v>90</v>
      </c>
      <c r="C27" s="76">
        <v>93.162666610300008</v>
      </c>
      <c r="D27" s="9"/>
      <c r="E27" s="9"/>
      <c r="F27" s="9"/>
      <c r="I27" s="46" t="s">
        <v>50</v>
      </c>
      <c r="J27" s="57" t="s">
        <v>51</v>
      </c>
      <c r="K27" s="55" t="s">
        <v>52</v>
      </c>
      <c r="L27" s="56" t="s">
        <v>53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41" ht="15" thickBot="1" x14ac:dyDescent="0.35">
      <c r="A28" s="9"/>
      <c r="B28" s="77">
        <f t="shared" si="0"/>
        <v>100</v>
      </c>
      <c r="C28" s="80">
        <v>92.85</v>
      </c>
      <c r="D28" s="9"/>
      <c r="E28" s="9"/>
      <c r="F28" s="9"/>
      <c r="I28" s="43" t="s">
        <v>41</v>
      </c>
      <c r="J28" s="38">
        <v>75</v>
      </c>
      <c r="K28" s="11">
        <v>99</v>
      </c>
      <c r="L28" s="17">
        <v>104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41" x14ac:dyDescent="0.3">
      <c r="A29" s="9"/>
      <c r="B29" s="9"/>
      <c r="C29" s="9"/>
      <c r="D29" s="9"/>
      <c r="E29" s="9"/>
      <c r="F29" s="9"/>
      <c r="I29" s="43" t="s">
        <v>45</v>
      </c>
      <c r="J29" s="38">
        <v>64</v>
      </c>
      <c r="K29" s="11">
        <v>63</v>
      </c>
      <c r="L29" s="17">
        <v>58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41" ht="15" thickBot="1" x14ac:dyDescent="0.35">
      <c r="A30" s="9"/>
      <c r="B30" s="9"/>
      <c r="C30" s="9"/>
      <c r="D30" s="9"/>
      <c r="E30" s="9"/>
      <c r="F30" s="9"/>
      <c r="I30" s="45" t="s">
        <v>43</v>
      </c>
      <c r="J30" s="39">
        <v>74</v>
      </c>
      <c r="K30" s="18">
        <v>77</v>
      </c>
      <c r="L30" s="19">
        <v>77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41" x14ac:dyDescent="0.3">
      <c r="A31" s="9"/>
      <c r="B31" s="9"/>
      <c r="C31" s="9"/>
      <c r="D31" s="9"/>
      <c r="E31" s="9"/>
      <c r="F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41" x14ac:dyDescent="0.3">
      <c r="A32" s="9"/>
      <c r="B32" s="9"/>
      <c r="C32" s="9"/>
      <c r="D32" s="9"/>
      <c r="E32" s="9"/>
      <c r="F32" s="9"/>
      <c r="G32" s="10">
        <v>42006</v>
      </c>
    </row>
    <row r="33" spans="6:52" x14ac:dyDescent="0.3">
      <c r="F33" s="10" t="str">
        <f>TEXT(G32,"'YYYY-MM-DD'")&amp;","&amp;TEXT(G33,"'YYYY-MM-DD'")</f>
        <v>'2015-01-02','2015-01-05'</v>
      </c>
      <c r="G33" s="10">
        <v>42009</v>
      </c>
      <c r="AV33">
        <v>96</v>
      </c>
      <c r="AW33">
        <v>2.36</v>
      </c>
      <c r="AX33">
        <f>100-AW33</f>
        <v>97.64</v>
      </c>
    </row>
    <row r="34" spans="6:52" x14ac:dyDescent="0.3">
      <c r="F34" s="10" t="str">
        <f>F33&amp;","&amp;TEXT(G34,"'YYYY-MM-DD'")</f>
        <v>'2015-01-02','2015-01-05','2015-01-06'</v>
      </c>
      <c r="G34" s="10">
        <v>42010</v>
      </c>
      <c r="AV34">
        <v>95</v>
      </c>
      <c r="AW34">
        <v>2.4300000000000002</v>
      </c>
      <c r="AX34">
        <f t="shared" ref="AX34:AX92" si="1">100-AW34</f>
        <v>97.57</v>
      </c>
      <c r="AY34">
        <f>(AX34-AX33)*100*25</f>
        <v>-175.00000000001847</v>
      </c>
    </row>
    <row r="35" spans="6:52" x14ac:dyDescent="0.3">
      <c r="F35" s="10" t="str">
        <f>F34&amp;","&amp;TEXT(G35,"'YYYY-MM-DD'")</f>
        <v>'2015-01-02','2015-01-05','2015-01-06','2015-01-07'</v>
      </c>
      <c r="G35" s="10">
        <v>42011</v>
      </c>
      <c r="AV35">
        <v>95</v>
      </c>
      <c r="AW35">
        <v>2.395</v>
      </c>
      <c r="AX35">
        <f t="shared" si="1"/>
        <v>97.605000000000004</v>
      </c>
    </row>
    <row r="36" spans="6:52" x14ac:dyDescent="0.3">
      <c r="F36" s="10" t="str">
        <f>F35&amp;","&amp;TEXT(G36,"'YYYY-MM-DD'")</f>
        <v>'2015-01-02','2015-01-05','2015-01-06','2015-01-07','2015-01-08'</v>
      </c>
      <c r="G36" s="10">
        <v>42012</v>
      </c>
      <c r="AV36">
        <v>95</v>
      </c>
      <c r="AW36">
        <v>2.335</v>
      </c>
      <c r="AX36">
        <f t="shared" si="1"/>
        <v>97.665000000000006</v>
      </c>
    </row>
    <row r="37" spans="6:52" x14ac:dyDescent="0.3">
      <c r="F37" s="10" t="str">
        <f t="shared" ref="F37:F100" si="2">F36&amp;","&amp;TEXT(G37,"'YYYY-MM-DD'")</f>
        <v>'2015-01-02','2015-01-05','2015-01-06','2015-01-07','2015-01-08','2015-01-09'</v>
      </c>
      <c r="G37" s="10">
        <v>42013</v>
      </c>
      <c r="AV37">
        <v>95</v>
      </c>
      <c r="AW37">
        <v>2.38</v>
      </c>
      <c r="AX37">
        <f t="shared" si="1"/>
        <v>97.62</v>
      </c>
    </row>
    <row r="38" spans="6:52" x14ac:dyDescent="0.3">
      <c r="F38" s="10" t="str">
        <f t="shared" si="2"/>
        <v>'2015-01-02','2015-01-05','2015-01-06','2015-01-07','2015-01-08','2015-01-09','2015-01-12'</v>
      </c>
      <c r="G38" s="10">
        <v>42016</v>
      </c>
      <c r="AV38">
        <v>96</v>
      </c>
      <c r="AW38">
        <v>2.2749999999999999</v>
      </c>
      <c r="AX38">
        <f t="shared" si="1"/>
        <v>97.724999999999994</v>
      </c>
      <c r="AZ38">
        <v>1</v>
      </c>
    </row>
    <row r="39" spans="6:52" x14ac:dyDescent="0.3">
      <c r="F39" s="10" t="str">
        <f t="shared" si="2"/>
        <v>'2015-01-02','2015-01-05','2015-01-06','2015-01-07','2015-01-08','2015-01-09','2015-01-12','2015-01-13'</v>
      </c>
      <c r="G39" s="10">
        <v>42017</v>
      </c>
      <c r="AV39">
        <v>96</v>
      </c>
      <c r="AW39">
        <v>2.25</v>
      </c>
      <c r="AX39">
        <f t="shared" si="1"/>
        <v>97.75</v>
      </c>
    </row>
    <row r="40" spans="6:52" x14ac:dyDescent="0.3">
      <c r="F40" s="10" t="str">
        <f t="shared" si="2"/>
        <v>'2015-01-02','2015-01-05','2015-01-06','2015-01-07','2015-01-08','2015-01-09','2015-01-12','2015-01-13','2015-01-14'</v>
      </c>
      <c r="G40" s="10">
        <v>42018</v>
      </c>
      <c r="AV40">
        <v>96</v>
      </c>
      <c r="AW40">
        <v>2.31</v>
      </c>
      <c r="AX40">
        <f t="shared" si="1"/>
        <v>97.69</v>
      </c>
    </row>
    <row r="41" spans="6:52" x14ac:dyDescent="0.3">
      <c r="F41" s="10" t="str">
        <f t="shared" si="2"/>
        <v>'2015-01-02','2015-01-05','2015-01-06','2015-01-07','2015-01-08','2015-01-09','2015-01-12','2015-01-13','2015-01-14','2015-01-15'</v>
      </c>
      <c r="G41" s="10">
        <v>42019</v>
      </c>
      <c r="AV41">
        <v>95</v>
      </c>
      <c r="AW41">
        <v>2.335</v>
      </c>
      <c r="AX41">
        <f t="shared" si="1"/>
        <v>97.665000000000006</v>
      </c>
      <c r="AY41">
        <f>(AX41-AX38)*100*25</f>
        <v>-149.99999999997016</v>
      </c>
    </row>
    <row r="42" spans="6:52" x14ac:dyDescent="0.3">
      <c r="F42" s="10" t="str">
        <f t="shared" si="2"/>
        <v>'2015-01-02','2015-01-05','2015-01-06','2015-01-07','2015-01-08','2015-01-09','2015-01-12','2015-01-13','2015-01-14','2015-01-15','2015-01-16'</v>
      </c>
      <c r="G42" s="10">
        <v>42020</v>
      </c>
      <c r="AV42">
        <v>96</v>
      </c>
      <c r="AW42">
        <v>2.2749999999999999</v>
      </c>
      <c r="AX42">
        <f t="shared" si="1"/>
        <v>97.724999999999994</v>
      </c>
      <c r="AZ42">
        <v>1</v>
      </c>
    </row>
    <row r="43" spans="6:52" x14ac:dyDescent="0.3">
      <c r="F43" s="10" t="str">
        <f t="shared" si="2"/>
        <v>'2015-01-02','2015-01-05','2015-01-06','2015-01-07','2015-01-08','2015-01-09','2015-01-12','2015-01-13','2015-01-14','2015-01-15','2015-01-16','2015-01-20'</v>
      </c>
      <c r="G43" s="10">
        <v>42024</v>
      </c>
      <c r="AV43">
        <v>96</v>
      </c>
      <c r="AW43">
        <v>2.2999999999999998</v>
      </c>
      <c r="AX43">
        <f t="shared" si="1"/>
        <v>97.7</v>
      </c>
    </row>
    <row r="44" spans="6:52" x14ac:dyDescent="0.3">
      <c r="F44" s="10" t="str">
        <f t="shared" si="2"/>
        <v>'2015-01-02','2015-01-05','2015-01-06','2015-01-07','2015-01-08','2015-01-09','2015-01-12','2015-01-13','2015-01-14','2015-01-15','2015-01-16','2015-01-20','2015-01-21'</v>
      </c>
      <c r="G44" s="10">
        <v>42025</v>
      </c>
      <c r="AV44">
        <v>96</v>
      </c>
      <c r="AW44">
        <v>2.21</v>
      </c>
      <c r="AX44">
        <f t="shared" si="1"/>
        <v>97.79</v>
      </c>
    </row>
    <row r="45" spans="6:52" x14ac:dyDescent="0.3">
      <c r="F45" s="10" t="str">
        <f t="shared" si="2"/>
        <v>'2015-01-02','2015-01-05','2015-01-06','2015-01-07','2015-01-08','2015-01-09','2015-01-12','2015-01-13','2015-01-14','2015-01-15','2015-01-16','2015-01-20','2015-01-21','2015-01-22'</v>
      </c>
      <c r="G45" s="10">
        <v>42026</v>
      </c>
      <c r="AV45">
        <v>96</v>
      </c>
      <c r="AW45">
        <v>2.1850000000000001</v>
      </c>
      <c r="AX45">
        <f t="shared" si="1"/>
        <v>97.814999999999998</v>
      </c>
    </row>
    <row r="46" spans="6:52" x14ac:dyDescent="0.3">
      <c r="F46" s="10" t="str">
        <f t="shared" si="2"/>
        <v>'2015-01-02','2015-01-05','2015-01-06','2015-01-07','2015-01-08','2015-01-09','2015-01-12','2015-01-13','2015-01-14','2015-01-15','2015-01-16','2015-01-20','2015-01-21','2015-01-22','2015-01-23'</v>
      </c>
      <c r="G46" s="10">
        <v>42027</v>
      </c>
      <c r="AV46">
        <v>96</v>
      </c>
      <c r="AW46">
        <v>2.12</v>
      </c>
      <c r="AX46">
        <f t="shared" si="1"/>
        <v>97.88</v>
      </c>
    </row>
    <row r="47" spans="6:52" x14ac:dyDescent="0.3">
      <c r="F47" s="10" t="str">
        <f t="shared" si="2"/>
        <v>'2015-01-02','2015-01-05','2015-01-06','2015-01-07','2015-01-08','2015-01-09','2015-01-12','2015-01-13','2015-01-14','2015-01-15','2015-01-16','2015-01-20','2015-01-21','2015-01-22','2015-01-23','2015-01-26'</v>
      </c>
      <c r="G47" s="10">
        <v>42030</v>
      </c>
      <c r="AV47">
        <v>96</v>
      </c>
      <c r="AW47">
        <v>2.0350000000000001</v>
      </c>
      <c r="AX47">
        <f t="shared" si="1"/>
        <v>97.965000000000003</v>
      </c>
    </row>
    <row r="48" spans="6:52" x14ac:dyDescent="0.3">
      <c r="F4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</v>
      </c>
      <c r="G48" s="10">
        <v>42031</v>
      </c>
      <c r="AV48">
        <v>96</v>
      </c>
      <c r="AW48">
        <v>2.17</v>
      </c>
      <c r="AX48">
        <f t="shared" si="1"/>
        <v>97.83</v>
      </c>
    </row>
    <row r="49" spans="6:50" x14ac:dyDescent="0.3">
      <c r="F4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</v>
      </c>
      <c r="G49" s="10">
        <v>42032</v>
      </c>
      <c r="AV49">
        <v>96</v>
      </c>
      <c r="AW49">
        <v>2.165</v>
      </c>
      <c r="AX49">
        <f t="shared" si="1"/>
        <v>97.834999999999994</v>
      </c>
    </row>
    <row r="50" spans="6:50" x14ac:dyDescent="0.3">
      <c r="F5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</v>
      </c>
      <c r="G50" s="10">
        <v>42033</v>
      </c>
      <c r="AV50">
        <v>96</v>
      </c>
      <c r="AW50">
        <v>2.1800000000000002</v>
      </c>
      <c r="AX50">
        <f t="shared" si="1"/>
        <v>97.82</v>
      </c>
    </row>
    <row r="51" spans="6:50" x14ac:dyDescent="0.3">
      <c r="F51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</v>
      </c>
      <c r="G51" s="10">
        <v>42034</v>
      </c>
      <c r="AV51">
        <v>96</v>
      </c>
      <c r="AW51">
        <v>2.2149999999999999</v>
      </c>
      <c r="AX51">
        <f t="shared" si="1"/>
        <v>97.784999999999997</v>
      </c>
    </row>
    <row r="52" spans="6:50" x14ac:dyDescent="0.3">
      <c r="F52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</v>
      </c>
      <c r="G52" s="10">
        <v>42037</v>
      </c>
      <c r="AV52">
        <v>96</v>
      </c>
      <c r="AW52">
        <v>2.1949999999999998</v>
      </c>
      <c r="AX52">
        <f t="shared" si="1"/>
        <v>97.805000000000007</v>
      </c>
    </row>
    <row r="53" spans="6:50" x14ac:dyDescent="0.3">
      <c r="F53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</v>
      </c>
      <c r="G53" s="10">
        <v>42038</v>
      </c>
      <c r="AV53">
        <v>96</v>
      </c>
      <c r="AW53">
        <v>2.16</v>
      </c>
      <c r="AX53">
        <f t="shared" si="1"/>
        <v>97.84</v>
      </c>
    </row>
    <row r="54" spans="6:50" x14ac:dyDescent="0.3">
      <c r="F54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</v>
      </c>
      <c r="G54" s="10">
        <v>42039</v>
      </c>
      <c r="AV54">
        <v>96</v>
      </c>
      <c r="AW54">
        <v>2.1</v>
      </c>
      <c r="AX54">
        <f t="shared" si="1"/>
        <v>97.9</v>
      </c>
    </row>
    <row r="55" spans="6:50" x14ac:dyDescent="0.3">
      <c r="F55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</v>
      </c>
      <c r="G55" s="10">
        <v>42040</v>
      </c>
      <c r="AV55">
        <v>96</v>
      </c>
      <c r="AW55">
        <v>2.145</v>
      </c>
      <c r="AX55">
        <f t="shared" si="1"/>
        <v>97.855000000000004</v>
      </c>
    </row>
    <row r="56" spans="6:50" x14ac:dyDescent="0.3">
      <c r="F56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</v>
      </c>
      <c r="G56" s="10">
        <v>42041</v>
      </c>
      <c r="AV56">
        <v>96</v>
      </c>
      <c r="AW56">
        <v>2.1150000000000002</v>
      </c>
      <c r="AX56">
        <f t="shared" si="1"/>
        <v>97.885000000000005</v>
      </c>
    </row>
    <row r="57" spans="6:50" x14ac:dyDescent="0.3">
      <c r="F57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</v>
      </c>
      <c r="G57" s="10">
        <v>42044</v>
      </c>
      <c r="AV57">
        <v>96</v>
      </c>
      <c r="AW57">
        <v>2.14</v>
      </c>
      <c r="AX57">
        <f t="shared" si="1"/>
        <v>97.86</v>
      </c>
    </row>
    <row r="58" spans="6:50" x14ac:dyDescent="0.3">
      <c r="F5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</v>
      </c>
      <c r="G58" s="10">
        <v>42045</v>
      </c>
      <c r="AV58">
        <v>96</v>
      </c>
      <c r="AW58">
        <v>2.11</v>
      </c>
      <c r="AX58">
        <f t="shared" si="1"/>
        <v>97.89</v>
      </c>
    </row>
    <row r="59" spans="6:50" x14ac:dyDescent="0.3">
      <c r="F5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</v>
      </c>
      <c r="G59" s="10">
        <v>42046</v>
      </c>
      <c r="AV59">
        <v>96</v>
      </c>
      <c r="AW59">
        <v>2.1</v>
      </c>
      <c r="AX59">
        <f t="shared" si="1"/>
        <v>97.9</v>
      </c>
    </row>
    <row r="60" spans="6:50" x14ac:dyDescent="0.3">
      <c r="F6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</v>
      </c>
      <c r="G60" s="10">
        <v>42047</v>
      </c>
      <c r="AV60">
        <v>96</v>
      </c>
      <c r="AW60">
        <v>2.1949999999999998</v>
      </c>
      <c r="AX60">
        <f t="shared" si="1"/>
        <v>97.805000000000007</v>
      </c>
    </row>
    <row r="61" spans="6:50" x14ac:dyDescent="0.3">
      <c r="F61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</v>
      </c>
      <c r="G61" s="10">
        <v>42048</v>
      </c>
      <c r="AV61">
        <v>96</v>
      </c>
      <c r="AW61">
        <v>2.21</v>
      </c>
      <c r="AX61">
        <f t="shared" si="1"/>
        <v>97.79</v>
      </c>
    </row>
    <row r="62" spans="6:50" x14ac:dyDescent="0.3">
      <c r="F62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</v>
      </c>
      <c r="G62" s="10">
        <v>42052</v>
      </c>
      <c r="AV62">
        <v>96</v>
      </c>
      <c r="AW62">
        <v>2.105</v>
      </c>
      <c r="AX62">
        <f t="shared" si="1"/>
        <v>97.894999999999996</v>
      </c>
    </row>
    <row r="63" spans="6:50" x14ac:dyDescent="0.3">
      <c r="F63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</v>
      </c>
      <c r="G63" s="10">
        <v>42053</v>
      </c>
      <c r="AV63">
        <v>96</v>
      </c>
      <c r="AW63">
        <v>2.0350000000000001</v>
      </c>
      <c r="AX63">
        <f t="shared" si="1"/>
        <v>97.965000000000003</v>
      </c>
    </row>
    <row r="64" spans="6:50" x14ac:dyDescent="0.3">
      <c r="F64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</v>
      </c>
      <c r="G64" s="10">
        <v>42054</v>
      </c>
      <c r="AV64">
        <v>96</v>
      </c>
      <c r="AW64">
        <v>2.0950000000000002</v>
      </c>
      <c r="AX64">
        <f t="shared" si="1"/>
        <v>97.905000000000001</v>
      </c>
    </row>
    <row r="65" spans="6:52" x14ac:dyDescent="0.3">
      <c r="F65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</v>
      </c>
      <c r="G65" s="10">
        <v>42055</v>
      </c>
      <c r="AV65">
        <v>96</v>
      </c>
      <c r="AW65">
        <v>1.99</v>
      </c>
      <c r="AX65">
        <f t="shared" si="1"/>
        <v>98.01</v>
      </c>
    </row>
    <row r="66" spans="6:52" x14ac:dyDescent="0.3">
      <c r="F66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</v>
      </c>
      <c r="G66" s="10">
        <v>42058</v>
      </c>
      <c r="AV66">
        <v>96</v>
      </c>
      <c r="AW66">
        <v>2</v>
      </c>
      <c r="AX66">
        <f t="shared" si="1"/>
        <v>98</v>
      </c>
    </row>
    <row r="67" spans="6:52" x14ac:dyDescent="0.3">
      <c r="F67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</v>
      </c>
      <c r="G67" s="10">
        <v>42059</v>
      </c>
      <c r="AV67">
        <v>96</v>
      </c>
      <c r="AW67">
        <v>1.98</v>
      </c>
      <c r="AX67">
        <f t="shared" si="1"/>
        <v>98.02</v>
      </c>
    </row>
    <row r="68" spans="6:52" x14ac:dyDescent="0.3">
      <c r="F6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</v>
      </c>
      <c r="G68" s="10">
        <v>42060</v>
      </c>
      <c r="AV68">
        <v>96</v>
      </c>
      <c r="AW68">
        <v>2</v>
      </c>
      <c r="AX68">
        <f t="shared" si="1"/>
        <v>98</v>
      </c>
    </row>
    <row r="69" spans="6:52" x14ac:dyDescent="0.3">
      <c r="F6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</v>
      </c>
      <c r="G69" s="10">
        <v>42061</v>
      </c>
      <c r="AV69">
        <v>96</v>
      </c>
      <c r="AW69">
        <v>1.905</v>
      </c>
      <c r="AX69">
        <f t="shared" si="1"/>
        <v>98.094999999999999</v>
      </c>
    </row>
    <row r="70" spans="6:52" x14ac:dyDescent="0.3">
      <c r="F7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</v>
      </c>
      <c r="G70" s="10">
        <v>42062</v>
      </c>
      <c r="AV70">
        <v>97</v>
      </c>
      <c r="AW70">
        <v>1.845</v>
      </c>
      <c r="AX70">
        <f t="shared" si="1"/>
        <v>98.155000000000001</v>
      </c>
      <c r="AZ70">
        <v>1</v>
      </c>
    </row>
    <row r="71" spans="6:52" x14ac:dyDescent="0.3">
      <c r="F71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</v>
      </c>
      <c r="G71" s="10">
        <v>42065</v>
      </c>
      <c r="AV71">
        <v>97</v>
      </c>
      <c r="AW71">
        <v>1.855</v>
      </c>
      <c r="AX71">
        <f t="shared" si="1"/>
        <v>98.144999999999996</v>
      </c>
    </row>
    <row r="72" spans="6:52" x14ac:dyDescent="0.3">
      <c r="F72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</v>
      </c>
      <c r="G72" s="10">
        <v>42066</v>
      </c>
      <c r="AV72">
        <v>97</v>
      </c>
      <c r="AW72">
        <v>1.875</v>
      </c>
      <c r="AX72">
        <f t="shared" si="1"/>
        <v>98.125</v>
      </c>
    </row>
    <row r="73" spans="6:52" x14ac:dyDescent="0.3">
      <c r="F73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</v>
      </c>
      <c r="G73" s="10">
        <v>42067</v>
      </c>
      <c r="AV73">
        <v>97</v>
      </c>
      <c r="AW73">
        <v>1.79</v>
      </c>
      <c r="AX73">
        <f t="shared" si="1"/>
        <v>98.21</v>
      </c>
    </row>
    <row r="74" spans="6:52" x14ac:dyDescent="0.3">
      <c r="F74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</v>
      </c>
      <c r="G74" s="10">
        <v>42068</v>
      </c>
      <c r="AV74">
        <v>97</v>
      </c>
      <c r="AW74">
        <v>1.855</v>
      </c>
      <c r="AX74">
        <f t="shared" si="1"/>
        <v>98.144999999999996</v>
      </c>
    </row>
    <row r="75" spans="6:52" x14ac:dyDescent="0.3">
      <c r="F75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</v>
      </c>
      <c r="G75" s="10">
        <v>42069</v>
      </c>
      <c r="AV75">
        <v>97</v>
      </c>
      <c r="AW75">
        <v>1.85</v>
      </c>
      <c r="AX75">
        <f t="shared" si="1"/>
        <v>98.15</v>
      </c>
    </row>
    <row r="76" spans="6:52" x14ac:dyDescent="0.3">
      <c r="F76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</v>
      </c>
      <c r="G76" s="10">
        <v>42072</v>
      </c>
      <c r="AV76">
        <v>97</v>
      </c>
      <c r="AW76">
        <v>1.88</v>
      </c>
      <c r="AX76">
        <f t="shared" si="1"/>
        <v>98.12</v>
      </c>
    </row>
    <row r="77" spans="6:52" x14ac:dyDescent="0.3">
      <c r="F77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</v>
      </c>
      <c r="G77" s="10">
        <v>42073</v>
      </c>
      <c r="AV77">
        <v>97</v>
      </c>
      <c r="AW77">
        <v>1.925</v>
      </c>
      <c r="AX77">
        <f t="shared" si="1"/>
        <v>98.075000000000003</v>
      </c>
    </row>
    <row r="78" spans="6:52" x14ac:dyDescent="0.3">
      <c r="F7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</v>
      </c>
      <c r="G78" s="10">
        <v>42074</v>
      </c>
      <c r="AV78">
        <v>97</v>
      </c>
      <c r="AW78">
        <v>1.925</v>
      </c>
      <c r="AX78">
        <f t="shared" si="1"/>
        <v>98.075000000000003</v>
      </c>
    </row>
    <row r="79" spans="6:52" x14ac:dyDescent="0.3">
      <c r="F7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</v>
      </c>
      <c r="G79" s="10">
        <v>42075</v>
      </c>
      <c r="AV79">
        <v>97</v>
      </c>
      <c r="AW79">
        <v>1.86</v>
      </c>
      <c r="AX79">
        <f t="shared" si="1"/>
        <v>98.14</v>
      </c>
    </row>
    <row r="80" spans="6:52" x14ac:dyDescent="0.3">
      <c r="F8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</v>
      </c>
      <c r="G80" s="10">
        <v>42076</v>
      </c>
      <c r="AV80">
        <v>97</v>
      </c>
      <c r="AW80">
        <v>1.73</v>
      </c>
      <c r="AX80">
        <f t="shared" si="1"/>
        <v>98.27</v>
      </c>
    </row>
    <row r="81" spans="6:51" x14ac:dyDescent="0.3">
      <c r="F81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</v>
      </c>
      <c r="G81" s="10">
        <v>42079</v>
      </c>
      <c r="AV81">
        <v>97</v>
      </c>
      <c r="AW81">
        <v>1.79</v>
      </c>
      <c r="AX81">
        <f t="shared" si="1"/>
        <v>98.21</v>
      </c>
    </row>
    <row r="82" spans="6:51" x14ac:dyDescent="0.3">
      <c r="F82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</v>
      </c>
      <c r="G82" s="10">
        <v>42080</v>
      </c>
      <c r="AV82">
        <v>97</v>
      </c>
      <c r="AW82">
        <v>1.82</v>
      </c>
      <c r="AX82">
        <f t="shared" si="1"/>
        <v>98.18</v>
      </c>
    </row>
    <row r="83" spans="6:51" x14ac:dyDescent="0.3">
      <c r="F83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</v>
      </c>
      <c r="G83" s="10">
        <v>42081</v>
      </c>
      <c r="AV83">
        <v>97</v>
      </c>
      <c r="AW83">
        <v>1.825</v>
      </c>
      <c r="AX83">
        <f t="shared" si="1"/>
        <v>98.174999999999997</v>
      </c>
    </row>
    <row r="84" spans="6:51" x14ac:dyDescent="0.3">
      <c r="F84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</v>
      </c>
      <c r="G84" s="10">
        <v>42082</v>
      </c>
      <c r="AV84">
        <v>97</v>
      </c>
      <c r="AW84">
        <v>1.87</v>
      </c>
      <c r="AX84">
        <f t="shared" si="1"/>
        <v>98.13</v>
      </c>
    </row>
    <row r="85" spans="6:51" x14ac:dyDescent="0.3">
      <c r="F85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</v>
      </c>
      <c r="G85" s="10">
        <v>42083</v>
      </c>
      <c r="AV85">
        <v>97</v>
      </c>
      <c r="AW85">
        <v>1.835</v>
      </c>
      <c r="AX85">
        <f t="shared" si="1"/>
        <v>98.165000000000006</v>
      </c>
    </row>
    <row r="86" spans="6:51" x14ac:dyDescent="0.3">
      <c r="F86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</v>
      </c>
      <c r="G86" s="10">
        <v>42086</v>
      </c>
      <c r="AV86">
        <v>97</v>
      </c>
      <c r="AW86">
        <v>1.825</v>
      </c>
      <c r="AX86">
        <f t="shared" si="1"/>
        <v>98.174999999999997</v>
      </c>
    </row>
    <row r="87" spans="6:51" x14ac:dyDescent="0.3">
      <c r="F87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</v>
      </c>
      <c r="G87" s="10">
        <v>42087</v>
      </c>
      <c r="AV87">
        <v>97</v>
      </c>
      <c r="AW87">
        <v>1.875</v>
      </c>
      <c r="AX87">
        <f t="shared" si="1"/>
        <v>98.125</v>
      </c>
    </row>
    <row r="88" spans="6:51" x14ac:dyDescent="0.3">
      <c r="F8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</v>
      </c>
      <c r="G88" s="10">
        <v>42088</v>
      </c>
      <c r="AV88">
        <v>97</v>
      </c>
      <c r="AW88">
        <v>1.84</v>
      </c>
      <c r="AX88">
        <f t="shared" si="1"/>
        <v>98.16</v>
      </c>
    </row>
    <row r="89" spans="6:51" x14ac:dyDescent="0.3">
      <c r="F8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</v>
      </c>
      <c r="G89" s="10">
        <v>42089</v>
      </c>
      <c r="AV89">
        <v>97</v>
      </c>
      <c r="AW89">
        <v>1.79</v>
      </c>
      <c r="AX89">
        <f t="shared" si="1"/>
        <v>98.21</v>
      </c>
    </row>
    <row r="90" spans="6:51" x14ac:dyDescent="0.3">
      <c r="F9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</v>
      </c>
      <c r="G90" s="10">
        <v>42090</v>
      </c>
      <c r="AV90">
        <v>97</v>
      </c>
      <c r="AW90">
        <v>1.9</v>
      </c>
      <c r="AX90">
        <f t="shared" si="1"/>
        <v>98.1</v>
      </c>
    </row>
    <row r="91" spans="6:51" x14ac:dyDescent="0.3">
      <c r="F91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</v>
      </c>
      <c r="G91" s="10">
        <v>42093</v>
      </c>
      <c r="AV91">
        <v>96</v>
      </c>
      <c r="AW91">
        <v>1.98</v>
      </c>
      <c r="AX91">
        <f t="shared" si="1"/>
        <v>98.02</v>
      </c>
      <c r="AY91">
        <f>-13.5*25</f>
        <v>-337.5</v>
      </c>
    </row>
    <row r="92" spans="6:51" x14ac:dyDescent="0.3">
      <c r="F92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</v>
      </c>
      <c r="G92" s="10">
        <v>42094</v>
      </c>
      <c r="AV92">
        <v>96</v>
      </c>
      <c r="AW92">
        <v>1.9650000000000001</v>
      </c>
      <c r="AX92">
        <f t="shared" si="1"/>
        <v>98.034999999999997</v>
      </c>
    </row>
    <row r="93" spans="6:51" x14ac:dyDescent="0.3">
      <c r="F93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</v>
      </c>
      <c r="G93" s="10">
        <v>42095</v>
      </c>
    </row>
    <row r="94" spans="6:51" x14ac:dyDescent="0.3">
      <c r="F94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</v>
      </c>
      <c r="G94" s="10">
        <v>42096</v>
      </c>
    </row>
    <row r="95" spans="6:51" x14ac:dyDescent="0.3">
      <c r="F95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</v>
      </c>
      <c r="G95" s="10">
        <v>42101</v>
      </c>
    </row>
    <row r="96" spans="6:51" x14ac:dyDescent="0.3">
      <c r="F96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</v>
      </c>
      <c r="G96" s="10">
        <v>42102</v>
      </c>
    </row>
    <row r="97" spans="6:7" x14ac:dyDescent="0.3">
      <c r="F97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</v>
      </c>
      <c r="G97" s="10">
        <v>42103</v>
      </c>
    </row>
    <row r="98" spans="6:7" x14ac:dyDescent="0.3">
      <c r="F98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</v>
      </c>
      <c r="G98" s="10">
        <v>42104</v>
      </c>
    </row>
    <row r="99" spans="6:7" x14ac:dyDescent="0.3">
      <c r="F99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</v>
      </c>
      <c r="G99" s="10">
        <v>42107</v>
      </c>
    </row>
    <row r="100" spans="6:7" x14ac:dyDescent="0.3">
      <c r="F100" s="10" t="str">
        <f t="shared" si="2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</v>
      </c>
      <c r="G100" s="10">
        <v>42108</v>
      </c>
    </row>
    <row r="101" spans="6:7" x14ac:dyDescent="0.3">
      <c r="F101" s="10" t="str">
        <f t="shared" ref="F101:F164" si="3">F100&amp;","&amp;TEXT(G101,"'YYYY-MM-DD'")</f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</v>
      </c>
      <c r="G101" s="10">
        <v>42109</v>
      </c>
    </row>
    <row r="102" spans="6:7" x14ac:dyDescent="0.3">
      <c r="F10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</v>
      </c>
      <c r="G102" s="10">
        <v>42110</v>
      </c>
    </row>
    <row r="103" spans="6:7" x14ac:dyDescent="0.3">
      <c r="F10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</v>
      </c>
      <c r="G103" s="10">
        <v>42111</v>
      </c>
    </row>
    <row r="104" spans="6:7" x14ac:dyDescent="0.3">
      <c r="F10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</v>
      </c>
      <c r="G104" s="10">
        <v>42114</v>
      </c>
    </row>
    <row r="105" spans="6:7" x14ac:dyDescent="0.3">
      <c r="F10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</v>
      </c>
      <c r="G105" s="10">
        <v>42115</v>
      </c>
    </row>
    <row r="106" spans="6:7" x14ac:dyDescent="0.3">
      <c r="F10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</v>
      </c>
      <c r="G106" s="10">
        <v>42116</v>
      </c>
    </row>
    <row r="107" spans="6:7" x14ac:dyDescent="0.3">
      <c r="F10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</v>
      </c>
      <c r="G107" s="10">
        <v>42117</v>
      </c>
    </row>
    <row r="108" spans="6:7" x14ac:dyDescent="0.3">
      <c r="F10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</v>
      </c>
      <c r="G108" s="10">
        <v>42118</v>
      </c>
    </row>
    <row r="109" spans="6:7" x14ac:dyDescent="0.3">
      <c r="F10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</v>
      </c>
      <c r="G109" s="10">
        <v>42121</v>
      </c>
    </row>
    <row r="110" spans="6:7" x14ac:dyDescent="0.3">
      <c r="F11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</v>
      </c>
      <c r="G110" s="10">
        <v>42122</v>
      </c>
    </row>
    <row r="111" spans="6:7" x14ac:dyDescent="0.3">
      <c r="F11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</v>
      </c>
      <c r="G111" s="10">
        <v>42123</v>
      </c>
    </row>
    <row r="112" spans="6:7" x14ac:dyDescent="0.3">
      <c r="F11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</v>
      </c>
      <c r="G112" s="10">
        <v>42124</v>
      </c>
    </row>
    <row r="113" spans="6:7" x14ac:dyDescent="0.3">
      <c r="F11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</v>
      </c>
      <c r="G113" s="10">
        <v>42125</v>
      </c>
    </row>
    <row r="114" spans="6:7" x14ac:dyDescent="0.3">
      <c r="F11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</v>
      </c>
      <c r="G114" s="10">
        <v>42129</v>
      </c>
    </row>
    <row r="115" spans="6:7" x14ac:dyDescent="0.3">
      <c r="F11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</v>
      </c>
      <c r="G115" s="10">
        <v>42130</v>
      </c>
    </row>
    <row r="116" spans="6:7" x14ac:dyDescent="0.3">
      <c r="F11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</v>
      </c>
      <c r="G116" s="10">
        <v>42131</v>
      </c>
    </row>
    <row r="117" spans="6:7" x14ac:dyDescent="0.3">
      <c r="F11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</v>
      </c>
      <c r="G117" s="10">
        <v>42132</v>
      </c>
    </row>
    <row r="118" spans="6:7" x14ac:dyDescent="0.3">
      <c r="F11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</v>
      </c>
      <c r="G118" s="10">
        <v>42135</v>
      </c>
    </row>
    <row r="119" spans="6:7" x14ac:dyDescent="0.3">
      <c r="F11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</v>
      </c>
      <c r="G119" s="10">
        <v>42136</v>
      </c>
    </row>
    <row r="120" spans="6:7" x14ac:dyDescent="0.3">
      <c r="F12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</v>
      </c>
      <c r="G120" s="10">
        <v>42137</v>
      </c>
    </row>
    <row r="121" spans="6:7" x14ac:dyDescent="0.3">
      <c r="F12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</v>
      </c>
      <c r="G121" s="10">
        <v>42138</v>
      </c>
    </row>
    <row r="122" spans="6:7" x14ac:dyDescent="0.3">
      <c r="F12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</v>
      </c>
      <c r="G122" s="10">
        <v>42139</v>
      </c>
    </row>
    <row r="123" spans="6:7" x14ac:dyDescent="0.3">
      <c r="F12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</v>
      </c>
      <c r="G123" s="10">
        <v>42142</v>
      </c>
    </row>
    <row r="124" spans="6:7" x14ac:dyDescent="0.3">
      <c r="F12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</v>
      </c>
      <c r="G124" s="10">
        <v>42143</v>
      </c>
    </row>
    <row r="125" spans="6:7" x14ac:dyDescent="0.3">
      <c r="F12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</v>
      </c>
      <c r="G125" s="10">
        <v>42144</v>
      </c>
    </row>
    <row r="126" spans="6:7" x14ac:dyDescent="0.3">
      <c r="F12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</v>
      </c>
      <c r="G126" s="10">
        <v>42145</v>
      </c>
    </row>
    <row r="127" spans="6:7" x14ac:dyDescent="0.3">
      <c r="F12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</v>
      </c>
      <c r="G127" s="10">
        <v>42146</v>
      </c>
    </row>
    <row r="128" spans="6:7" x14ac:dyDescent="0.3">
      <c r="F12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</v>
      </c>
      <c r="G128" s="10">
        <v>42150</v>
      </c>
    </row>
    <row r="129" spans="6:7" x14ac:dyDescent="0.3">
      <c r="F12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</v>
      </c>
      <c r="G129" s="10">
        <v>42151</v>
      </c>
    </row>
    <row r="130" spans="6:7" x14ac:dyDescent="0.3">
      <c r="F13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</v>
      </c>
      <c r="G130" s="10">
        <v>42152</v>
      </c>
    </row>
    <row r="131" spans="6:7" x14ac:dyDescent="0.3">
      <c r="F13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</v>
      </c>
      <c r="G131" s="10">
        <v>42153</v>
      </c>
    </row>
    <row r="132" spans="6:7" x14ac:dyDescent="0.3">
      <c r="F13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</v>
      </c>
      <c r="G132" s="10">
        <v>42156</v>
      </c>
    </row>
    <row r="133" spans="6:7" x14ac:dyDescent="0.3">
      <c r="F13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</v>
      </c>
      <c r="G133" s="10">
        <v>42157</v>
      </c>
    </row>
    <row r="134" spans="6:7" x14ac:dyDescent="0.3">
      <c r="F13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</v>
      </c>
      <c r="G134" s="10">
        <v>42158</v>
      </c>
    </row>
    <row r="135" spans="6:7" x14ac:dyDescent="0.3">
      <c r="F13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</v>
      </c>
      <c r="G135" s="10">
        <v>42159</v>
      </c>
    </row>
    <row r="136" spans="6:7" x14ac:dyDescent="0.3">
      <c r="F13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</v>
      </c>
      <c r="G136" s="10">
        <v>42160</v>
      </c>
    </row>
    <row r="137" spans="6:7" x14ac:dyDescent="0.3">
      <c r="F13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</v>
      </c>
      <c r="G137" s="10">
        <v>42163</v>
      </c>
    </row>
    <row r="138" spans="6:7" x14ac:dyDescent="0.3">
      <c r="F13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</v>
      </c>
      <c r="G138" s="10">
        <v>42164</v>
      </c>
    </row>
    <row r="139" spans="6:7" x14ac:dyDescent="0.3">
      <c r="F13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</v>
      </c>
      <c r="G139" s="10">
        <v>42165</v>
      </c>
    </row>
    <row r="140" spans="6:7" x14ac:dyDescent="0.3">
      <c r="F14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</v>
      </c>
      <c r="G140" s="10">
        <v>42166</v>
      </c>
    </row>
    <row r="141" spans="6:7" x14ac:dyDescent="0.3">
      <c r="F14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</v>
      </c>
      <c r="G141" s="10">
        <v>42167</v>
      </c>
    </row>
    <row r="142" spans="6:7" x14ac:dyDescent="0.3">
      <c r="F14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</v>
      </c>
      <c r="G142" s="10">
        <v>42170</v>
      </c>
    </row>
    <row r="143" spans="6:7" x14ac:dyDescent="0.3">
      <c r="F14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</v>
      </c>
      <c r="G143" s="10">
        <v>42171</v>
      </c>
    </row>
    <row r="144" spans="6:7" x14ac:dyDescent="0.3">
      <c r="F14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</v>
      </c>
      <c r="G144" s="10">
        <v>42172</v>
      </c>
    </row>
    <row r="145" spans="6:7" x14ac:dyDescent="0.3">
      <c r="F14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</v>
      </c>
      <c r="G145" s="10">
        <v>42173</v>
      </c>
    </row>
    <row r="146" spans="6:7" x14ac:dyDescent="0.3">
      <c r="F14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</v>
      </c>
      <c r="G146" s="10">
        <v>42174</v>
      </c>
    </row>
    <row r="147" spans="6:7" x14ac:dyDescent="0.3">
      <c r="F14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</v>
      </c>
      <c r="G147" s="10">
        <v>42177</v>
      </c>
    </row>
    <row r="148" spans="6:7" x14ac:dyDescent="0.3">
      <c r="F14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</v>
      </c>
      <c r="G148" s="10">
        <v>42178</v>
      </c>
    </row>
    <row r="149" spans="6:7" x14ac:dyDescent="0.3">
      <c r="F14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</v>
      </c>
      <c r="G149" s="10">
        <v>42179</v>
      </c>
    </row>
    <row r="150" spans="6:7" x14ac:dyDescent="0.3">
      <c r="F15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</v>
      </c>
      <c r="G150" s="10">
        <v>42180</v>
      </c>
    </row>
    <row r="151" spans="6:7" x14ac:dyDescent="0.3">
      <c r="F15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</v>
      </c>
      <c r="G151" s="10">
        <v>42181</v>
      </c>
    </row>
    <row r="152" spans="6:7" x14ac:dyDescent="0.3">
      <c r="F15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</v>
      </c>
      <c r="G152" s="10">
        <v>42184</v>
      </c>
    </row>
    <row r="153" spans="6:7" x14ac:dyDescent="0.3">
      <c r="F15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</v>
      </c>
      <c r="G153" s="10">
        <v>42185</v>
      </c>
    </row>
    <row r="154" spans="6:7" x14ac:dyDescent="0.3">
      <c r="F15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</v>
      </c>
      <c r="G154" s="10">
        <v>42186</v>
      </c>
    </row>
    <row r="155" spans="6:7" x14ac:dyDescent="0.3">
      <c r="F155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</v>
      </c>
      <c r="G155" s="10">
        <v>42187</v>
      </c>
    </row>
    <row r="156" spans="6:7" x14ac:dyDescent="0.3">
      <c r="F156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</v>
      </c>
      <c r="G156" s="10">
        <v>42191</v>
      </c>
    </row>
    <row r="157" spans="6:7" x14ac:dyDescent="0.3">
      <c r="F157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</v>
      </c>
      <c r="G157" s="10">
        <v>42192</v>
      </c>
    </row>
    <row r="158" spans="6:7" x14ac:dyDescent="0.3">
      <c r="F158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</v>
      </c>
      <c r="G158" s="10">
        <v>42193</v>
      </c>
    </row>
    <row r="159" spans="6:7" x14ac:dyDescent="0.3">
      <c r="F159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</v>
      </c>
      <c r="G159" s="10">
        <v>42194</v>
      </c>
    </row>
    <row r="160" spans="6:7" x14ac:dyDescent="0.3">
      <c r="F160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</v>
      </c>
      <c r="G160" s="10">
        <v>42195</v>
      </c>
    </row>
    <row r="161" spans="6:7" x14ac:dyDescent="0.3">
      <c r="F161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</v>
      </c>
      <c r="G161" s="10">
        <v>42198</v>
      </c>
    </row>
    <row r="162" spans="6:7" x14ac:dyDescent="0.3">
      <c r="F162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</v>
      </c>
      <c r="G162" s="10">
        <v>42199</v>
      </c>
    </row>
    <row r="163" spans="6:7" x14ac:dyDescent="0.3">
      <c r="F163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</v>
      </c>
      <c r="G163" s="10">
        <v>42200</v>
      </c>
    </row>
    <row r="164" spans="6:7" x14ac:dyDescent="0.3">
      <c r="F164" s="10" t="str">
        <f t="shared" si="3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</v>
      </c>
      <c r="G164" s="10">
        <v>42201</v>
      </c>
    </row>
    <row r="165" spans="6:7" x14ac:dyDescent="0.3">
      <c r="F165" s="10" t="str">
        <f t="shared" ref="F165:F204" si="4">F164&amp;","&amp;TEXT(G165,"'YYYY-MM-DD'")</f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</v>
      </c>
      <c r="G165" s="10">
        <v>42202</v>
      </c>
    </row>
    <row r="166" spans="6:7" x14ac:dyDescent="0.3">
      <c r="F166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</v>
      </c>
      <c r="G166" s="10">
        <v>42205</v>
      </c>
    </row>
    <row r="167" spans="6:7" x14ac:dyDescent="0.3">
      <c r="F167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</v>
      </c>
      <c r="G167" s="10">
        <v>42206</v>
      </c>
    </row>
    <row r="168" spans="6:7" x14ac:dyDescent="0.3">
      <c r="F168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</v>
      </c>
      <c r="G168" s="10">
        <v>42207</v>
      </c>
    </row>
    <row r="169" spans="6:7" x14ac:dyDescent="0.3">
      <c r="F169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</v>
      </c>
      <c r="G169" s="10">
        <v>42208</v>
      </c>
    </row>
    <row r="170" spans="6:7" x14ac:dyDescent="0.3">
      <c r="F170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</v>
      </c>
      <c r="G170" s="10">
        <v>42209</v>
      </c>
    </row>
    <row r="171" spans="6:7" x14ac:dyDescent="0.3">
      <c r="F171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</v>
      </c>
      <c r="G171" s="10">
        <v>42212</v>
      </c>
    </row>
    <row r="172" spans="6:7" x14ac:dyDescent="0.3">
      <c r="F172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</v>
      </c>
      <c r="G172" s="10">
        <v>42213</v>
      </c>
    </row>
    <row r="173" spans="6:7" x14ac:dyDescent="0.3">
      <c r="F173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</v>
      </c>
      <c r="G173" s="10">
        <v>42214</v>
      </c>
    </row>
    <row r="174" spans="6:7" x14ac:dyDescent="0.3">
      <c r="F174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</v>
      </c>
      <c r="G174" s="10">
        <v>42215</v>
      </c>
    </row>
    <row r="175" spans="6:7" x14ac:dyDescent="0.3">
      <c r="F175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</v>
      </c>
      <c r="G175" s="10">
        <v>42216</v>
      </c>
    </row>
    <row r="176" spans="6:7" x14ac:dyDescent="0.3">
      <c r="F176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</v>
      </c>
      <c r="G176" s="10">
        <v>42219</v>
      </c>
    </row>
    <row r="177" spans="6:7" x14ac:dyDescent="0.3">
      <c r="F177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</v>
      </c>
      <c r="G177" s="10">
        <v>42220</v>
      </c>
    </row>
    <row r="178" spans="6:7" x14ac:dyDescent="0.3">
      <c r="F178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</v>
      </c>
      <c r="G178" s="10">
        <v>42221</v>
      </c>
    </row>
    <row r="179" spans="6:7" x14ac:dyDescent="0.3">
      <c r="F179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</v>
      </c>
      <c r="G179" s="10">
        <v>42222</v>
      </c>
    </row>
    <row r="180" spans="6:7" x14ac:dyDescent="0.3">
      <c r="F180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</v>
      </c>
      <c r="G180" s="10">
        <v>42223</v>
      </c>
    </row>
    <row r="181" spans="6:7" x14ac:dyDescent="0.3">
      <c r="F181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</v>
      </c>
      <c r="G181" s="10">
        <v>42226</v>
      </c>
    </row>
    <row r="182" spans="6:7" x14ac:dyDescent="0.3">
      <c r="F182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</v>
      </c>
      <c r="G182" s="10">
        <v>42227</v>
      </c>
    </row>
    <row r="183" spans="6:7" x14ac:dyDescent="0.3">
      <c r="F183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</v>
      </c>
      <c r="G183" s="10">
        <v>42228</v>
      </c>
    </row>
    <row r="184" spans="6:7" x14ac:dyDescent="0.3">
      <c r="F184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</v>
      </c>
      <c r="G184" s="10">
        <v>42229</v>
      </c>
    </row>
    <row r="185" spans="6:7" x14ac:dyDescent="0.3">
      <c r="F185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</v>
      </c>
      <c r="G185" s="10">
        <v>42230</v>
      </c>
    </row>
    <row r="186" spans="6:7" x14ac:dyDescent="0.3">
      <c r="F186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</v>
      </c>
      <c r="G186" s="10">
        <v>42233</v>
      </c>
    </row>
    <row r="187" spans="6:7" x14ac:dyDescent="0.3">
      <c r="F187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</v>
      </c>
      <c r="G187" s="10">
        <v>42234</v>
      </c>
    </row>
    <row r="188" spans="6:7" x14ac:dyDescent="0.3">
      <c r="F188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</v>
      </c>
      <c r="G188" s="10">
        <v>42235</v>
      </c>
    </row>
    <row r="189" spans="6:7" x14ac:dyDescent="0.3">
      <c r="F189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</v>
      </c>
      <c r="G189" s="10">
        <v>42236</v>
      </c>
    </row>
    <row r="190" spans="6:7" x14ac:dyDescent="0.3">
      <c r="F190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</v>
      </c>
      <c r="G190" s="10">
        <v>42237</v>
      </c>
    </row>
    <row r="191" spans="6:7" x14ac:dyDescent="0.3">
      <c r="F191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</v>
      </c>
      <c r="G191" s="10">
        <v>42240</v>
      </c>
    </row>
    <row r="192" spans="6:7" x14ac:dyDescent="0.3">
      <c r="F192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</v>
      </c>
      <c r="G192" s="10">
        <v>42241</v>
      </c>
    </row>
    <row r="193" spans="6:7" x14ac:dyDescent="0.3">
      <c r="F193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</v>
      </c>
      <c r="G193" s="10">
        <v>42242</v>
      </c>
    </row>
    <row r="194" spans="6:7" x14ac:dyDescent="0.3">
      <c r="F194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</v>
      </c>
      <c r="G194" s="10">
        <v>42243</v>
      </c>
    </row>
    <row r="195" spans="6:7" x14ac:dyDescent="0.3">
      <c r="F195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</v>
      </c>
      <c r="G195" s="10">
        <v>42244</v>
      </c>
    </row>
    <row r="196" spans="6:7" x14ac:dyDescent="0.3">
      <c r="F196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</v>
      </c>
      <c r="G196" s="10">
        <v>42248</v>
      </c>
    </row>
    <row r="197" spans="6:7" x14ac:dyDescent="0.3">
      <c r="F197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</v>
      </c>
      <c r="G197" s="10">
        <v>42249</v>
      </c>
    </row>
    <row r="198" spans="6:7" x14ac:dyDescent="0.3">
      <c r="F198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</v>
      </c>
      <c r="G198" s="10">
        <v>42250</v>
      </c>
    </row>
    <row r="199" spans="6:7" x14ac:dyDescent="0.3">
      <c r="F199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</v>
      </c>
      <c r="G199" s="10">
        <v>42251</v>
      </c>
    </row>
    <row r="200" spans="6:7" x14ac:dyDescent="0.3">
      <c r="F200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</v>
      </c>
      <c r="G200" s="10">
        <v>42255</v>
      </c>
    </row>
    <row r="201" spans="6:7" x14ac:dyDescent="0.3">
      <c r="F201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,'2015-09-09'</v>
      </c>
      <c r="G201" s="10">
        <v>42256</v>
      </c>
    </row>
    <row r="202" spans="6:7" x14ac:dyDescent="0.3">
      <c r="F202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,'2015-09-09','2015-09-10'</v>
      </c>
      <c r="G202" s="10">
        <v>42257</v>
      </c>
    </row>
    <row r="203" spans="6:7" x14ac:dyDescent="0.3">
      <c r="F203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,'2015-09-09','2015-09-10','2015-09-11'</v>
      </c>
      <c r="G203" s="10">
        <v>42258</v>
      </c>
    </row>
    <row r="204" spans="6:7" x14ac:dyDescent="0.3">
      <c r="F204" s="10" t="str">
        <f t="shared" si="4"/>
        <v>'2015-01-02','2015-01-05','2015-01-06','2015-01-07','2015-01-08','2015-01-09','2015-01-12','2015-01-13','2015-01-14','2015-01-15','2015-01-16','2015-01-20','2015-01-21','2015-01-22','2015-01-23','2015-01-26','2015-01-27','2015-01-28','2015-01-29','2015-01-30','2015-02-02','2015-02-03','2015-02-04','2015-02-05','2015-02-06','2015-02-09','2015-02-10','2015-02-11','2015-02-12','2015-02-13','2015-02-17','2015-02-18','2015-02-19','2015-02-20','2015-02-23','2015-02-24','2015-02-25','2015-02-26','2015-02-27','2015-03-02','2015-03-03','2015-03-04','2015-03-05','2015-03-06','2015-03-09','2015-03-10','2015-03-11','2015-03-12','2015-03-13','2015-03-16','2015-03-17','2015-03-18','2015-03-19','2015-03-20','2015-03-23','2015-03-24','2015-03-25','2015-03-26','2015-03-27','2015-03-30','2015-03-31','2015-04-01','2015-04-02','2015-04-07','2015-04-08','2015-04-09','2015-04-10','2015-04-13','2015-04-14','2015-04-15','2015-04-16','2015-04-17','2015-04-20','2015-04-21','2015-04-22','2015-04-23','2015-04-24','2015-04-27','2015-04-28','2015-04-29','2015-04-30','2015-05-01','2015-05-05','2015-05-06','2015-05-07','2015-05-08','2015-05-11','2015-05-12','2015-05-13','2015-05-14','2015-05-15','2015-05-18','2015-05-19','2015-05-20','2015-05-21','2015-05-22','2015-05-26','2015-05-27','2015-05-28','2015-05-29','2015-06-01','2015-06-02','2015-06-03','2015-06-04','2015-06-05','2015-06-08','2015-06-09','2015-06-10','2015-06-11','2015-06-12','2015-06-15','2015-06-16','2015-06-17','2015-06-18','2015-06-19','2015-06-22','2015-06-23','2015-06-24','2015-06-25','2015-06-26','2015-06-29','2015-06-30','2015-07-01','2015-07-02','2015-07-06','2015-07-07','2015-07-08','2015-07-09','2015-07-10','2015-07-13','2015-07-14','2015-07-15','2015-07-16','2015-07-17','2015-07-20','2015-07-21','2015-07-22','2015-07-23','2015-07-24','2015-07-27','2015-07-28','2015-07-29','2015-07-30','2015-07-31','2015-08-03','2015-08-04','2015-08-05','2015-08-06','2015-08-07','2015-08-10','2015-08-11','2015-08-12','2015-08-13','2015-08-14','2015-08-17','2015-08-18','2015-08-19','2015-08-20','2015-08-21','2015-08-24','2015-08-25','2015-08-26','2015-08-27','2015-08-28','2015-09-01','2015-09-02','2015-09-03','2015-09-04','2015-09-08','2015-09-09','2015-09-10','2015-09-11','2015-09-14'</v>
      </c>
      <c r="G204" s="10">
        <v>42261</v>
      </c>
    </row>
    <row r="208" spans="6:7" x14ac:dyDescent="0.3">
      <c r="F208" t="s">
        <v>97</v>
      </c>
    </row>
  </sheetData>
  <mergeCells count="2">
    <mergeCell ref="Q5:Q6"/>
    <mergeCell ref="V5:V7"/>
  </mergeCells>
  <pageMargins left="0.7" right="0.7" top="0.75" bottom="0.75" header="0.3" footer="0.3"/>
  <pageSetup orientation="portrait" r:id="rId1"/>
  <ignoredErrors>
    <ignoredError sqref="V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Futures Convexity</vt:lpstr>
      <vt:lpstr>Analyze Convexity Example</vt:lpstr>
      <vt:lpstr>Swaps Vs Futures</vt:lpstr>
      <vt:lpstr>Trading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Williams</dc:creator>
  <cp:lastModifiedBy>Jason Williams</cp:lastModifiedBy>
  <dcterms:created xsi:type="dcterms:W3CDTF">2015-12-13T04:40:38Z</dcterms:created>
  <dcterms:modified xsi:type="dcterms:W3CDTF">2015-12-18T03:51:48Z</dcterms:modified>
</cp:coreProperties>
</file>